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1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calcChain.xml" ContentType="application/vnd.openxmlformats-officedocument.spreadsheetml.calcChain+xml"/>
  <Override PartName="/xl/externalLinks/externalLink10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0" yWindow="45" windowWidth="15705" windowHeight="12645" tabRatio="840"/>
  </bookViews>
  <sheets>
    <sheet name="приложение 1 СПО (+без кл.рук)" sheetId="35" r:id="rId1"/>
    <sheet name="приложение 2 спо" sheetId="36" r:id="rId2"/>
    <sheet name="приложение 3 спо" sheetId="37" r:id="rId3"/>
    <sheet name="приложение 1 ДПО" sheetId="38" r:id="rId4"/>
    <sheet name="приложение 2 ДПО" sheetId="39" r:id="rId5"/>
    <sheet name="приложение 3 ДПО " sheetId="40" r:id="rId6"/>
    <sheet name="приложение 1 культура" sheetId="34" r:id="rId7"/>
    <sheet name="приложение 2 культура " sheetId="30" r:id="rId8"/>
    <sheet name="приложение 3 культура " sheetId="32" r:id="rId9"/>
  </sheets>
  <externalReferences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</externalReferences>
  <definedNames>
    <definedName name="___xlfn_IFERROR">#N/A</definedName>
    <definedName name="__kat6">[1]Титул!$A$15</definedName>
    <definedName name="__xlfn_IFERROR">#N/A</definedName>
    <definedName name="_inf2007">NA()</definedName>
    <definedName name="_inf2008">NA()</definedName>
    <definedName name="_inf2009">NA()</definedName>
    <definedName name="_inf2010">NA()</definedName>
    <definedName name="_inf2011">NA()</definedName>
    <definedName name="_inf2012">NA()</definedName>
    <definedName name="_inf2013">NA()</definedName>
    <definedName name="_inf2014">NA()</definedName>
    <definedName name="_inf2015">NA()</definedName>
    <definedName name="_kat6">[2]Титул!$A$15</definedName>
    <definedName name="ColLastYearFB">NA()</definedName>
    <definedName name="ColLastYearFB1">NA()</definedName>
    <definedName name="ColThisYearFB">NA()</definedName>
    <definedName name="ghj">NA()</definedName>
    <definedName name="PeriodLastYearName">NA()</definedName>
    <definedName name="PeriodThisYearName">NA()</definedName>
    <definedName name="titul">[2]Титул!$B$3</definedName>
    <definedName name="zpl">NA()</definedName>
    <definedName name="ааа">NA()</definedName>
    <definedName name="АнМ">NA()</definedName>
    <definedName name="вв">NA()</definedName>
    <definedName name="График">"Диагр. 4"</definedName>
    <definedName name="ДПО">'[3]2002(v2)'!#REF!</definedName>
    <definedName name="_xlnm.Print_Titles" localSheetId="6">'приложение 1 культура'!$7:$8</definedName>
    <definedName name="_xlnm.Print_Titles" localSheetId="4">'приложение 2 ДПО'!$7:$8</definedName>
    <definedName name="_xlnm.Print_Titles" localSheetId="7">'приложение 2 культура '!$7:$7</definedName>
    <definedName name="_xlnm.Print_Titles" localSheetId="5">'приложение 3 ДПО '!$7:$8</definedName>
    <definedName name="_xlnm.Print_Titles" localSheetId="8">'приложение 3 культура '!$7:$8</definedName>
    <definedName name="иии">NA()</definedName>
    <definedName name="культура">'[3]2002(v2)'!#REF!</definedName>
    <definedName name="М1">NA()</definedName>
    <definedName name="Минздрав">NA()</definedName>
    <definedName name="мммммммммм">'[3]2002(v2)'!#REF!</definedName>
    <definedName name="Мониторинг1">NA()</definedName>
    <definedName name="ненужное">'[3]2002(v2)'!#REF!</definedName>
    <definedName name="новое">'[3]2002(v2)'!#REF!</definedName>
    <definedName name="новый">'[3]2002(v2)'!#REF!</definedName>
    <definedName name="_xlnm.Print_Area" localSheetId="3">'приложение 1 ДПО'!$A$1:$H$69</definedName>
    <definedName name="_xlnm.Print_Area" localSheetId="6">'приложение 1 культура'!$A$1:$I$156</definedName>
    <definedName name="_xlnm.Print_Area" localSheetId="0">'приложение 1 СПО (+без кл.рук)'!$A$1:$H$20</definedName>
    <definedName name="_xlnm.Print_Area" localSheetId="4">'приложение 2 ДПО'!$A$1:$H$248</definedName>
    <definedName name="_xlnm.Print_Area" localSheetId="7">'приложение 2 культура '!$A$1:$F$765</definedName>
    <definedName name="_xlnm.Print_Area" localSheetId="5">'приложение 3 ДПО '!$A$1:$G$172</definedName>
    <definedName name="_xlnm.Print_Area" localSheetId="8">'приложение 3 культура '!$A$1:$E$590</definedName>
    <definedName name="ПОКАЗАТЕЛИ_ДОЛГОСР.ПРОГНОЗА">'[3]2002(v2)'!#REF!</definedName>
    <definedName name="ПОКАЗАТЕЛИ_ДОЛГОСР_ПРОГНОЗА">NA()</definedName>
    <definedName name="пппп">'[3]2002(v2)'!#REF!</definedName>
    <definedName name="пр">NA()</definedName>
    <definedName name="приб">NA()</definedName>
    <definedName name="прибвб2">NA()</definedName>
    <definedName name="Прогноз97">NA()</definedName>
    <definedName name="ррр">'[3]2002(v2)'!#REF!</definedName>
    <definedName name="старое">'[3]2002(v2)'!#REF!</definedName>
    <definedName name="фф">NA()</definedName>
    <definedName name="ффф">NA()</definedName>
    <definedName name="хрень">'[3]2002(v2)'!#REF!</definedName>
    <definedName name="ыыы">NA()</definedName>
  </definedNames>
  <calcPr calcId="124519"/>
</workbook>
</file>

<file path=xl/calcChain.xml><?xml version="1.0" encoding="utf-8"?>
<calcChain xmlns="http://schemas.openxmlformats.org/spreadsheetml/2006/main">
  <c r="D164" i="40"/>
  <c r="J162"/>
  <c r="J161"/>
  <c r="D160"/>
  <c r="F158"/>
  <c r="E158"/>
  <c r="D158"/>
  <c r="F157"/>
  <c r="E157"/>
  <c r="G157" s="1"/>
  <c r="D157"/>
  <c r="F156"/>
  <c r="E156"/>
  <c r="D156"/>
  <c r="F154"/>
  <c r="E154"/>
  <c r="D154"/>
  <c r="F153"/>
  <c r="E153"/>
  <c r="G153" s="1"/>
  <c r="D153"/>
  <c r="F152"/>
  <c r="E152"/>
  <c r="G152" s="1"/>
  <c r="D152"/>
  <c r="F150"/>
  <c r="E150"/>
  <c r="G150" s="1"/>
  <c r="D150"/>
  <c r="H162" s="1"/>
  <c r="F149"/>
  <c r="E149"/>
  <c r="G149" s="1"/>
  <c r="D149"/>
  <c r="H161" s="1"/>
  <c r="F148"/>
  <c r="J160" s="1"/>
  <c r="I160" s="1"/>
  <c r="E148"/>
  <c r="G148" s="1"/>
  <c r="D148"/>
  <c r="H160" s="1"/>
  <c r="F145"/>
  <c r="E145"/>
  <c r="G145" s="1"/>
  <c r="D145"/>
  <c r="F144"/>
  <c r="E144"/>
  <c r="G144" s="1"/>
  <c r="D144"/>
  <c r="F143"/>
  <c r="E143"/>
  <c r="D143"/>
  <c r="F140"/>
  <c r="E140"/>
  <c r="D140"/>
  <c r="F139"/>
  <c r="E139"/>
  <c r="G139" s="1"/>
  <c r="D139"/>
  <c r="F138"/>
  <c r="E138"/>
  <c r="D138"/>
  <c r="H135"/>
  <c r="D135"/>
  <c r="F133"/>
  <c r="E133" s="1"/>
  <c r="F131"/>
  <c r="E131" s="1"/>
  <c r="D131"/>
  <c r="F130"/>
  <c r="E130" s="1"/>
  <c r="G130" s="1"/>
  <c r="D130"/>
  <c r="F129"/>
  <c r="E129" s="1"/>
  <c r="D129"/>
  <c r="F127"/>
  <c r="E127" s="1"/>
  <c r="G127" s="1"/>
  <c r="D127"/>
  <c r="F126"/>
  <c r="E126" s="1"/>
  <c r="G126" s="1"/>
  <c r="D126"/>
  <c r="F125"/>
  <c r="E125" s="1"/>
  <c r="G125" s="1"/>
  <c r="D125"/>
  <c r="F123"/>
  <c r="E123" s="1"/>
  <c r="D123"/>
  <c r="F122"/>
  <c r="E122" s="1"/>
  <c r="G122" s="1"/>
  <c r="D122"/>
  <c r="F121"/>
  <c r="E121" s="1"/>
  <c r="D121"/>
  <c r="F119"/>
  <c r="E119" s="1"/>
  <c r="G119" s="1"/>
  <c r="D119"/>
  <c r="F118"/>
  <c r="E118" s="1"/>
  <c r="G118" s="1"/>
  <c r="D118"/>
  <c r="F117"/>
  <c r="E117" s="1"/>
  <c r="G117" s="1"/>
  <c r="D117"/>
  <c r="F115"/>
  <c r="E115" s="1"/>
  <c r="D115"/>
  <c r="F114"/>
  <c r="E114" s="1"/>
  <c r="G114" s="1"/>
  <c r="D114"/>
  <c r="F113"/>
  <c r="E113" s="1"/>
  <c r="D113"/>
  <c r="F111"/>
  <c r="E111" s="1"/>
  <c r="G111" s="1"/>
  <c r="D111"/>
  <c r="F110"/>
  <c r="E110" s="1"/>
  <c r="G110" s="1"/>
  <c r="D110"/>
  <c r="F109"/>
  <c r="E109" s="1"/>
  <c r="G109" s="1"/>
  <c r="D109"/>
  <c r="F107"/>
  <c r="E107" s="1"/>
  <c r="D107"/>
  <c r="F106"/>
  <c r="E106" s="1"/>
  <c r="G106" s="1"/>
  <c r="D106"/>
  <c r="F105"/>
  <c r="E105" s="1"/>
  <c r="D105"/>
  <c r="F103"/>
  <c r="D103"/>
  <c r="F102"/>
  <c r="D102"/>
  <c r="H134" s="1"/>
  <c r="F101"/>
  <c r="E101" s="1"/>
  <c r="D101"/>
  <c r="H133" s="1"/>
  <c r="H98"/>
  <c r="E98"/>
  <c r="G98" s="1"/>
  <c r="D98"/>
  <c r="H97"/>
  <c r="D97"/>
  <c r="G96"/>
  <c r="F96"/>
  <c r="E96" s="1"/>
  <c r="F94"/>
  <c r="E94" s="1"/>
  <c r="G94" s="1"/>
  <c r="D94"/>
  <c r="G93"/>
  <c r="F93"/>
  <c r="E93" s="1"/>
  <c r="D93"/>
  <c r="G92"/>
  <c r="F92"/>
  <c r="E92" s="1"/>
  <c r="D92"/>
  <c r="F90"/>
  <c r="J98" s="1"/>
  <c r="I98" s="1"/>
  <c r="D90"/>
  <c r="F89"/>
  <c r="J97" s="1"/>
  <c r="I97" s="1"/>
  <c r="D89"/>
  <c r="F88"/>
  <c r="J96" s="1"/>
  <c r="D88"/>
  <c r="H96" s="1"/>
  <c r="J85"/>
  <c r="I85" s="1"/>
  <c r="F85"/>
  <c r="H83"/>
  <c r="D83"/>
  <c r="F81"/>
  <c r="D81"/>
  <c r="F80"/>
  <c r="E80" s="1"/>
  <c r="G80" s="1"/>
  <c r="D80"/>
  <c r="F79"/>
  <c r="D79"/>
  <c r="F77"/>
  <c r="E77" s="1"/>
  <c r="D77"/>
  <c r="F76"/>
  <c r="D76"/>
  <c r="F75"/>
  <c r="E75" s="1"/>
  <c r="D75"/>
  <c r="F73"/>
  <c r="D73"/>
  <c r="F72"/>
  <c r="E72" s="1"/>
  <c r="G72" s="1"/>
  <c r="D72"/>
  <c r="F71"/>
  <c r="D71"/>
  <c r="F69"/>
  <c r="E69" s="1"/>
  <c r="D69"/>
  <c r="H85" s="1"/>
  <c r="F68"/>
  <c r="J84" s="1"/>
  <c r="D68"/>
  <c r="F67"/>
  <c r="E67" s="1"/>
  <c r="D67"/>
  <c r="F64"/>
  <c r="D64"/>
  <c r="F63"/>
  <c r="E63" s="1"/>
  <c r="G63" s="1"/>
  <c r="D63"/>
  <c r="F62"/>
  <c r="D62"/>
  <c r="F59"/>
  <c r="E59" s="1"/>
  <c r="D59"/>
  <c r="F58"/>
  <c r="D58"/>
  <c r="F57"/>
  <c r="E57" s="1"/>
  <c r="D57"/>
  <c r="F54"/>
  <c r="D54"/>
  <c r="F53"/>
  <c r="E53" s="1"/>
  <c r="G53" s="1"/>
  <c r="D53"/>
  <c r="F52"/>
  <c r="D52"/>
  <c r="F49"/>
  <c r="E49" s="1"/>
  <c r="D49"/>
  <c r="F48"/>
  <c r="D48"/>
  <c r="F47"/>
  <c r="E47" s="1"/>
  <c r="D47"/>
  <c r="F44"/>
  <c r="D44"/>
  <c r="F43"/>
  <c r="J165" s="1"/>
  <c r="I165" s="1"/>
  <c r="D43"/>
  <c r="H165" s="1"/>
  <c r="F42"/>
  <c r="D42"/>
  <c r="H164" s="1"/>
  <c r="D38"/>
  <c r="D37"/>
  <c r="D36"/>
  <c r="F34"/>
  <c r="D34"/>
  <c r="F33"/>
  <c r="E33" s="1"/>
  <c r="G33" s="1"/>
  <c r="D33"/>
  <c r="F32"/>
  <c r="E32" s="1"/>
  <c r="G32" s="1"/>
  <c r="D32"/>
  <c r="F30"/>
  <c r="D30"/>
  <c r="F29"/>
  <c r="D29"/>
  <c r="F28"/>
  <c r="E28" s="1"/>
  <c r="D28"/>
  <c r="F26"/>
  <c r="E26" s="1"/>
  <c r="D26"/>
  <c r="F25"/>
  <c r="D25"/>
  <c r="F24"/>
  <c r="D24"/>
  <c r="F22"/>
  <c r="E22" s="1"/>
  <c r="D22"/>
  <c r="F21"/>
  <c r="E21" s="1"/>
  <c r="G21" s="1"/>
  <c r="D21"/>
  <c r="F20"/>
  <c r="D20"/>
  <c r="F18"/>
  <c r="D18"/>
  <c r="G17"/>
  <c r="F17"/>
  <c r="E17" s="1"/>
  <c r="D17"/>
  <c r="F16"/>
  <c r="E16" s="1"/>
  <c r="G16" s="1"/>
  <c r="D16"/>
  <c r="F14"/>
  <c r="D14"/>
  <c r="F13"/>
  <c r="D13"/>
  <c r="F12"/>
  <c r="E12" s="1"/>
  <c r="D12"/>
  <c r="D241" i="39"/>
  <c r="D168" i="40" s="1"/>
  <c r="E235" i="39"/>
  <c r="D235"/>
  <c r="F231"/>
  <c r="E231"/>
  <c r="D231"/>
  <c r="D162" i="40" s="1"/>
  <c r="E230" i="39"/>
  <c r="E236" s="1"/>
  <c r="D230"/>
  <c r="D161" i="40" s="1"/>
  <c r="E229" i="39"/>
  <c r="F229" s="1"/>
  <c r="D229"/>
  <c r="D227"/>
  <c r="H225"/>
  <c r="F225"/>
  <c r="F224"/>
  <c r="F223"/>
  <c r="E221"/>
  <c r="D221"/>
  <c r="B220"/>
  <c r="H219"/>
  <c r="F219"/>
  <c r="F218"/>
  <c r="F217"/>
  <c r="E215"/>
  <c r="D215"/>
  <c r="B214"/>
  <c r="H213"/>
  <c r="F213"/>
  <c r="F212"/>
  <c r="F211"/>
  <c r="E209"/>
  <c r="D209"/>
  <c r="B208"/>
  <c r="H206"/>
  <c r="F206"/>
  <c r="F205"/>
  <c r="F204"/>
  <c r="E202"/>
  <c r="D202"/>
  <c r="B201"/>
  <c r="H199"/>
  <c r="F199"/>
  <c r="F198"/>
  <c r="F197"/>
  <c r="E195"/>
  <c r="D195"/>
  <c r="E192"/>
  <c r="E188" s="1"/>
  <c r="D192"/>
  <c r="E191"/>
  <c r="F191" s="1"/>
  <c r="D191"/>
  <c r="D134" i="40" s="1"/>
  <c r="F190" i="39"/>
  <c r="E190"/>
  <c r="D190"/>
  <c r="D133" i="40" s="1"/>
  <c r="D188" i="39"/>
  <c r="F186"/>
  <c r="F185"/>
  <c r="F184"/>
  <c r="E182"/>
  <c r="H184" s="1"/>
  <c r="D182"/>
  <c r="B181"/>
  <c r="F180"/>
  <c r="F179"/>
  <c r="F178"/>
  <c r="E176"/>
  <c r="D176"/>
  <c r="B175"/>
  <c r="F174"/>
  <c r="F173"/>
  <c r="F172"/>
  <c r="E170"/>
  <c r="D170"/>
  <c r="B169"/>
  <c r="F168"/>
  <c r="F167"/>
  <c r="F166"/>
  <c r="E164"/>
  <c r="H166" s="1"/>
  <c r="D164"/>
  <c r="B163"/>
  <c r="F162"/>
  <c r="F161"/>
  <c r="F160"/>
  <c r="E158"/>
  <c r="H160" s="1"/>
  <c r="D158"/>
  <c r="B157"/>
  <c r="F156"/>
  <c r="F155"/>
  <c r="F154"/>
  <c r="E152"/>
  <c r="H154" s="1"/>
  <c r="D152"/>
  <c r="B151"/>
  <c r="F150"/>
  <c r="F149"/>
  <c r="F148"/>
  <c r="E146"/>
  <c r="H148" s="1"/>
  <c r="D146"/>
  <c r="B145"/>
  <c r="F144"/>
  <c r="F143"/>
  <c r="F142"/>
  <c r="E140"/>
  <c r="D140"/>
  <c r="B139"/>
  <c r="H137"/>
  <c r="F137"/>
  <c r="E137"/>
  <c r="F98" i="40" s="1"/>
  <c r="D137" i="39"/>
  <c r="H136"/>
  <c r="F136"/>
  <c r="E136"/>
  <c r="F97" i="40" s="1"/>
  <c r="E97" s="1"/>
  <c r="G97" s="1"/>
  <c r="D136" i="39"/>
  <c r="H135"/>
  <c r="F135"/>
  <c r="E135"/>
  <c r="D135"/>
  <c r="D96" i="40" s="1"/>
  <c r="H133" i="39"/>
  <c r="F133"/>
  <c r="E133"/>
  <c r="D133"/>
  <c r="G132"/>
  <c r="H131"/>
  <c r="F131"/>
  <c r="F130"/>
  <c r="H129"/>
  <c r="F129"/>
  <c r="F127"/>
  <c r="E127"/>
  <c r="D127"/>
  <c r="B126"/>
  <c r="H125"/>
  <c r="F125"/>
  <c r="F124"/>
  <c r="H123"/>
  <c r="F123"/>
  <c r="E121"/>
  <c r="F121" s="1"/>
  <c r="D121"/>
  <c r="B120"/>
  <c r="H118"/>
  <c r="E118"/>
  <c r="D118"/>
  <c r="D85" i="40" s="1"/>
  <c r="H117" i="39"/>
  <c r="E117"/>
  <c r="F84" i="40" s="1"/>
  <c r="D117" i="39"/>
  <c r="D84" i="40" s="1"/>
  <c r="E84" s="1"/>
  <c r="G84" s="1"/>
  <c r="H116" i="39"/>
  <c r="E116"/>
  <c r="F83" i="40" s="1"/>
  <c r="E83" s="1"/>
  <c r="D116" i="39"/>
  <c r="H114"/>
  <c r="E114"/>
  <c r="F113"/>
  <c r="F112"/>
  <c r="F111"/>
  <c r="E109"/>
  <c r="D109"/>
  <c r="F107"/>
  <c r="F106"/>
  <c r="H105"/>
  <c r="F105"/>
  <c r="E103"/>
  <c r="H107" s="1"/>
  <c r="D103"/>
  <c r="F101"/>
  <c r="H100"/>
  <c r="F100"/>
  <c r="F99"/>
  <c r="H97"/>
  <c r="E97"/>
  <c r="H101" s="1"/>
  <c r="D97"/>
  <c r="G96"/>
  <c r="F95"/>
  <c r="H94"/>
  <c r="F94"/>
  <c r="F93"/>
  <c r="H91"/>
  <c r="F91"/>
  <c r="E91"/>
  <c r="H95" s="1"/>
  <c r="D91"/>
  <c r="G90"/>
  <c r="F88"/>
  <c r="F87"/>
  <c r="F86"/>
  <c r="E84"/>
  <c r="D84"/>
  <c r="F81"/>
  <c r="F80"/>
  <c r="F79"/>
  <c r="D79"/>
  <c r="F77"/>
  <c r="E77"/>
  <c r="D77"/>
  <c r="B76"/>
  <c r="H74"/>
  <c r="F74"/>
  <c r="F73"/>
  <c r="H72"/>
  <c r="F72"/>
  <c r="F70"/>
  <c r="E70"/>
  <c r="D70"/>
  <c r="B69"/>
  <c r="H67"/>
  <c r="F67"/>
  <c r="F66"/>
  <c r="H65"/>
  <c r="F65"/>
  <c r="E63"/>
  <c r="F63" s="1"/>
  <c r="D63"/>
  <c r="H60"/>
  <c r="F60"/>
  <c r="F59"/>
  <c r="H58"/>
  <c r="F58"/>
  <c r="E56"/>
  <c r="D56"/>
  <c r="B55"/>
  <c r="H52"/>
  <c r="F52"/>
  <c r="E52"/>
  <c r="D52"/>
  <c r="H51"/>
  <c r="F51"/>
  <c r="E51"/>
  <c r="D51"/>
  <c r="H50"/>
  <c r="F50"/>
  <c r="E50"/>
  <c r="D50"/>
  <c r="H48"/>
  <c r="F48"/>
  <c r="E48"/>
  <c r="D48"/>
  <c r="G47"/>
  <c r="F46"/>
  <c r="F45"/>
  <c r="F44"/>
  <c r="E42"/>
  <c r="H46" s="1"/>
  <c r="D42"/>
  <c r="F40"/>
  <c r="F39"/>
  <c r="H38"/>
  <c r="F38"/>
  <c r="E36"/>
  <c r="H40" s="1"/>
  <c r="D36"/>
  <c r="F34"/>
  <c r="H33"/>
  <c r="F33"/>
  <c r="F32"/>
  <c r="H30"/>
  <c r="E30"/>
  <c r="H34" s="1"/>
  <c r="D30"/>
  <c r="G29"/>
  <c r="F28"/>
  <c r="H27"/>
  <c r="F27"/>
  <c r="F26"/>
  <c r="H24"/>
  <c r="F24"/>
  <c r="E24"/>
  <c r="H28" s="1"/>
  <c r="D24"/>
  <c r="G23"/>
  <c r="F22"/>
  <c r="F21"/>
  <c r="F20"/>
  <c r="E18"/>
  <c r="H22" s="1"/>
  <c r="D18"/>
  <c r="F16"/>
  <c r="F15"/>
  <c r="H14"/>
  <c r="F14"/>
  <c r="E12"/>
  <c r="H16" s="1"/>
  <c r="D12"/>
  <c r="G64" i="38"/>
  <c r="E64" s="1"/>
  <c r="F64"/>
  <c r="D64" s="1"/>
  <c r="C64"/>
  <c r="B64"/>
  <c r="G63"/>
  <c r="E63" s="1"/>
  <c r="F63"/>
  <c r="D63" s="1"/>
  <c r="C63"/>
  <c r="B63"/>
  <c r="G62"/>
  <c r="E62" s="1"/>
  <c r="F62"/>
  <c r="D62" s="1"/>
  <c r="C62"/>
  <c r="B62"/>
  <c r="G59"/>
  <c r="E59" s="1"/>
  <c r="F59"/>
  <c r="C59"/>
  <c r="B59"/>
  <c r="B60" s="1"/>
  <c r="A59"/>
  <c r="G56"/>
  <c r="E56" s="1"/>
  <c r="F56"/>
  <c r="D56" s="1"/>
  <c r="C56"/>
  <c r="C57" s="1"/>
  <c r="B56"/>
  <c r="G53"/>
  <c r="E53" s="1"/>
  <c r="F53"/>
  <c r="D53" s="1"/>
  <c r="C53"/>
  <c r="B53"/>
  <c r="G52"/>
  <c r="E52" s="1"/>
  <c r="F52"/>
  <c r="D52" s="1"/>
  <c r="C52"/>
  <c r="B52"/>
  <c r="G51"/>
  <c r="E51" s="1"/>
  <c r="F51"/>
  <c r="D51" s="1"/>
  <c r="C51"/>
  <c r="B51"/>
  <c r="G50"/>
  <c r="F50"/>
  <c r="D50" s="1"/>
  <c r="E50"/>
  <c r="C50"/>
  <c r="B50"/>
  <c r="G49"/>
  <c r="E49" s="1"/>
  <c r="F49"/>
  <c r="C49"/>
  <c r="B49"/>
  <c r="G48"/>
  <c r="E48" s="1"/>
  <c r="F48"/>
  <c r="D48" s="1"/>
  <c r="C48"/>
  <c r="B48"/>
  <c r="G47"/>
  <c r="E47" s="1"/>
  <c r="F47"/>
  <c r="D47" s="1"/>
  <c r="C47"/>
  <c r="B47"/>
  <c r="G46"/>
  <c r="E46" s="1"/>
  <c r="F46"/>
  <c r="D46" s="1"/>
  <c r="C46"/>
  <c r="B46"/>
  <c r="B54" s="1"/>
  <c r="G44"/>
  <c r="E44" s="1"/>
  <c r="G43"/>
  <c r="E43" s="1"/>
  <c r="F43"/>
  <c r="D43" s="1"/>
  <c r="C43"/>
  <c r="B43"/>
  <c r="G42"/>
  <c r="E42" s="1"/>
  <c r="F42"/>
  <c r="D42" s="1"/>
  <c r="C42"/>
  <c r="B42"/>
  <c r="B44" s="1"/>
  <c r="G39"/>
  <c r="H39" s="1"/>
  <c r="F39"/>
  <c r="D39" s="1"/>
  <c r="C39"/>
  <c r="B39"/>
  <c r="G38"/>
  <c r="E38" s="1"/>
  <c r="F38"/>
  <c r="D38" s="1"/>
  <c r="C38"/>
  <c r="B38"/>
  <c r="G37"/>
  <c r="E37" s="1"/>
  <c r="F37"/>
  <c r="D37" s="1"/>
  <c r="C37"/>
  <c r="B37"/>
  <c r="G36"/>
  <c r="F36"/>
  <c r="D36" s="1"/>
  <c r="E36"/>
  <c r="C36"/>
  <c r="B36"/>
  <c r="G33"/>
  <c r="F33"/>
  <c r="D33" s="1"/>
  <c r="C33"/>
  <c r="C34" s="1"/>
  <c r="B33"/>
  <c r="B34" s="1"/>
  <c r="G30"/>
  <c r="E30" s="1"/>
  <c r="F30"/>
  <c r="D30" s="1"/>
  <c r="C30"/>
  <c r="C31" s="1"/>
  <c r="B30"/>
  <c r="B31" s="1"/>
  <c r="G27"/>
  <c r="E27" s="1"/>
  <c r="F27"/>
  <c r="D27" s="1"/>
  <c r="C27"/>
  <c r="B27"/>
  <c r="B28" s="1"/>
  <c r="G24"/>
  <c r="E24" s="1"/>
  <c r="F24"/>
  <c r="D24" s="1"/>
  <c r="C24"/>
  <c r="C25" s="1"/>
  <c r="B24"/>
  <c r="G21"/>
  <c r="E21" s="1"/>
  <c r="F21"/>
  <c r="D21" s="1"/>
  <c r="C21"/>
  <c r="B21"/>
  <c r="B22" s="1"/>
  <c r="G17"/>
  <c r="F17"/>
  <c r="D17" s="1"/>
  <c r="E17"/>
  <c r="C17"/>
  <c r="B17"/>
  <c r="G16"/>
  <c r="E16" s="1"/>
  <c r="F16"/>
  <c r="C16"/>
  <c r="B16"/>
  <c r="G15"/>
  <c r="E15" s="1"/>
  <c r="F15"/>
  <c r="D15" s="1"/>
  <c r="C15"/>
  <c r="B15"/>
  <c r="G14"/>
  <c r="E14" s="1"/>
  <c r="F14"/>
  <c r="D14" s="1"/>
  <c r="C14"/>
  <c r="B14"/>
  <c r="G13"/>
  <c r="E13" s="1"/>
  <c r="F13"/>
  <c r="D13" s="1"/>
  <c r="C13"/>
  <c r="B13"/>
  <c r="H12"/>
  <c r="G12"/>
  <c r="F12"/>
  <c r="D12" s="1"/>
  <c r="E12"/>
  <c r="C12"/>
  <c r="C18" s="1"/>
  <c r="B12"/>
  <c r="H16" l="1"/>
  <c r="D16"/>
  <c r="H49"/>
  <c r="D49"/>
  <c r="H59"/>
  <c r="D59"/>
  <c r="H33"/>
  <c r="E22"/>
  <c r="H48"/>
  <c r="E28"/>
  <c r="B40"/>
  <c r="E39"/>
  <c r="B25"/>
  <c r="G25" s="1"/>
  <c r="H53"/>
  <c r="E60"/>
  <c r="F18"/>
  <c r="D18" s="1"/>
  <c r="F31"/>
  <c r="D31" s="1"/>
  <c r="H21"/>
  <c r="C40"/>
  <c r="F40" s="1"/>
  <c r="D40" s="1"/>
  <c r="H188" i="39"/>
  <c r="F188"/>
  <c r="F165" i="40"/>
  <c r="G26"/>
  <c r="H17" i="38"/>
  <c r="H87" i="39"/>
  <c r="H84"/>
  <c r="G83"/>
  <c r="H112"/>
  <c r="H109"/>
  <c r="G108"/>
  <c r="F140"/>
  <c r="H143"/>
  <c r="H140"/>
  <c r="G139"/>
  <c r="F170"/>
  <c r="H173"/>
  <c r="H170"/>
  <c r="G169"/>
  <c r="F176"/>
  <c r="H179"/>
  <c r="H176"/>
  <c r="G175"/>
  <c r="F235"/>
  <c r="F164" i="40"/>
  <c r="E164" s="1"/>
  <c r="H51" i="38"/>
  <c r="H77" i="39"/>
  <c r="G76"/>
  <c r="H80"/>
  <c r="F195"/>
  <c r="H198"/>
  <c r="H195"/>
  <c r="G194"/>
  <c r="F202"/>
  <c r="H205"/>
  <c r="H202"/>
  <c r="G201"/>
  <c r="F209"/>
  <c r="H212"/>
  <c r="H209"/>
  <c r="G208"/>
  <c r="F215"/>
  <c r="H218"/>
  <c r="H215"/>
  <c r="G214"/>
  <c r="F221"/>
  <c r="H224"/>
  <c r="H221"/>
  <c r="G220"/>
  <c r="F162" i="40"/>
  <c r="E162" s="1"/>
  <c r="G162" s="1"/>
  <c r="H13" i="38"/>
  <c r="H14"/>
  <c r="H24"/>
  <c r="E33"/>
  <c r="E34" s="1"/>
  <c r="G34"/>
  <c r="H36"/>
  <c r="H37"/>
  <c r="H42"/>
  <c r="H62"/>
  <c r="H63"/>
  <c r="F56" i="39"/>
  <c r="H59"/>
  <c r="H56"/>
  <c r="G55"/>
  <c r="H73"/>
  <c r="H70"/>
  <c r="G69"/>
  <c r="H130"/>
  <c r="H127"/>
  <c r="G126"/>
  <c r="H190"/>
  <c r="G187"/>
  <c r="J134" i="40"/>
  <c r="I134" s="1"/>
  <c r="E102"/>
  <c r="G102" s="1"/>
  <c r="G22"/>
  <c r="G49"/>
  <c r="G59"/>
  <c r="G101"/>
  <c r="J133"/>
  <c r="I133" s="1"/>
  <c r="F161"/>
  <c r="E161" s="1"/>
  <c r="G161" s="1"/>
  <c r="B65" i="38"/>
  <c r="H20" i="39"/>
  <c r="H44"/>
  <c r="H79"/>
  <c r="H86"/>
  <c r="H111"/>
  <c r="D114"/>
  <c r="F114" s="1"/>
  <c r="G83" i="40"/>
  <c r="D237" i="39"/>
  <c r="E85" i="40"/>
  <c r="G85" s="1"/>
  <c r="G140"/>
  <c r="G158"/>
  <c r="I162"/>
  <c r="B18" i="38"/>
  <c r="G18" s="1"/>
  <c r="E18" s="1"/>
  <c r="F25"/>
  <c r="D25" s="1"/>
  <c r="G54"/>
  <c r="E54" s="1"/>
  <c r="H52"/>
  <c r="F57"/>
  <c r="D57" s="1"/>
  <c r="H81" i="39"/>
  <c r="H88"/>
  <c r="H113"/>
  <c r="H142"/>
  <c r="H172"/>
  <c r="H178"/>
  <c r="E227"/>
  <c r="E13" i="40"/>
  <c r="E18"/>
  <c r="G18" s="1"/>
  <c r="E24"/>
  <c r="E29"/>
  <c r="E42"/>
  <c r="E44"/>
  <c r="E48"/>
  <c r="G48" s="1"/>
  <c r="E52"/>
  <c r="G52" s="1"/>
  <c r="E54"/>
  <c r="G54" s="1"/>
  <c r="E58"/>
  <c r="G58" s="1"/>
  <c r="E62"/>
  <c r="G62" s="1"/>
  <c r="E64"/>
  <c r="G64" s="1"/>
  <c r="E71"/>
  <c r="G71" s="1"/>
  <c r="E73"/>
  <c r="G73" s="1"/>
  <c r="E76"/>
  <c r="G76" s="1"/>
  <c r="E79"/>
  <c r="G79" s="1"/>
  <c r="E81"/>
  <c r="G81" s="1"/>
  <c r="I96"/>
  <c r="G105"/>
  <c r="G107"/>
  <c r="G113"/>
  <c r="G115"/>
  <c r="G121"/>
  <c r="G123"/>
  <c r="G129"/>
  <c r="G131"/>
  <c r="G143"/>
  <c r="G154"/>
  <c r="H30" i="38"/>
  <c r="H21" i="39"/>
  <c r="H18"/>
  <c r="G17"/>
  <c r="H45"/>
  <c r="H42"/>
  <c r="G41"/>
  <c r="F146"/>
  <c r="H149"/>
  <c r="H146"/>
  <c r="G145"/>
  <c r="F152"/>
  <c r="H155"/>
  <c r="H152"/>
  <c r="G151"/>
  <c r="F158"/>
  <c r="H161"/>
  <c r="H158"/>
  <c r="G157"/>
  <c r="F164"/>
  <c r="H167"/>
  <c r="H164"/>
  <c r="G163"/>
  <c r="F182"/>
  <c r="H185"/>
  <c r="H182"/>
  <c r="G181"/>
  <c r="H192"/>
  <c r="F135" i="40"/>
  <c r="E135" s="1"/>
  <c r="J135"/>
  <c r="I135" s="1"/>
  <c r="E103"/>
  <c r="C22" i="38"/>
  <c r="F22" s="1"/>
  <c r="D22" s="1"/>
  <c r="H50"/>
  <c r="H56"/>
  <c r="C60"/>
  <c r="F60" s="1"/>
  <c r="D60" s="1"/>
  <c r="C28"/>
  <c r="F28" s="1"/>
  <c r="D28" s="1"/>
  <c r="F44"/>
  <c r="D44" s="1"/>
  <c r="C44"/>
  <c r="H46"/>
  <c r="H47"/>
  <c r="B57"/>
  <c r="G57" s="1"/>
  <c r="F12" i="39"/>
  <c r="H15"/>
  <c r="H12"/>
  <c r="G11"/>
  <c r="F36"/>
  <c r="H39"/>
  <c r="H36"/>
  <c r="G35"/>
  <c r="H66"/>
  <c r="H63"/>
  <c r="G62"/>
  <c r="F103"/>
  <c r="H106"/>
  <c r="H103"/>
  <c r="G102"/>
  <c r="H124"/>
  <c r="H121"/>
  <c r="G120"/>
  <c r="H191"/>
  <c r="F134" i="40"/>
  <c r="E134" s="1"/>
  <c r="G134" s="1"/>
  <c r="F160"/>
  <c r="E160" s="1"/>
  <c r="G160" s="1"/>
  <c r="H229" i="39"/>
  <c r="G226"/>
  <c r="H230"/>
  <c r="E237"/>
  <c r="G47" i="40"/>
  <c r="G57"/>
  <c r="G69"/>
  <c r="G77"/>
  <c r="G40" i="38"/>
  <c r="H40" s="1"/>
  <c r="C54"/>
  <c r="F54" s="1"/>
  <c r="D54" s="1"/>
  <c r="H15"/>
  <c r="H27"/>
  <c r="E31"/>
  <c r="G31"/>
  <c r="F34"/>
  <c r="D34" s="1"/>
  <c r="H38"/>
  <c r="H43"/>
  <c r="H64"/>
  <c r="F18" i="39"/>
  <c r="F42"/>
  <c r="E241"/>
  <c r="E242"/>
  <c r="E243"/>
  <c r="F84"/>
  <c r="F109"/>
  <c r="F118"/>
  <c r="H144"/>
  <c r="H150"/>
  <c r="H156"/>
  <c r="H162"/>
  <c r="H168"/>
  <c r="H174"/>
  <c r="H180"/>
  <c r="H186"/>
  <c r="F192"/>
  <c r="H197"/>
  <c r="H204"/>
  <c r="H211"/>
  <c r="H217"/>
  <c r="H223"/>
  <c r="F230"/>
  <c r="D236"/>
  <c r="D233" s="1"/>
  <c r="E14" i="40"/>
  <c r="G14" s="1"/>
  <c r="E20"/>
  <c r="G20" s="1"/>
  <c r="E25"/>
  <c r="G25" s="1"/>
  <c r="E30"/>
  <c r="G30" s="1"/>
  <c r="E34"/>
  <c r="G34" s="1"/>
  <c r="H166"/>
  <c r="H84"/>
  <c r="I84" s="1"/>
  <c r="G138"/>
  <c r="G156"/>
  <c r="I161"/>
  <c r="J166"/>
  <c r="G22" i="38"/>
  <c r="G28"/>
  <c r="G60"/>
  <c r="C65"/>
  <c r="F65" s="1"/>
  <c r="D65" s="1"/>
  <c r="H26" i="39"/>
  <c r="F30"/>
  <c r="H93"/>
  <c r="F97"/>
  <c r="F116"/>
  <c r="F117"/>
  <c r="F36" i="40"/>
  <c r="E36" s="1"/>
  <c r="G36" s="1"/>
  <c r="F37"/>
  <c r="E37" s="1"/>
  <c r="G37" s="1"/>
  <c r="F38"/>
  <c r="E38" s="1"/>
  <c r="G38" s="1"/>
  <c r="J83"/>
  <c r="I83" s="1"/>
  <c r="E88"/>
  <c r="G88" s="1"/>
  <c r="E89"/>
  <c r="G89" s="1"/>
  <c r="E90"/>
  <c r="G90" s="1"/>
  <c r="J164"/>
  <c r="I164" s="1"/>
  <c r="H32" i="39"/>
  <c r="H99"/>
  <c r="E43" i="40"/>
  <c r="G43" s="1"/>
  <c r="E68"/>
  <c r="G68" s="1"/>
  <c r="H31" i="38" l="1"/>
  <c r="E25"/>
  <c r="E40"/>
  <c r="H54"/>
  <c r="H28"/>
  <c r="H22"/>
  <c r="F169" i="40"/>
  <c r="F242" i="39"/>
  <c r="H242"/>
  <c r="G29" i="40"/>
  <c r="G28"/>
  <c r="H25" i="38"/>
  <c r="F237" i="39"/>
  <c r="F166" i="40"/>
  <c r="E166" s="1"/>
  <c r="H60" i="38"/>
  <c r="G13" i="40"/>
  <c r="G12"/>
  <c r="H227" i="39"/>
  <c r="F227"/>
  <c r="G135" i="40"/>
  <c r="F236" i="39"/>
  <c r="G103" i="40"/>
  <c r="G44"/>
  <c r="G67"/>
  <c r="D165"/>
  <c r="E165" s="1"/>
  <c r="D242" i="39"/>
  <c r="F170" i="40"/>
  <c r="H243" i="39"/>
  <c r="H34" i="38"/>
  <c r="H44"/>
  <c r="D166" i="40"/>
  <c r="D243" i="39"/>
  <c r="D170" i="40" s="1"/>
  <c r="E239" i="39"/>
  <c r="F168" i="40"/>
  <c r="E168" s="1"/>
  <c r="F241" i="39"/>
  <c r="H241"/>
  <c r="G238"/>
  <c r="H57" i="38"/>
  <c r="B66"/>
  <c r="B67" s="1"/>
  <c r="H18"/>
  <c r="G42" i="40"/>
  <c r="G65" i="38"/>
  <c r="H65" s="1"/>
  <c r="G232" i="39"/>
  <c r="C66" i="38"/>
  <c r="C67" s="1"/>
  <c r="I166" i="40"/>
  <c r="E57" i="38"/>
  <c r="G24" i="40"/>
  <c r="E233" i="39"/>
  <c r="G133" i="40"/>
  <c r="G75"/>
  <c r="H231" i="39"/>
  <c r="F66" i="38" l="1"/>
  <c r="G165" i="40"/>
  <c r="G164"/>
  <c r="G166"/>
  <c r="F243" i="39"/>
  <c r="G66" i="38"/>
  <c r="G67" s="1"/>
  <c r="E65"/>
  <c r="E66" s="1"/>
  <c r="E67" s="1"/>
  <c r="D169" i="40"/>
  <c r="D239" i="39"/>
  <c r="F239" s="1"/>
  <c r="H239"/>
  <c r="F233"/>
  <c r="H233"/>
  <c r="H235"/>
  <c r="H236"/>
  <c r="E170" i="40"/>
  <c r="G170" s="1"/>
  <c r="H237" i="39"/>
  <c r="E169" i="40"/>
  <c r="G169" s="1"/>
  <c r="F67" i="38" l="1"/>
  <c r="D67" s="1"/>
  <c r="D66"/>
  <c r="H67"/>
  <c r="H66"/>
  <c r="G168" i="40"/>
  <c r="H23" i="37" l="1"/>
  <c r="G23" s="1"/>
  <c r="D23"/>
  <c r="C23" s="1"/>
  <c r="H22"/>
  <c r="D22"/>
  <c r="D17"/>
  <c r="C17" s="1"/>
  <c r="E17" s="1"/>
  <c r="B17"/>
  <c r="D16"/>
  <c r="C16" s="1"/>
  <c r="E16" s="1"/>
  <c r="B16"/>
  <c r="D15"/>
  <c r="C15" s="1"/>
  <c r="E15" s="1"/>
  <c r="B15"/>
  <c r="D13"/>
  <c r="C13" s="1"/>
  <c r="B13"/>
  <c r="F23" s="1"/>
  <c r="D12"/>
  <c r="C12" s="1"/>
  <c r="E12" s="1"/>
  <c r="B12"/>
  <c r="F22" s="1"/>
  <c r="D11"/>
  <c r="H21" s="1"/>
  <c r="G21" s="1"/>
  <c r="B11"/>
  <c r="F21" s="1"/>
  <c r="D27" i="36"/>
  <c r="C27"/>
  <c r="B27"/>
  <c r="B23" i="37" s="1"/>
  <c r="D26" i="36"/>
  <c r="C26"/>
  <c r="B26"/>
  <c r="B22" i="37" s="1"/>
  <c r="C25" i="36"/>
  <c r="D21" i="37" s="1"/>
  <c r="C21" s="1"/>
  <c r="B25" i="36"/>
  <c r="B21" i="37" s="1"/>
  <c r="B23" i="36"/>
  <c r="B19" i="37" s="1"/>
  <c r="D21" i="36"/>
  <c r="D20"/>
  <c r="D19"/>
  <c r="D17"/>
  <c r="C17"/>
  <c r="B17"/>
  <c r="E16"/>
  <c r="A16"/>
  <c r="D15"/>
  <c r="D14"/>
  <c r="D13"/>
  <c r="D11"/>
  <c r="C11"/>
  <c r="B11"/>
  <c r="E10"/>
  <c r="A10"/>
  <c r="F16" i="35"/>
  <c r="D16" s="1"/>
  <c r="A16"/>
  <c r="F15"/>
  <c r="D15" s="1"/>
  <c r="G12"/>
  <c r="G16" s="1"/>
  <c r="F12"/>
  <c r="E12"/>
  <c r="E16" s="1"/>
  <c r="C12"/>
  <c r="C16" s="1"/>
  <c r="B12"/>
  <c r="B16" s="1"/>
  <c r="A12"/>
  <c r="G11"/>
  <c r="F11"/>
  <c r="E11"/>
  <c r="E15" s="1"/>
  <c r="C11"/>
  <c r="C15" s="1"/>
  <c r="B11"/>
  <c r="B15" s="1"/>
  <c r="H16" l="1"/>
  <c r="H12"/>
  <c r="D12"/>
  <c r="H11"/>
  <c r="D11"/>
  <c r="C17"/>
  <c r="F17" s="1"/>
  <c r="D17" s="1"/>
  <c r="B17"/>
  <c r="E17" s="1"/>
  <c r="E13" i="37"/>
  <c r="G22"/>
  <c r="C22"/>
  <c r="E22" s="1"/>
  <c r="C13" i="35"/>
  <c r="F13" s="1"/>
  <c r="D13" s="1"/>
  <c r="B13"/>
  <c r="E13" s="1"/>
  <c r="G15"/>
  <c r="C23" i="36"/>
  <c r="D25"/>
  <c r="C11" i="37"/>
  <c r="E11" s="1"/>
  <c r="D19" l="1"/>
  <c r="C19" s="1"/>
  <c r="D23" i="36"/>
  <c r="G17" i="35"/>
  <c r="H17" s="1"/>
  <c r="H15"/>
  <c r="G13"/>
  <c r="H13" s="1"/>
  <c r="E22" i="36"/>
  <c r="E21" i="37"/>
  <c r="E23"/>
  <c r="B418" i="30" l="1"/>
  <c r="C381" l="1"/>
  <c r="C312" l="1"/>
  <c r="B312"/>
  <c r="C356"/>
  <c r="B356"/>
  <c r="B274"/>
  <c r="B188"/>
  <c r="B163"/>
  <c r="D188" i="32" l="1"/>
  <c r="D189"/>
  <c r="D187"/>
  <c r="B188"/>
  <c r="B189"/>
  <c r="B187"/>
  <c r="C260" i="30"/>
  <c r="C261"/>
  <c r="C262"/>
  <c r="B261"/>
  <c r="B262"/>
  <c r="B260"/>
  <c r="C205"/>
  <c r="C206"/>
  <c r="C207"/>
  <c r="B206"/>
  <c r="B207"/>
  <c r="B205"/>
  <c r="B159" i="32" s="1"/>
  <c r="F150" i="34"/>
  <c r="D150" s="1"/>
  <c r="C188" i="32" l="1"/>
  <c r="C189"/>
  <c r="C187"/>
  <c r="C258" i="30"/>
  <c r="C203"/>
  <c r="B258"/>
  <c r="B203"/>
  <c r="C150" i="34"/>
  <c r="F149"/>
  <c r="D149" s="1"/>
  <c r="C149"/>
  <c r="F148"/>
  <c r="D148" s="1"/>
  <c r="C148"/>
  <c r="F146"/>
  <c r="D146" s="1"/>
  <c r="C146"/>
  <c r="F145"/>
  <c r="D145" s="1"/>
  <c r="C145"/>
  <c r="F143"/>
  <c r="D143" s="1"/>
  <c r="C143"/>
  <c r="F133"/>
  <c r="D133" s="1"/>
  <c r="C133"/>
  <c r="F132"/>
  <c r="D132" s="1"/>
  <c r="C132"/>
  <c r="F130"/>
  <c r="D130" s="1"/>
  <c r="C130"/>
  <c r="F129"/>
  <c r="D129" s="1"/>
  <c r="C129"/>
  <c r="F128"/>
  <c r="D128" s="1"/>
  <c r="C128"/>
  <c r="F110"/>
  <c r="D110" s="1"/>
  <c r="C110"/>
  <c r="F109"/>
  <c r="D109" s="1"/>
  <c r="C109"/>
  <c r="F108"/>
  <c r="D108" s="1"/>
  <c r="C108"/>
  <c r="F107"/>
  <c r="D107" s="1"/>
  <c r="C107"/>
  <c r="F103"/>
  <c r="D103" s="1"/>
  <c r="C103"/>
  <c r="F102"/>
  <c r="D102" s="1"/>
  <c r="C102"/>
  <c r="F101"/>
  <c r="D101" s="1"/>
  <c r="C101"/>
  <c r="F100"/>
  <c r="D100" s="1"/>
  <c r="C100"/>
  <c r="F99"/>
  <c r="D99" s="1"/>
  <c r="C99"/>
  <c r="F98"/>
  <c r="D98" s="1"/>
  <c r="C98"/>
  <c r="F97"/>
  <c r="D97" s="1"/>
  <c r="C97"/>
  <c r="F96"/>
  <c r="D96" s="1"/>
  <c r="C96"/>
  <c r="F95"/>
  <c r="D95" s="1"/>
  <c r="C95"/>
  <c r="F94"/>
  <c r="D94" s="1"/>
  <c r="C94"/>
  <c r="F93"/>
  <c r="D93" s="1"/>
  <c r="C93"/>
  <c r="F92"/>
  <c r="D92" s="1"/>
  <c r="C92"/>
  <c r="F91"/>
  <c r="D91" s="1"/>
  <c r="C91"/>
  <c r="F90"/>
  <c r="D90" s="1"/>
  <c r="C90"/>
  <c r="F89"/>
  <c r="D89" s="1"/>
  <c r="C89"/>
  <c r="F88"/>
  <c r="D88" s="1"/>
  <c r="C88"/>
  <c r="F87"/>
  <c r="D87" s="1"/>
  <c r="C87"/>
  <c r="F86"/>
  <c r="D86" s="1"/>
  <c r="C86"/>
  <c r="F85"/>
  <c r="D85" s="1"/>
  <c r="C85"/>
  <c r="F55"/>
  <c r="D55" s="1"/>
  <c r="C55"/>
  <c r="F54"/>
  <c r="D54" s="1"/>
  <c r="C54"/>
  <c r="F53"/>
  <c r="D53" s="1"/>
  <c r="C53"/>
  <c r="F52"/>
  <c r="D52" s="1"/>
  <c r="C52"/>
  <c r="F51"/>
  <c r="D51" s="1"/>
  <c r="C51"/>
  <c r="F50"/>
  <c r="D50" s="1"/>
  <c r="C50"/>
  <c r="F49"/>
  <c r="D49" s="1"/>
  <c r="C49"/>
  <c r="F25"/>
  <c r="D25" s="1"/>
  <c r="C25"/>
  <c r="C43" l="1"/>
  <c r="F43" l="1"/>
  <c r="D43" s="1"/>
  <c r="C72" l="1"/>
  <c r="C36" l="1"/>
  <c r="F36" l="1"/>
  <c r="D36" s="1"/>
  <c r="C39" l="1"/>
  <c r="C31" l="1"/>
  <c r="C30"/>
  <c r="C40"/>
  <c r="C14"/>
  <c r="C84"/>
  <c r="C34"/>
  <c r="C114"/>
  <c r="C35"/>
  <c r="C122"/>
  <c r="C48"/>
  <c r="C29"/>
  <c r="C118"/>
  <c r="C70"/>
  <c r="C62"/>
  <c r="C80"/>
  <c r="C119"/>
  <c r="C81"/>
  <c r="C63"/>
  <c r="C139"/>
  <c r="C123"/>
  <c r="C77"/>
  <c r="C75"/>
  <c r="C44"/>
  <c r="F34"/>
  <c r="D34" s="1"/>
  <c r="C144"/>
  <c r="C147"/>
  <c r="C140"/>
  <c r="C127"/>
  <c r="C131"/>
  <c r="C124"/>
  <c r="C113"/>
  <c r="C66"/>
  <c r="C59"/>
  <c r="C58"/>
  <c r="C76"/>
  <c r="C71"/>
  <c r="F80"/>
  <c r="D80" s="1"/>
  <c r="C106"/>
  <c r="C115"/>
  <c r="C67"/>
  <c r="F45" l="1"/>
  <c r="D45" s="1"/>
  <c r="C45"/>
  <c r="F139"/>
  <c r="D139" s="1"/>
  <c r="F35"/>
  <c r="D35" s="1"/>
  <c r="F67"/>
  <c r="D67" s="1"/>
  <c r="F124"/>
  <c r="D124" s="1"/>
  <c r="F106"/>
  <c r="D106" s="1"/>
  <c r="F75"/>
  <c r="D75" s="1"/>
  <c r="F115"/>
  <c r="D115" s="1"/>
  <c r="F144"/>
  <c r="D144" s="1"/>
  <c r="F44"/>
  <c r="D44" s="1"/>
  <c r="F118"/>
  <c r="D118" s="1"/>
  <c r="F131"/>
  <c r="D131" s="1"/>
  <c r="F29"/>
  <c r="D29" s="1"/>
  <c r="F62"/>
  <c r="D62" s="1"/>
  <c r="F147"/>
  <c r="D147" s="1"/>
  <c r="F71"/>
  <c r="D71" s="1"/>
  <c r="F123"/>
  <c r="D123" s="1"/>
  <c r="F59"/>
  <c r="D59" s="1"/>
  <c r="F31"/>
  <c r="D31" s="1"/>
  <c r="F39"/>
  <c r="D39" s="1"/>
  <c r="F40"/>
  <c r="D40" s="1"/>
  <c r="F30"/>
  <c r="D30" s="1"/>
  <c r="F72"/>
  <c r="D72" s="1"/>
  <c r="F70"/>
  <c r="D70" s="1"/>
  <c r="F77"/>
  <c r="D77" s="1"/>
  <c r="C16"/>
  <c r="C15"/>
  <c r="C23"/>
  <c r="C11"/>
  <c r="C17"/>
  <c r="F84"/>
  <c r="D84" s="1"/>
  <c r="C24"/>
  <c r="F114"/>
  <c r="D114" s="1"/>
  <c r="F127"/>
  <c r="D127" s="1"/>
  <c r="C22"/>
  <c r="F122"/>
  <c r="D122" s="1"/>
  <c r="C12"/>
  <c r="C21"/>
  <c r="F48"/>
  <c r="D48" s="1"/>
  <c r="C20"/>
  <c r="C13"/>
  <c r="C18"/>
  <c r="C136"/>
  <c r="F58"/>
  <c r="D58" s="1"/>
  <c r="F66"/>
  <c r="D66" s="1"/>
  <c r="F81"/>
  <c r="D81" s="1"/>
  <c r="F76"/>
  <c r="D76" s="1"/>
  <c r="F113"/>
  <c r="D113" s="1"/>
  <c r="F119"/>
  <c r="D119" s="1"/>
  <c r="F140"/>
  <c r="D140" s="1"/>
  <c r="F63"/>
  <c r="D63" s="1"/>
  <c r="C19"/>
  <c r="F12" l="1"/>
  <c r="D12" s="1"/>
  <c r="F20"/>
  <c r="D20" s="1"/>
  <c r="F15"/>
  <c r="D15" s="1"/>
  <c r="F24"/>
  <c r="D24" s="1"/>
  <c r="F14"/>
  <c r="D14" s="1"/>
  <c r="F13"/>
  <c r="D13" s="1"/>
  <c r="F11"/>
  <c r="D11" s="1"/>
  <c r="F18"/>
  <c r="D18" s="1"/>
  <c r="F23"/>
  <c r="D23" s="1"/>
  <c r="F136"/>
  <c r="D136" s="1"/>
  <c r="F22"/>
  <c r="D22" s="1"/>
  <c r="F16"/>
  <c r="D16" s="1"/>
  <c r="F17"/>
  <c r="D17" s="1"/>
  <c r="F19"/>
  <c r="D19" s="1"/>
  <c r="F21"/>
  <c r="D21" s="1"/>
  <c r="G150" l="1"/>
  <c r="B150"/>
  <c r="G149"/>
  <c r="B149"/>
  <c r="G148"/>
  <c r="B148"/>
  <c r="G147"/>
  <c r="B147"/>
  <c r="G146"/>
  <c r="B146"/>
  <c r="G145"/>
  <c r="B145"/>
  <c r="G144"/>
  <c r="B144"/>
  <c r="G143"/>
  <c r="B143"/>
  <c r="G140"/>
  <c r="B140"/>
  <c r="G139"/>
  <c r="B139"/>
  <c r="G136"/>
  <c r="B136"/>
  <c r="G133"/>
  <c r="B133"/>
  <c r="G132"/>
  <c r="B132"/>
  <c r="G131"/>
  <c r="B131"/>
  <c r="G130"/>
  <c r="B130"/>
  <c r="G129"/>
  <c r="B129"/>
  <c r="G128"/>
  <c r="B128"/>
  <c r="G127"/>
  <c r="B127"/>
  <c r="G124"/>
  <c r="B124"/>
  <c r="G123"/>
  <c r="B123"/>
  <c r="G122"/>
  <c r="B122"/>
  <c r="G119"/>
  <c r="B119"/>
  <c r="G118"/>
  <c r="B118"/>
  <c r="G115"/>
  <c r="B115"/>
  <c r="G114"/>
  <c r="B114"/>
  <c r="G113"/>
  <c r="B113"/>
  <c r="G110"/>
  <c r="B110"/>
  <c r="G109"/>
  <c r="B109"/>
  <c r="G108"/>
  <c r="B108"/>
  <c r="G107"/>
  <c r="B107"/>
  <c r="G106"/>
  <c r="B106"/>
  <c r="G103"/>
  <c r="B103"/>
  <c r="G101"/>
  <c r="B101"/>
  <c r="G102"/>
  <c r="B102"/>
  <c r="G100"/>
  <c r="B100"/>
  <c r="G99"/>
  <c r="B99"/>
  <c r="G98"/>
  <c r="B98"/>
  <c r="G97"/>
  <c r="B97"/>
  <c r="G96"/>
  <c r="B96"/>
  <c r="G95"/>
  <c r="B95"/>
  <c r="G94"/>
  <c r="B94"/>
  <c r="G93"/>
  <c r="B93"/>
  <c r="G92"/>
  <c r="B92"/>
  <c r="G91"/>
  <c r="B91"/>
  <c r="G90"/>
  <c r="B90"/>
  <c r="G89"/>
  <c r="B89"/>
  <c r="G88"/>
  <c r="B88"/>
  <c r="G87"/>
  <c r="B87"/>
  <c r="G86"/>
  <c r="B86"/>
  <c r="G85"/>
  <c r="B85"/>
  <c r="G84"/>
  <c r="B84"/>
  <c r="G81"/>
  <c r="B81"/>
  <c r="G80"/>
  <c r="B80"/>
  <c r="G77"/>
  <c r="B77"/>
  <c r="G76"/>
  <c r="B76"/>
  <c r="G75"/>
  <c r="B75"/>
  <c r="G73"/>
  <c r="E73" s="1"/>
  <c r="G72"/>
  <c r="B72"/>
  <c r="G71"/>
  <c r="B71"/>
  <c r="G70"/>
  <c r="B70"/>
  <c r="G67"/>
  <c r="B67"/>
  <c r="G66"/>
  <c r="B66"/>
  <c r="G63"/>
  <c r="B63"/>
  <c r="E60"/>
  <c r="G60"/>
  <c r="G62"/>
  <c r="B62"/>
  <c r="G59"/>
  <c r="B59"/>
  <c r="G58"/>
  <c r="B58"/>
  <c r="C56"/>
  <c r="F56" s="1"/>
  <c r="D56" s="1"/>
  <c r="G55"/>
  <c r="B55"/>
  <c r="G54"/>
  <c r="B54"/>
  <c r="G53"/>
  <c r="B53"/>
  <c r="G52"/>
  <c r="B52"/>
  <c r="G51"/>
  <c r="B51"/>
  <c r="G50"/>
  <c r="B50"/>
  <c r="G49"/>
  <c r="B49"/>
  <c r="G48"/>
  <c r="B48"/>
  <c r="C46"/>
  <c r="F46" s="1"/>
  <c r="D46" s="1"/>
  <c r="B56" l="1"/>
  <c r="G45"/>
  <c r="E45" s="1"/>
  <c r="B45"/>
  <c r="G44"/>
  <c r="B44"/>
  <c r="G43"/>
  <c r="B43"/>
  <c r="G40"/>
  <c r="B40"/>
  <c r="G39"/>
  <c r="B39"/>
  <c r="G36"/>
  <c r="B36"/>
  <c r="G35"/>
  <c r="B35"/>
  <c r="G34"/>
  <c r="B34"/>
  <c r="G31"/>
  <c r="B31"/>
  <c r="G30"/>
  <c r="B30"/>
  <c r="G29"/>
  <c r="B29"/>
  <c r="G25"/>
  <c r="B25"/>
  <c r="G24"/>
  <c r="B24"/>
  <c r="G23"/>
  <c r="B23"/>
  <c r="G22"/>
  <c r="B22"/>
  <c r="G21"/>
  <c r="B21"/>
  <c r="G20"/>
  <c r="B20"/>
  <c r="G19"/>
  <c r="B19"/>
  <c r="G18"/>
  <c r="B18"/>
  <c r="G17"/>
  <c r="B17"/>
  <c r="G16"/>
  <c r="B16"/>
  <c r="G15"/>
  <c r="B15"/>
  <c r="G14"/>
  <c r="B14"/>
  <c r="G13"/>
  <c r="B13"/>
  <c r="G12"/>
  <c r="B12"/>
  <c r="G11"/>
  <c r="B11"/>
  <c r="B46" l="1"/>
  <c r="G46" s="1"/>
  <c r="C342" i="30" l="1"/>
  <c r="C343"/>
  <c r="C344"/>
  <c r="B343"/>
  <c r="B344"/>
  <c r="B342"/>
  <c r="M107" l="1"/>
  <c r="L107"/>
  <c r="K107"/>
  <c r="M106"/>
  <c r="M105"/>
  <c r="M104"/>
  <c r="I107"/>
  <c r="H107"/>
  <c r="G107"/>
  <c r="B73" i="34" l="1"/>
  <c r="C32" l="1"/>
  <c r="F32" s="1"/>
  <c r="D32" s="1"/>
  <c r="C41"/>
  <c r="B32"/>
  <c r="G32" s="1"/>
  <c r="B41"/>
  <c r="C73"/>
  <c r="F73" s="1"/>
  <c r="D73" s="1"/>
  <c r="D583" i="32" l="1"/>
  <c r="D584"/>
  <c r="B583"/>
  <c r="B584"/>
  <c r="D582"/>
  <c r="B582"/>
  <c r="D579"/>
  <c r="D580"/>
  <c r="B579"/>
  <c r="B580"/>
  <c r="D578"/>
  <c r="B578"/>
  <c r="D575"/>
  <c r="D576"/>
  <c r="D574"/>
  <c r="B575"/>
  <c r="B576"/>
  <c r="B574"/>
  <c r="D571"/>
  <c r="D572"/>
  <c r="B571"/>
  <c r="B572"/>
  <c r="D570"/>
  <c r="B570"/>
  <c r="D567"/>
  <c r="D568"/>
  <c r="B567"/>
  <c r="B568"/>
  <c r="D566"/>
  <c r="B566"/>
  <c r="D563"/>
  <c r="D564"/>
  <c r="B563"/>
  <c r="B564"/>
  <c r="D562"/>
  <c r="B562"/>
  <c r="D559"/>
  <c r="D560"/>
  <c r="B559"/>
  <c r="B560"/>
  <c r="D558"/>
  <c r="B558"/>
  <c r="B554"/>
  <c r="B555"/>
  <c r="D554"/>
  <c r="D555"/>
  <c r="D553"/>
  <c r="B553"/>
  <c r="D550"/>
  <c r="D551"/>
  <c r="B550"/>
  <c r="B551"/>
  <c r="D549"/>
  <c r="B549"/>
  <c r="D546"/>
  <c r="D547"/>
  <c r="B546"/>
  <c r="B547"/>
  <c r="D545"/>
  <c r="B545"/>
  <c r="D588"/>
  <c r="D589"/>
  <c r="B588"/>
  <c r="B589"/>
  <c r="D587"/>
  <c r="B587"/>
  <c r="A586"/>
  <c r="A581"/>
  <c r="A577"/>
  <c r="A569"/>
  <c r="A565"/>
  <c r="A557"/>
  <c r="A552"/>
  <c r="A548"/>
  <c r="D538"/>
  <c r="D539"/>
  <c r="B538"/>
  <c r="B539"/>
  <c r="D537"/>
  <c r="B537"/>
  <c r="D533"/>
  <c r="D534"/>
  <c r="B533"/>
  <c r="B534"/>
  <c r="D532"/>
  <c r="B532"/>
  <c r="A536"/>
  <c r="A531"/>
  <c r="D524"/>
  <c r="D525"/>
  <c r="B524"/>
  <c r="B525"/>
  <c r="D523"/>
  <c r="B523"/>
  <c r="A522"/>
  <c r="D518"/>
  <c r="D519"/>
  <c r="B518"/>
  <c r="B519"/>
  <c r="D514"/>
  <c r="D515"/>
  <c r="B514"/>
  <c r="B515"/>
  <c r="D510"/>
  <c r="D511"/>
  <c r="B510"/>
  <c r="B511"/>
  <c r="B506"/>
  <c r="B507"/>
  <c r="D506"/>
  <c r="D507"/>
  <c r="D502"/>
  <c r="D503"/>
  <c r="B502"/>
  <c r="B503"/>
  <c r="D517"/>
  <c r="B517"/>
  <c r="D513"/>
  <c r="B513"/>
  <c r="D509"/>
  <c r="B509"/>
  <c r="D505"/>
  <c r="B505"/>
  <c r="D501"/>
  <c r="B501"/>
  <c r="D498"/>
  <c r="D499"/>
  <c r="B498"/>
  <c r="B499"/>
  <c r="D497"/>
  <c r="B497"/>
  <c r="A516"/>
  <c r="A512"/>
  <c r="A508"/>
  <c r="A504"/>
  <c r="A500"/>
  <c r="B494"/>
  <c r="B495"/>
  <c r="D494"/>
  <c r="D495"/>
  <c r="D489"/>
  <c r="D490"/>
  <c r="B489"/>
  <c r="B490"/>
  <c r="D493"/>
  <c r="B493"/>
  <c r="A492"/>
  <c r="D488"/>
  <c r="B488"/>
  <c r="A487"/>
  <c r="D470"/>
  <c r="D471"/>
  <c r="B470"/>
  <c r="B471"/>
  <c r="D480"/>
  <c r="D481"/>
  <c r="B480"/>
  <c r="B481"/>
  <c r="D479"/>
  <c r="B479"/>
  <c r="D475"/>
  <c r="D476"/>
  <c r="B475"/>
  <c r="B476"/>
  <c r="D474"/>
  <c r="B474"/>
  <c r="D469"/>
  <c r="B469"/>
  <c r="A478"/>
  <c r="A473"/>
  <c r="A468"/>
  <c r="D461"/>
  <c r="D462"/>
  <c r="B461"/>
  <c r="B462"/>
  <c r="D460"/>
  <c r="B460"/>
  <c r="D456"/>
  <c r="D457"/>
  <c r="B456"/>
  <c r="B457"/>
  <c r="D455"/>
  <c r="B455"/>
  <c r="A459"/>
  <c r="A454"/>
  <c r="D447"/>
  <c r="D448"/>
  <c r="B447"/>
  <c r="B448"/>
  <c r="D446"/>
  <c r="B446"/>
  <c r="D442"/>
  <c r="D443"/>
  <c r="B442"/>
  <c r="B443"/>
  <c r="D441"/>
  <c r="B441"/>
  <c r="D437"/>
  <c r="D438"/>
  <c r="B437"/>
  <c r="B438"/>
  <c r="D436"/>
  <c r="B436"/>
  <c r="A445"/>
  <c r="A440"/>
  <c r="A435"/>
  <c r="D428"/>
  <c r="D429"/>
  <c r="B428"/>
  <c r="B429"/>
  <c r="B424"/>
  <c r="B425"/>
  <c r="D424"/>
  <c r="D425"/>
  <c r="D420"/>
  <c r="D421"/>
  <c r="B420"/>
  <c r="B421"/>
  <c r="D427"/>
  <c r="B427"/>
  <c r="D423"/>
  <c r="B423"/>
  <c r="D419"/>
  <c r="B419"/>
  <c r="D416"/>
  <c r="D417"/>
  <c r="B416"/>
  <c r="B417"/>
  <c r="D415"/>
  <c r="B415"/>
  <c r="D412"/>
  <c r="D413"/>
  <c r="D411"/>
  <c r="B412"/>
  <c r="B413"/>
  <c r="B411"/>
  <c r="D408"/>
  <c r="D409"/>
  <c r="B408"/>
  <c r="B409"/>
  <c r="D407"/>
  <c r="B407"/>
  <c r="A426"/>
  <c r="A422"/>
  <c r="A418"/>
  <c r="A414"/>
  <c r="A406"/>
  <c r="B399"/>
  <c r="B400"/>
  <c r="D399"/>
  <c r="D400"/>
  <c r="D395"/>
  <c r="D396"/>
  <c r="B395"/>
  <c r="B396"/>
  <c r="D398"/>
  <c r="B398"/>
  <c r="D394"/>
  <c r="B394"/>
  <c r="B391"/>
  <c r="B392"/>
  <c r="D391"/>
  <c r="D392"/>
  <c r="D387"/>
  <c r="D388"/>
  <c r="B387"/>
  <c r="B388"/>
  <c r="B383"/>
  <c r="B384"/>
  <c r="D383"/>
  <c r="D384"/>
  <c r="D379"/>
  <c r="D380"/>
  <c r="B379"/>
  <c r="B380"/>
  <c r="D390"/>
  <c r="B390"/>
  <c r="D386"/>
  <c r="B386"/>
  <c r="D382"/>
  <c r="B382"/>
  <c r="D378"/>
  <c r="B378"/>
  <c r="D375"/>
  <c r="D376"/>
  <c r="B375"/>
  <c r="B376"/>
  <c r="D371"/>
  <c r="D372"/>
  <c r="B371"/>
  <c r="B372"/>
  <c r="D367"/>
  <c r="D368"/>
  <c r="B367"/>
  <c r="B368"/>
  <c r="D374"/>
  <c r="B374"/>
  <c r="D370"/>
  <c r="B370"/>
  <c r="D366"/>
  <c r="B366"/>
  <c r="B363"/>
  <c r="B364"/>
  <c r="D363"/>
  <c r="D364"/>
  <c r="D359"/>
  <c r="D360"/>
  <c r="B359"/>
  <c r="B360"/>
  <c r="D355"/>
  <c r="D356"/>
  <c r="B355"/>
  <c r="B356"/>
  <c r="D351"/>
  <c r="D352"/>
  <c r="B351"/>
  <c r="B352"/>
  <c r="D362"/>
  <c r="B362"/>
  <c r="D358"/>
  <c r="B358"/>
  <c r="D354"/>
  <c r="B354"/>
  <c r="D350"/>
  <c r="B350"/>
  <c r="D347"/>
  <c r="D348"/>
  <c r="B347"/>
  <c r="B348"/>
  <c r="D343"/>
  <c r="D344"/>
  <c r="B343"/>
  <c r="B344"/>
  <c r="B339"/>
  <c r="B340"/>
  <c r="D339"/>
  <c r="D340"/>
  <c r="D335"/>
  <c r="D336"/>
  <c r="B335"/>
  <c r="B336"/>
  <c r="D346"/>
  <c r="B346"/>
  <c r="D342"/>
  <c r="B342"/>
  <c r="D338"/>
  <c r="B338"/>
  <c r="D334"/>
  <c r="B334"/>
  <c r="B331"/>
  <c r="B332"/>
  <c r="D331"/>
  <c r="D332"/>
  <c r="D327"/>
  <c r="D328"/>
  <c r="B327"/>
  <c r="B328"/>
  <c r="D330"/>
  <c r="B330"/>
  <c r="D326"/>
  <c r="B326"/>
  <c r="D323"/>
  <c r="D324"/>
  <c r="D322"/>
  <c r="B323"/>
  <c r="B324"/>
  <c r="B322"/>
  <c r="D319"/>
  <c r="D320"/>
  <c r="B319"/>
  <c r="B320"/>
  <c r="D318"/>
  <c r="B318"/>
  <c r="A397"/>
  <c r="A393"/>
  <c r="A389"/>
  <c r="A385"/>
  <c r="A381"/>
  <c r="A377"/>
  <c r="A373"/>
  <c r="A369"/>
  <c r="A365"/>
  <c r="A361"/>
  <c r="A357"/>
  <c r="A353"/>
  <c r="A349"/>
  <c r="A345"/>
  <c r="A341"/>
  <c r="A337"/>
  <c r="A333"/>
  <c r="A329"/>
  <c r="A325"/>
  <c r="A317"/>
  <c r="A308"/>
  <c r="A303"/>
  <c r="A294"/>
  <c r="A289"/>
  <c r="A284"/>
  <c r="A275"/>
  <c r="A270"/>
  <c r="A265"/>
  <c r="A256"/>
  <c r="A251"/>
  <c r="A242"/>
  <c r="A237"/>
  <c r="A228"/>
  <c r="A223"/>
  <c r="A214"/>
  <c r="A210"/>
  <c r="A206"/>
  <c r="A202"/>
  <c r="A198"/>
  <c r="A194"/>
  <c r="A190"/>
  <c r="A182"/>
  <c r="A173"/>
  <c r="A168"/>
  <c r="A163"/>
  <c r="A154"/>
  <c r="A149"/>
  <c r="A140"/>
  <c r="A135"/>
  <c r="A130"/>
  <c r="A121"/>
  <c r="A116"/>
  <c r="A111"/>
  <c r="B310" l="1"/>
  <c r="B311"/>
  <c r="D310"/>
  <c r="D311"/>
  <c r="D305"/>
  <c r="D306"/>
  <c r="B305"/>
  <c r="B306"/>
  <c r="D309"/>
  <c r="B309"/>
  <c r="D304"/>
  <c r="B304"/>
  <c r="D296"/>
  <c r="D297"/>
  <c r="B296"/>
  <c r="B297"/>
  <c r="D295"/>
  <c r="B295"/>
  <c r="B291"/>
  <c r="B292"/>
  <c r="D291"/>
  <c r="D292"/>
  <c r="D290"/>
  <c r="B290"/>
  <c r="B286"/>
  <c r="B287"/>
  <c r="D286"/>
  <c r="D287"/>
  <c r="D285"/>
  <c r="B285"/>
  <c r="D277"/>
  <c r="D278"/>
  <c r="B277"/>
  <c r="B278"/>
  <c r="D276"/>
  <c r="B276"/>
  <c r="D272"/>
  <c r="D273"/>
  <c r="B272"/>
  <c r="B273"/>
  <c r="D271"/>
  <c r="B271"/>
  <c r="D267"/>
  <c r="D268"/>
  <c r="B267"/>
  <c r="B268"/>
  <c r="D266"/>
  <c r="B266"/>
  <c r="D258"/>
  <c r="D259"/>
  <c r="D257"/>
  <c r="B258"/>
  <c r="B259"/>
  <c r="B257"/>
  <c r="D253"/>
  <c r="D254"/>
  <c r="D252"/>
  <c r="B253"/>
  <c r="B254"/>
  <c r="B252"/>
  <c r="D244"/>
  <c r="D245"/>
  <c r="B244"/>
  <c r="B245"/>
  <c r="D243"/>
  <c r="B243"/>
  <c r="D239"/>
  <c r="D240"/>
  <c r="B239"/>
  <c r="B240"/>
  <c r="D238"/>
  <c r="B238"/>
  <c r="D230"/>
  <c r="D231"/>
  <c r="B230"/>
  <c r="B231"/>
  <c r="D229"/>
  <c r="B229"/>
  <c r="D225"/>
  <c r="D226"/>
  <c r="B225"/>
  <c r="B226"/>
  <c r="D224"/>
  <c r="B224"/>
  <c r="B216"/>
  <c r="B217"/>
  <c r="D216"/>
  <c r="D217"/>
  <c r="D215"/>
  <c r="B215"/>
  <c r="D212"/>
  <c r="D213"/>
  <c r="B212"/>
  <c r="B213"/>
  <c r="D211"/>
  <c r="B211"/>
  <c r="D208"/>
  <c r="D209"/>
  <c r="B208"/>
  <c r="B209"/>
  <c r="D207"/>
  <c r="B207"/>
  <c r="D204"/>
  <c r="D205"/>
  <c r="B204"/>
  <c r="B205"/>
  <c r="D203"/>
  <c r="B203"/>
  <c r="D200"/>
  <c r="D201"/>
  <c r="B200"/>
  <c r="B201"/>
  <c r="D199"/>
  <c r="B199"/>
  <c r="D196"/>
  <c r="D197"/>
  <c r="B196"/>
  <c r="B197"/>
  <c r="D195"/>
  <c r="B195"/>
  <c r="D192"/>
  <c r="D193"/>
  <c r="B192"/>
  <c r="B193"/>
  <c r="D191"/>
  <c r="B191"/>
  <c r="D184"/>
  <c r="D185"/>
  <c r="B184"/>
  <c r="B185"/>
  <c r="D183"/>
  <c r="B183"/>
  <c r="D175"/>
  <c r="D176"/>
  <c r="B175"/>
  <c r="B176"/>
  <c r="D174"/>
  <c r="B174"/>
  <c r="D170"/>
  <c r="D171"/>
  <c r="B170"/>
  <c r="B171"/>
  <c r="D169"/>
  <c r="B169"/>
  <c r="D165"/>
  <c r="D166"/>
  <c r="D164"/>
  <c r="B166"/>
  <c r="B165"/>
  <c r="B164"/>
  <c r="D157"/>
  <c r="D156"/>
  <c r="D155"/>
  <c r="B157"/>
  <c r="B156"/>
  <c r="B155"/>
  <c r="D152"/>
  <c r="D151"/>
  <c r="D150"/>
  <c r="B152"/>
  <c r="B151"/>
  <c r="B150"/>
  <c r="D143"/>
  <c r="D142"/>
  <c r="D141"/>
  <c r="B143"/>
  <c r="B142"/>
  <c r="B141"/>
  <c r="D138"/>
  <c r="D137"/>
  <c r="D136"/>
  <c r="B138"/>
  <c r="B137"/>
  <c r="B136"/>
  <c r="D133"/>
  <c r="D132"/>
  <c r="D131"/>
  <c r="B133"/>
  <c r="B132"/>
  <c r="B131"/>
  <c r="C155" l="1"/>
  <c r="C157"/>
  <c r="C151"/>
  <c r="E151" s="1"/>
  <c r="C156"/>
  <c r="E156" s="1"/>
  <c r="C150"/>
  <c r="C152"/>
  <c r="E152" s="1"/>
  <c r="D124"/>
  <c r="D123"/>
  <c r="D122"/>
  <c r="B124"/>
  <c r="B123"/>
  <c r="B122"/>
  <c r="D119"/>
  <c r="D118"/>
  <c r="D117"/>
  <c r="B119"/>
  <c r="B118"/>
  <c r="B117"/>
  <c r="D114"/>
  <c r="D113"/>
  <c r="D112"/>
  <c r="B114"/>
  <c r="B113"/>
  <c r="B112"/>
  <c r="A740" i="30"/>
  <c r="A734"/>
  <c r="A728"/>
  <c r="A722"/>
  <c r="A716"/>
  <c r="A710"/>
  <c r="A704"/>
  <c r="A698"/>
  <c r="A685"/>
  <c r="A679"/>
  <c r="A672"/>
  <c r="A659"/>
  <c r="A653"/>
  <c r="A647"/>
  <c r="A641"/>
  <c r="A635"/>
  <c r="A629"/>
  <c r="A623"/>
  <c r="A610"/>
  <c r="A604"/>
  <c r="A598"/>
  <c r="A585"/>
  <c r="A579"/>
  <c r="A566"/>
  <c r="A560"/>
  <c r="A554"/>
  <c r="A541"/>
  <c r="A535"/>
  <c r="A529"/>
  <c r="A523"/>
  <c r="A517"/>
  <c r="A504"/>
  <c r="A498"/>
  <c r="A492"/>
  <c r="A486"/>
  <c r="A480"/>
  <c r="A474"/>
  <c r="A468"/>
  <c r="A462"/>
  <c r="A456"/>
  <c r="A450"/>
  <c r="A444"/>
  <c r="A438"/>
  <c r="A432"/>
  <c r="A426"/>
  <c r="A420"/>
  <c r="A414"/>
  <c r="A408"/>
  <c r="A402"/>
  <c r="A396"/>
  <c r="A390"/>
  <c r="A377"/>
  <c r="A371"/>
  <c r="A358"/>
  <c r="A352"/>
  <c r="A346"/>
  <c r="B261" i="32"/>
  <c r="D261"/>
  <c r="D262"/>
  <c r="D263"/>
  <c r="B262"/>
  <c r="B263"/>
  <c r="A333" i="30"/>
  <c r="A327"/>
  <c r="A321"/>
  <c r="A308"/>
  <c r="A302"/>
  <c r="A289"/>
  <c r="A283"/>
  <c r="A270"/>
  <c r="A264"/>
  <c r="A251"/>
  <c r="A245"/>
  <c r="A239"/>
  <c r="A233"/>
  <c r="A227"/>
  <c r="A221"/>
  <c r="A215"/>
  <c r="A209"/>
  <c r="A190"/>
  <c r="A184"/>
  <c r="A178"/>
  <c r="B160"/>
  <c r="B176"/>
  <c r="B147" i="32" s="1"/>
  <c r="B174" i="30"/>
  <c r="B145" i="32" s="1"/>
  <c r="A165" i="30"/>
  <c r="A159"/>
  <c r="C176"/>
  <c r="C175"/>
  <c r="D146" i="32" s="1"/>
  <c r="B175" i="30"/>
  <c r="B146" i="32" s="1"/>
  <c r="C174" i="30"/>
  <c r="D164"/>
  <c r="D163"/>
  <c r="D162"/>
  <c r="C160"/>
  <c r="F164" s="1"/>
  <c r="A146"/>
  <c r="A140"/>
  <c r="A134"/>
  <c r="C130"/>
  <c r="D107" i="32" s="1"/>
  <c r="B132" i="30"/>
  <c r="B131"/>
  <c r="B130"/>
  <c r="C132"/>
  <c r="C131"/>
  <c r="D108" i="32" s="1"/>
  <c r="B110" i="30"/>
  <c r="A121"/>
  <c r="A115"/>
  <c r="A109"/>
  <c r="D120"/>
  <c r="D119"/>
  <c r="D118"/>
  <c r="C116"/>
  <c r="F118" s="1"/>
  <c r="B116"/>
  <c r="D114"/>
  <c r="D113"/>
  <c r="D112"/>
  <c r="C110"/>
  <c r="F112" s="1"/>
  <c r="H39" i="34"/>
  <c r="E39"/>
  <c r="H29"/>
  <c r="H30"/>
  <c r="E29"/>
  <c r="E30"/>
  <c r="B108" i="32" l="1"/>
  <c r="C108" s="1"/>
  <c r="E108" s="1"/>
  <c r="B107"/>
  <c r="C107" s="1"/>
  <c r="D109"/>
  <c r="B109"/>
  <c r="E155"/>
  <c r="E150"/>
  <c r="D176" i="30"/>
  <c r="D147" i="32"/>
  <c r="C147" s="1"/>
  <c r="C146"/>
  <c r="E146" s="1"/>
  <c r="D175" i="30"/>
  <c r="D174"/>
  <c r="D145" i="32"/>
  <c r="C145" s="1"/>
  <c r="F160" i="30"/>
  <c r="C119" i="32"/>
  <c r="E157"/>
  <c r="C113"/>
  <c r="E113" s="1"/>
  <c r="C123"/>
  <c r="E123" s="1"/>
  <c r="C117"/>
  <c r="C112"/>
  <c r="C114"/>
  <c r="C118"/>
  <c r="E118" s="1"/>
  <c r="C122"/>
  <c r="C124"/>
  <c r="F110" i="30"/>
  <c r="D343"/>
  <c r="C340"/>
  <c r="B172"/>
  <c r="E115"/>
  <c r="F116"/>
  <c r="B128"/>
  <c r="D160"/>
  <c r="D132"/>
  <c r="D130"/>
  <c r="E159"/>
  <c r="C172"/>
  <c r="E171" s="1"/>
  <c r="F163"/>
  <c r="F162"/>
  <c r="F113"/>
  <c r="F119"/>
  <c r="E109"/>
  <c r="D116"/>
  <c r="D110"/>
  <c r="C128"/>
  <c r="D131"/>
  <c r="E31" i="34"/>
  <c r="E11"/>
  <c r="E12"/>
  <c r="E13"/>
  <c r="E14"/>
  <c r="E15"/>
  <c r="E16"/>
  <c r="E17"/>
  <c r="E18"/>
  <c r="E19"/>
  <c r="E20"/>
  <c r="E21"/>
  <c r="E22"/>
  <c r="E23"/>
  <c r="E24"/>
  <c r="E25"/>
  <c r="D502" i="30"/>
  <c r="C513"/>
  <c r="D313" i="32" s="1"/>
  <c r="C515" i="30"/>
  <c r="D315" i="32" s="1"/>
  <c r="B514" i="30"/>
  <c r="B314" i="32" s="1"/>
  <c r="B515" i="30"/>
  <c r="B315" i="32" s="1"/>
  <c r="B513" i="30"/>
  <c r="B313" i="32" s="1"/>
  <c r="D503" i="30"/>
  <c r="D501"/>
  <c r="B499"/>
  <c r="C109" i="32" l="1"/>
  <c r="E109" s="1"/>
  <c r="E124"/>
  <c r="E145"/>
  <c r="E147"/>
  <c r="E112"/>
  <c r="E114"/>
  <c r="E122"/>
  <c r="E117"/>
  <c r="E119"/>
  <c r="E107"/>
  <c r="C396"/>
  <c r="F172" i="30"/>
  <c r="D172"/>
  <c r="F176"/>
  <c r="F175"/>
  <c r="F174"/>
  <c r="D128"/>
  <c r="F130"/>
  <c r="F128"/>
  <c r="F132"/>
  <c r="E127"/>
  <c r="F131"/>
  <c r="C514"/>
  <c r="D314" i="32" s="1"/>
  <c r="C499" i="30"/>
  <c r="D499" s="1"/>
  <c r="C394" i="32"/>
  <c r="C395"/>
  <c r="F502" i="30" l="1"/>
  <c r="F501"/>
  <c r="F499"/>
  <c r="E498"/>
  <c r="F503"/>
  <c r="E394" i="32"/>
  <c r="E395"/>
  <c r="E396"/>
  <c r="C741" i="30" l="1"/>
  <c r="B741"/>
  <c r="C735"/>
  <c r="B735"/>
  <c r="C729"/>
  <c r="B729"/>
  <c r="C723"/>
  <c r="B723"/>
  <c r="C717"/>
  <c r="B717"/>
  <c r="C711"/>
  <c r="B711"/>
  <c r="C705"/>
  <c r="B705"/>
  <c r="C699"/>
  <c r="B699"/>
  <c r="C686"/>
  <c r="B686"/>
  <c r="C680"/>
  <c r="B680"/>
  <c r="C673"/>
  <c r="B673"/>
  <c r="C660"/>
  <c r="B660"/>
  <c r="C654"/>
  <c r="B654"/>
  <c r="C648"/>
  <c r="B648"/>
  <c r="C642"/>
  <c r="B642"/>
  <c r="C636"/>
  <c r="B636"/>
  <c r="C630"/>
  <c r="B630"/>
  <c r="C624"/>
  <c r="B624"/>
  <c r="C611"/>
  <c r="B611"/>
  <c r="C605"/>
  <c r="B605"/>
  <c r="C599"/>
  <c r="B599"/>
  <c r="C586"/>
  <c r="B586"/>
  <c r="C580"/>
  <c r="B580"/>
  <c r="C567"/>
  <c r="B567"/>
  <c r="C561"/>
  <c r="B561"/>
  <c r="C555"/>
  <c r="B555"/>
  <c r="C542"/>
  <c r="B542"/>
  <c r="C536"/>
  <c r="B536"/>
  <c r="C530"/>
  <c r="B530"/>
  <c r="C524"/>
  <c r="B524"/>
  <c r="C518"/>
  <c r="B518"/>
  <c r="C505"/>
  <c r="B505"/>
  <c r="C493"/>
  <c r="B493"/>
  <c r="C487"/>
  <c r="B487"/>
  <c r="C481"/>
  <c r="B481"/>
  <c r="C475"/>
  <c r="B475"/>
  <c r="C469"/>
  <c r="B469"/>
  <c r="C463"/>
  <c r="B463"/>
  <c r="C457"/>
  <c r="B457"/>
  <c r="C451"/>
  <c r="B451"/>
  <c r="C445"/>
  <c r="B445"/>
  <c r="C439"/>
  <c r="B439"/>
  <c r="C433"/>
  <c r="B433"/>
  <c r="C427"/>
  <c r="B427"/>
  <c r="C421"/>
  <c r="B421"/>
  <c r="C415"/>
  <c r="B415"/>
  <c r="C409"/>
  <c r="B409"/>
  <c r="C403"/>
  <c r="B403"/>
  <c r="C397"/>
  <c r="B397"/>
  <c r="C391"/>
  <c r="B391"/>
  <c r="C378"/>
  <c r="B378"/>
  <c r="C372"/>
  <c r="B372"/>
  <c r="C359"/>
  <c r="B359"/>
  <c r="C353"/>
  <c r="B353"/>
  <c r="C347"/>
  <c r="B347"/>
  <c r="C334"/>
  <c r="B334"/>
  <c r="C328"/>
  <c r="B328"/>
  <c r="C322"/>
  <c r="B322"/>
  <c r="C309"/>
  <c r="B309"/>
  <c r="C303"/>
  <c r="B303"/>
  <c r="C290"/>
  <c r="B290"/>
  <c r="C284"/>
  <c r="B284"/>
  <c r="C271"/>
  <c r="B271"/>
  <c r="C265"/>
  <c r="B265"/>
  <c r="C252"/>
  <c r="B252"/>
  <c r="C246"/>
  <c r="B246"/>
  <c r="C240"/>
  <c r="B240"/>
  <c r="C234"/>
  <c r="B234"/>
  <c r="C228"/>
  <c r="B228"/>
  <c r="C222"/>
  <c r="B222"/>
  <c r="C216"/>
  <c r="B216"/>
  <c r="C210"/>
  <c r="B210"/>
  <c r="C197"/>
  <c r="B197"/>
  <c r="C191"/>
  <c r="B191"/>
  <c r="C185"/>
  <c r="B185"/>
  <c r="C179"/>
  <c r="B179"/>
  <c r="C166"/>
  <c r="B166"/>
  <c r="C147"/>
  <c r="B147"/>
  <c r="C141"/>
  <c r="B141"/>
  <c r="C135"/>
  <c r="B135"/>
  <c r="C122"/>
  <c r="B122"/>
  <c r="C96"/>
  <c r="B96"/>
  <c r="C90"/>
  <c r="B90"/>
  <c r="C84"/>
  <c r="B84"/>
  <c r="C78"/>
  <c r="B78"/>
  <c r="C72"/>
  <c r="B72"/>
  <c r="C66"/>
  <c r="B66"/>
  <c r="C60"/>
  <c r="B60"/>
  <c r="C54"/>
  <c r="B54"/>
  <c r="C48"/>
  <c r="B48"/>
  <c r="C42"/>
  <c r="B42"/>
  <c r="C36"/>
  <c r="B36"/>
  <c r="C30"/>
  <c r="B30"/>
  <c r="C24"/>
  <c r="B24"/>
  <c r="C18"/>
  <c r="B18"/>
  <c r="C12"/>
  <c r="B12"/>
  <c r="C151" i="34"/>
  <c r="F151" s="1"/>
  <c r="D151" s="1"/>
  <c r="C141"/>
  <c r="F141" s="1"/>
  <c r="D141" s="1"/>
  <c r="B141"/>
  <c r="G141" s="1"/>
  <c r="E141" s="1"/>
  <c r="C134"/>
  <c r="F134" s="1"/>
  <c r="D134" s="1"/>
  <c r="B134"/>
  <c r="G134" s="1"/>
  <c r="C125"/>
  <c r="F125" s="1"/>
  <c r="D125" s="1"/>
  <c r="B125"/>
  <c r="G125" s="1"/>
  <c r="C120"/>
  <c r="F120" s="1"/>
  <c r="D120" s="1"/>
  <c r="B120"/>
  <c r="G120" s="1"/>
  <c r="C116"/>
  <c r="B116"/>
  <c r="C111"/>
  <c r="F111" s="1"/>
  <c r="D111" s="1"/>
  <c r="B111"/>
  <c r="G111" s="1"/>
  <c r="C104"/>
  <c r="F104" s="1"/>
  <c r="D104" s="1"/>
  <c r="B104"/>
  <c r="C82"/>
  <c r="B82"/>
  <c r="G82" s="1"/>
  <c r="C78"/>
  <c r="F78" s="1"/>
  <c r="D78" s="1"/>
  <c r="B78"/>
  <c r="C68"/>
  <c r="F68" s="1"/>
  <c r="D68" s="1"/>
  <c r="B68"/>
  <c r="G68" s="1"/>
  <c r="E68" s="1"/>
  <c r="C64"/>
  <c r="F64" s="1"/>
  <c r="D64" s="1"/>
  <c r="B64"/>
  <c r="C60"/>
  <c r="F60" s="1"/>
  <c r="D60" s="1"/>
  <c r="C37"/>
  <c r="F37" s="1"/>
  <c r="D37" s="1"/>
  <c r="B60"/>
  <c r="B37"/>
  <c r="G37" s="1"/>
  <c r="B151"/>
  <c r="G151" s="1"/>
  <c r="E144"/>
  <c r="E145"/>
  <c r="E146"/>
  <c r="E147"/>
  <c r="E148"/>
  <c r="E149"/>
  <c r="E150"/>
  <c r="E143"/>
  <c r="E140"/>
  <c r="E139"/>
  <c r="E136"/>
  <c r="E128"/>
  <c r="E129"/>
  <c r="E130"/>
  <c r="E131"/>
  <c r="E132"/>
  <c r="E133"/>
  <c r="E127"/>
  <c r="E123"/>
  <c r="E124"/>
  <c r="E122"/>
  <c r="E119"/>
  <c r="E118"/>
  <c r="E114"/>
  <c r="E115"/>
  <c r="E113"/>
  <c r="E107"/>
  <c r="E108"/>
  <c r="E109"/>
  <c r="E110"/>
  <c r="E106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E84"/>
  <c r="E81"/>
  <c r="E80"/>
  <c r="E76"/>
  <c r="E77"/>
  <c r="E75"/>
  <c r="E71"/>
  <c r="E72"/>
  <c r="E70"/>
  <c r="E67"/>
  <c r="E66"/>
  <c r="E63"/>
  <c r="E62"/>
  <c r="E59"/>
  <c r="E58"/>
  <c r="E49"/>
  <c r="E50"/>
  <c r="E51"/>
  <c r="E52"/>
  <c r="E53"/>
  <c r="E54"/>
  <c r="E55"/>
  <c r="E48"/>
  <c r="E44"/>
  <c r="E43"/>
  <c r="E40"/>
  <c r="E35"/>
  <c r="E36"/>
  <c r="E34"/>
  <c r="H150"/>
  <c r="H149"/>
  <c r="H148"/>
  <c r="H147"/>
  <c r="H146"/>
  <c r="H145"/>
  <c r="H144"/>
  <c r="H143"/>
  <c r="H140"/>
  <c r="H139"/>
  <c r="C137"/>
  <c r="F137" s="1"/>
  <c r="D137" s="1"/>
  <c r="B137"/>
  <c r="G137" s="1"/>
  <c r="H136"/>
  <c r="H133"/>
  <c r="H132"/>
  <c r="H131"/>
  <c r="H130"/>
  <c r="H129"/>
  <c r="H128"/>
  <c r="H127"/>
  <c r="H124"/>
  <c r="H123"/>
  <c r="H122"/>
  <c r="H119"/>
  <c r="H115"/>
  <c r="H114"/>
  <c r="H113"/>
  <c r="H110"/>
  <c r="H109"/>
  <c r="H108"/>
  <c r="H107"/>
  <c r="H106"/>
  <c r="H103"/>
  <c r="H102"/>
  <c r="H101"/>
  <c r="H100"/>
  <c r="H99"/>
  <c r="H98"/>
  <c r="H97"/>
  <c r="H96"/>
  <c r="H95"/>
  <c r="H94"/>
  <c r="H93"/>
  <c r="H92"/>
  <c r="H91"/>
  <c r="H90"/>
  <c r="H89"/>
  <c r="H88"/>
  <c r="H87"/>
  <c r="H86"/>
  <c r="H85"/>
  <c r="H84"/>
  <c r="H81"/>
  <c r="H80"/>
  <c r="H77"/>
  <c r="H76"/>
  <c r="H75"/>
  <c r="H72"/>
  <c r="H71"/>
  <c r="H70"/>
  <c r="H67"/>
  <c r="H66"/>
  <c r="H63"/>
  <c r="H62"/>
  <c r="H59"/>
  <c r="H58"/>
  <c r="H55"/>
  <c r="H54"/>
  <c r="H53"/>
  <c r="H52"/>
  <c r="H51"/>
  <c r="H50"/>
  <c r="H49"/>
  <c r="H48"/>
  <c r="H45"/>
  <c r="H44"/>
  <c r="H43"/>
  <c r="H40"/>
  <c r="H36"/>
  <c r="H35"/>
  <c r="H34"/>
  <c r="H31"/>
  <c r="C26"/>
  <c r="H25"/>
  <c r="H24"/>
  <c r="A24"/>
  <c r="H23"/>
  <c r="H22"/>
  <c r="H21"/>
  <c r="H20"/>
  <c r="A20"/>
  <c r="H19"/>
  <c r="H18"/>
  <c r="H17"/>
  <c r="H16"/>
  <c r="H15"/>
  <c r="H14"/>
  <c r="H13"/>
  <c r="H12"/>
  <c r="A12"/>
  <c r="H11"/>
  <c r="B26"/>
  <c r="E56" l="1"/>
  <c r="G56" s="1"/>
  <c r="E46"/>
  <c r="E64"/>
  <c r="G64" s="1"/>
  <c r="H64" s="1"/>
  <c r="E78"/>
  <c r="G78" s="1"/>
  <c r="H78" s="1"/>
  <c r="E116"/>
  <c r="G116" s="1"/>
  <c r="G104"/>
  <c r="H104" s="1"/>
  <c r="F41"/>
  <c r="D41" s="1"/>
  <c r="G41"/>
  <c r="E41"/>
  <c r="E32"/>
  <c r="F116"/>
  <c r="D116" s="1"/>
  <c r="F82"/>
  <c r="D82" s="1"/>
  <c r="E82"/>
  <c r="C27"/>
  <c r="F26"/>
  <c r="D26" s="1"/>
  <c r="G26"/>
  <c r="E26"/>
  <c r="E137"/>
  <c r="E134"/>
  <c r="E120"/>
  <c r="E111"/>
  <c r="H60"/>
  <c r="E37"/>
  <c r="H141"/>
  <c r="H111"/>
  <c r="H37"/>
  <c r="E151"/>
  <c r="E125"/>
  <c r="C152"/>
  <c r="B27"/>
  <c r="H134"/>
  <c r="H68"/>
  <c r="H120"/>
  <c r="H125"/>
  <c r="H137"/>
  <c r="B152"/>
  <c r="B153" s="1"/>
  <c r="B154" s="1"/>
  <c r="H118"/>
  <c r="E104" l="1"/>
  <c r="E152" s="1"/>
  <c r="H32"/>
  <c r="H56"/>
  <c r="H41"/>
  <c r="H116"/>
  <c r="H82"/>
  <c r="H73"/>
  <c r="G27"/>
  <c r="C153"/>
  <c r="C154" s="1"/>
  <c r="F152"/>
  <c r="D152" s="1"/>
  <c r="G152"/>
  <c r="H46"/>
  <c r="E27"/>
  <c r="H151"/>
  <c r="F27"/>
  <c r="D27" s="1"/>
  <c r="H26"/>
  <c r="E154" l="1"/>
  <c r="F153"/>
  <c r="D153" s="1"/>
  <c r="E153"/>
  <c r="H152"/>
  <c r="G153"/>
  <c r="G154"/>
  <c r="H27"/>
  <c r="F154"/>
  <c r="D154" s="1"/>
  <c r="H153" l="1"/>
  <c r="H154"/>
  <c r="B550" i="30"/>
  <c r="B402" i="32" s="1"/>
  <c r="E402" i="30"/>
  <c r="C511" l="1"/>
  <c r="B511"/>
  <c r="D312" l="1"/>
  <c r="D313"/>
  <c r="D745" l="1"/>
  <c r="D744"/>
  <c r="D743"/>
  <c r="D739"/>
  <c r="D738"/>
  <c r="D737"/>
  <c r="D733"/>
  <c r="D732"/>
  <c r="D731"/>
  <c r="D727"/>
  <c r="D726"/>
  <c r="D725"/>
  <c r="D721"/>
  <c r="D720"/>
  <c r="D719"/>
  <c r="D715"/>
  <c r="D714"/>
  <c r="D713"/>
  <c r="D709"/>
  <c r="D708"/>
  <c r="D707"/>
  <c r="D703"/>
  <c r="D702"/>
  <c r="D701"/>
  <c r="D690"/>
  <c r="D689"/>
  <c r="D688"/>
  <c r="D684"/>
  <c r="D683"/>
  <c r="D682"/>
  <c r="D677"/>
  <c r="D676"/>
  <c r="D675"/>
  <c r="D664"/>
  <c r="D663"/>
  <c r="D662"/>
  <c r="D658"/>
  <c r="D657"/>
  <c r="D656"/>
  <c r="D652"/>
  <c r="D651"/>
  <c r="D650"/>
  <c r="D646"/>
  <c r="D645"/>
  <c r="D644"/>
  <c r="D640"/>
  <c r="D639"/>
  <c r="D638"/>
  <c r="D634"/>
  <c r="D633"/>
  <c r="D632"/>
  <c r="D628"/>
  <c r="D627"/>
  <c r="D626"/>
  <c r="D615"/>
  <c r="D614"/>
  <c r="D613"/>
  <c r="D609"/>
  <c r="D608"/>
  <c r="D607"/>
  <c r="D603"/>
  <c r="D602"/>
  <c r="D601"/>
  <c r="D590"/>
  <c r="D589"/>
  <c r="D588"/>
  <c r="D584"/>
  <c r="D583"/>
  <c r="D582"/>
  <c r="D571"/>
  <c r="D570"/>
  <c r="D569"/>
  <c r="D565"/>
  <c r="D564"/>
  <c r="D563"/>
  <c r="D559"/>
  <c r="D558"/>
  <c r="D557"/>
  <c r="D546"/>
  <c r="D545"/>
  <c r="D544"/>
  <c r="D540"/>
  <c r="D539"/>
  <c r="D538"/>
  <c r="D534"/>
  <c r="D533"/>
  <c r="D532"/>
  <c r="D528"/>
  <c r="D527"/>
  <c r="D526"/>
  <c r="D522"/>
  <c r="D521"/>
  <c r="D520"/>
  <c r="D509"/>
  <c r="D508"/>
  <c r="D507"/>
  <c r="D497"/>
  <c r="D496"/>
  <c r="D495"/>
  <c r="D491"/>
  <c r="D490"/>
  <c r="D489"/>
  <c r="D485"/>
  <c r="D484"/>
  <c r="D483"/>
  <c r="D479"/>
  <c r="D478"/>
  <c r="D477"/>
  <c r="D473"/>
  <c r="D472"/>
  <c r="D471"/>
  <c r="D467"/>
  <c r="D466"/>
  <c r="D465"/>
  <c r="D461"/>
  <c r="D460"/>
  <c r="D459"/>
  <c r="D455"/>
  <c r="D454"/>
  <c r="D453"/>
  <c r="D449"/>
  <c r="D448"/>
  <c r="D447"/>
  <c r="D443"/>
  <c r="D442"/>
  <c r="D441"/>
  <c r="D437"/>
  <c r="D436"/>
  <c r="D435"/>
  <c r="D431"/>
  <c r="D430"/>
  <c r="D429"/>
  <c r="D425"/>
  <c r="D424"/>
  <c r="D423"/>
  <c r="D419"/>
  <c r="D418"/>
  <c r="D417"/>
  <c r="D413"/>
  <c r="D412"/>
  <c r="D411"/>
  <c r="D407"/>
  <c r="D406"/>
  <c r="D405"/>
  <c r="D401"/>
  <c r="D400"/>
  <c r="D399"/>
  <c r="D395"/>
  <c r="D394"/>
  <c r="D393"/>
  <c r="D382"/>
  <c r="D381"/>
  <c r="D380"/>
  <c r="D376"/>
  <c r="D375"/>
  <c r="D374"/>
  <c r="D363"/>
  <c r="D362"/>
  <c r="D361"/>
  <c r="D357"/>
  <c r="D356"/>
  <c r="D355"/>
  <c r="D351"/>
  <c r="D350"/>
  <c r="D349"/>
  <c r="D338"/>
  <c r="D337"/>
  <c r="D336"/>
  <c r="D332"/>
  <c r="D331"/>
  <c r="D330"/>
  <c r="D326"/>
  <c r="D325"/>
  <c r="D324"/>
  <c r="D311"/>
  <c r="D307"/>
  <c r="D306"/>
  <c r="D305"/>
  <c r="D294"/>
  <c r="D293"/>
  <c r="D292"/>
  <c r="D288"/>
  <c r="D287"/>
  <c r="D286"/>
  <c r="D275"/>
  <c r="D274"/>
  <c r="D273"/>
  <c r="D269"/>
  <c r="D268"/>
  <c r="D267"/>
  <c r="D256"/>
  <c r="D255"/>
  <c r="D254"/>
  <c r="D250"/>
  <c r="D249"/>
  <c r="D248"/>
  <c r="D244"/>
  <c r="D243"/>
  <c r="D242"/>
  <c r="D238"/>
  <c r="D237"/>
  <c r="D236"/>
  <c r="D232"/>
  <c r="D231"/>
  <c r="D230"/>
  <c r="D226"/>
  <c r="D225"/>
  <c r="D224"/>
  <c r="D220"/>
  <c r="D219"/>
  <c r="D218"/>
  <c r="D201"/>
  <c r="D200"/>
  <c r="D199"/>
  <c r="D195"/>
  <c r="D194"/>
  <c r="D193"/>
  <c r="D189"/>
  <c r="D188"/>
  <c r="D187"/>
  <c r="D183"/>
  <c r="D182"/>
  <c r="D181"/>
  <c r="D170"/>
  <c r="D169"/>
  <c r="D168"/>
  <c r="D151"/>
  <c r="D150"/>
  <c r="D149"/>
  <c r="D145"/>
  <c r="D144"/>
  <c r="D143"/>
  <c r="D139"/>
  <c r="D138"/>
  <c r="D137"/>
  <c r="D126"/>
  <c r="D125"/>
  <c r="D124"/>
  <c r="D100"/>
  <c r="D99"/>
  <c r="D98"/>
  <c r="D94"/>
  <c r="D93"/>
  <c r="D92"/>
  <c r="D88"/>
  <c r="D87"/>
  <c r="D86"/>
  <c r="D82"/>
  <c r="D81"/>
  <c r="D80"/>
  <c r="D76"/>
  <c r="D75"/>
  <c r="D74"/>
  <c r="D70"/>
  <c r="D69"/>
  <c r="D68"/>
  <c r="D64"/>
  <c r="D63"/>
  <c r="D62"/>
  <c r="D58"/>
  <c r="D57"/>
  <c r="D56"/>
  <c r="D52"/>
  <c r="D51"/>
  <c r="D50"/>
  <c r="D46"/>
  <c r="D45"/>
  <c r="D44"/>
  <c r="D40"/>
  <c r="D39"/>
  <c r="D38"/>
  <c r="D34"/>
  <c r="D33"/>
  <c r="D32"/>
  <c r="D28"/>
  <c r="D27"/>
  <c r="D26"/>
  <c r="D22"/>
  <c r="D21"/>
  <c r="D20"/>
  <c r="D16"/>
  <c r="D15"/>
  <c r="D14"/>
  <c r="D212"/>
  <c r="D213"/>
  <c r="D214"/>
  <c r="D87" i="32" l="1"/>
  <c r="D88"/>
  <c r="B87"/>
  <c r="B88"/>
  <c r="D86"/>
  <c r="B86"/>
  <c r="D66"/>
  <c r="D67"/>
  <c r="B66"/>
  <c r="B67"/>
  <c r="D65"/>
  <c r="B65"/>
  <c r="D54"/>
  <c r="D55"/>
  <c r="B54"/>
  <c r="B55"/>
  <c r="D53"/>
  <c r="B53"/>
  <c r="D34"/>
  <c r="D35"/>
  <c r="D33"/>
  <c r="B34"/>
  <c r="B35"/>
  <c r="B33"/>
  <c r="D22"/>
  <c r="D23"/>
  <c r="D21"/>
  <c r="B22"/>
  <c r="B23"/>
  <c r="B21"/>
  <c r="C155" i="30"/>
  <c r="D126" i="32" s="1"/>
  <c r="B155" i="30"/>
  <c r="D100" i="32"/>
  <c r="D101"/>
  <c r="D99"/>
  <c r="D95"/>
  <c r="D96"/>
  <c r="D91"/>
  <c r="D92"/>
  <c r="D94"/>
  <c r="D90"/>
  <c r="D83"/>
  <c r="D84"/>
  <c r="D82"/>
  <c r="D78"/>
  <c r="D79"/>
  <c r="D74"/>
  <c r="D75"/>
  <c r="D70"/>
  <c r="D71"/>
  <c r="D77"/>
  <c r="D73"/>
  <c r="D69"/>
  <c r="D62"/>
  <c r="D63"/>
  <c r="D58"/>
  <c r="D59"/>
  <c r="D61"/>
  <c r="D57"/>
  <c r="D50"/>
  <c r="D51"/>
  <c r="D46"/>
  <c r="D47"/>
  <c r="D42"/>
  <c r="D43"/>
  <c r="D38"/>
  <c r="D39"/>
  <c r="D49"/>
  <c r="D45"/>
  <c r="D41"/>
  <c r="D37"/>
  <c r="D30"/>
  <c r="D31"/>
  <c r="D29"/>
  <c r="D26"/>
  <c r="D27"/>
  <c r="D25"/>
  <c r="B126" l="1"/>
  <c r="H249"/>
  <c r="H22"/>
  <c r="H300"/>
  <c r="H527"/>
  <c r="H35"/>
  <c r="H219"/>
  <c r="H55"/>
  <c r="H126"/>
  <c r="H34"/>
  <c r="H54"/>
  <c r="H67"/>
  <c r="H233"/>
  <c r="H450"/>
  <c r="H235"/>
  <c r="D515" i="30"/>
  <c r="D514"/>
  <c r="D513"/>
  <c r="H528" i="32"/>
  <c r="H33"/>
  <c r="H23"/>
  <c r="H21"/>
  <c r="H128"/>
  <c r="D155" i="30"/>
  <c r="H451" i="32"/>
  <c r="H299"/>
  <c r="H483"/>
  <c r="H484"/>
  <c r="H88"/>
  <c r="H87"/>
  <c r="H86"/>
  <c r="H65"/>
  <c r="H66"/>
  <c r="H53"/>
  <c r="H220"/>
  <c r="H127"/>
  <c r="H452"/>
  <c r="H19"/>
  <c r="H17"/>
  <c r="H18"/>
  <c r="H529"/>
  <c r="H485"/>
  <c r="H465"/>
  <c r="H466"/>
  <c r="H464"/>
  <c r="H432"/>
  <c r="H433"/>
  <c r="H431"/>
  <c r="H404"/>
  <c r="H403"/>
  <c r="H402"/>
  <c r="H301"/>
  <c r="H281"/>
  <c r="H282"/>
  <c r="H280"/>
  <c r="H262"/>
  <c r="H263"/>
  <c r="H261"/>
  <c r="H248"/>
  <c r="H247"/>
  <c r="H234"/>
  <c r="H221"/>
  <c r="H180"/>
  <c r="H179"/>
  <c r="H178"/>
  <c r="H160"/>
  <c r="H161"/>
  <c r="H159"/>
  <c r="H543" l="1"/>
  <c r="H314"/>
  <c r="H542"/>
  <c r="H315"/>
  <c r="H541"/>
  <c r="H313"/>
  <c r="C588"/>
  <c r="C589"/>
  <c r="C587"/>
  <c r="C583"/>
  <c r="C584"/>
  <c r="C582"/>
  <c r="C579"/>
  <c r="C580"/>
  <c r="C571"/>
  <c r="C572"/>
  <c r="C570"/>
  <c r="C567"/>
  <c r="C568"/>
  <c r="C559"/>
  <c r="C560"/>
  <c r="C558"/>
  <c r="C554"/>
  <c r="C555"/>
  <c r="C553"/>
  <c r="C550"/>
  <c r="C551"/>
  <c r="C538"/>
  <c r="C539"/>
  <c r="C537"/>
  <c r="C524"/>
  <c r="C525"/>
  <c r="C523"/>
  <c r="C518"/>
  <c r="C519"/>
  <c r="C517"/>
  <c r="C514"/>
  <c r="C515"/>
  <c r="C513"/>
  <c r="C510"/>
  <c r="C511"/>
  <c r="C509"/>
  <c r="C506"/>
  <c r="C507"/>
  <c r="C505"/>
  <c r="C502"/>
  <c r="C503"/>
  <c r="C494"/>
  <c r="C495"/>
  <c r="C493"/>
  <c r="B668" i="30"/>
  <c r="B483" i="32" s="1"/>
  <c r="C480"/>
  <c r="C481"/>
  <c r="C479"/>
  <c r="C475"/>
  <c r="C476"/>
  <c r="C474"/>
  <c r="C461"/>
  <c r="C462"/>
  <c r="C460"/>
  <c r="C447"/>
  <c r="C448"/>
  <c r="C446"/>
  <c r="C442"/>
  <c r="C443"/>
  <c r="C441"/>
  <c r="C428"/>
  <c r="C429"/>
  <c r="C427"/>
  <c r="C424"/>
  <c r="C425"/>
  <c r="C423"/>
  <c r="C420"/>
  <c r="C421"/>
  <c r="C419"/>
  <c r="C416"/>
  <c r="C417"/>
  <c r="C399"/>
  <c r="C400"/>
  <c r="C398"/>
  <c r="C391"/>
  <c r="C392"/>
  <c r="C390"/>
  <c r="C387"/>
  <c r="C388"/>
  <c r="C386"/>
  <c r="C383"/>
  <c r="C384"/>
  <c r="C382"/>
  <c r="C379"/>
  <c r="C380"/>
  <c r="C378"/>
  <c r="C375"/>
  <c r="C376"/>
  <c r="C374"/>
  <c r="C371"/>
  <c r="C372"/>
  <c r="C370"/>
  <c r="C367"/>
  <c r="C368"/>
  <c r="C366"/>
  <c r="C363"/>
  <c r="C364"/>
  <c r="C362"/>
  <c r="C359"/>
  <c r="C360"/>
  <c r="C358"/>
  <c r="C355"/>
  <c r="C356"/>
  <c r="C354"/>
  <c r="C351"/>
  <c r="C352"/>
  <c r="C350"/>
  <c r="C347"/>
  <c r="C348"/>
  <c r="C346"/>
  <c r="C343"/>
  <c r="C344"/>
  <c r="C342"/>
  <c r="C339"/>
  <c r="C340"/>
  <c r="C338"/>
  <c r="C335"/>
  <c r="C336"/>
  <c r="C334"/>
  <c r="C310"/>
  <c r="C311"/>
  <c r="C309"/>
  <c r="B386" i="30"/>
  <c r="B299" i="32" s="1"/>
  <c r="C296"/>
  <c r="C297"/>
  <c r="C295"/>
  <c r="C291"/>
  <c r="C292"/>
  <c r="C290"/>
  <c r="C277"/>
  <c r="C278"/>
  <c r="C276"/>
  <c r="C272"/>
  <c r="C273"/>
  <c r="C271"/>
  <c r="C258"/>
  <c r="C259"/>
  <c r="C257"/>
  <c r="C244"/>
  <c r="C245"/>
  <c r="C243"/>
  <c r="C298" i="30"/>
  <c r="D233" i="32" s="1"/>
  <c r="B298" i="30"/>
  <c r="B233" i="32" s="1"/>
  <c r="C230"/>
  <c r="C231"/>
  <c r="C229"/>
  <c r="B279" i="30"/>
  <c r="B219" i="32" s="1"/>
  <c r="C216"/>
  <c r="C217"/>
  <c r="C215"/>
  <c r="C212"/>
  <c r="C213"/>
  <c r="C211"/>
  <c r="C208"/>
  <c r="C209"/>
  <c r="C207"/>
  <c r="C204"/>
  <c r="C205"/>
  <c r="C203"/>
  <c r="C200"/>
  <c r="C201"/>
  <c r="C199"/>
  <c r="C196"/>
  <c r="C197"/>
  <c r="C195"/>
  <c r="C192"/>
  <c r="C193"/>
  <c r="C191"/>
  <c r="C175"/>
  <c r="C176"/>
  <c r="D159"/>
  <c r="C170"/>
  <c r="C171"/>
  <c r="C169"/>
  <c r="B160"/>
  <c r="D160"/>
  <c r="B161"/>
  <c r="D161"/>
  <c r="C126"/>
  <c r="C142"/>
  <c r="C143"/>
  <c r="C141"/>
  <c r="C137"/>
  <c r="C138"/>
  <c r="C131"/>
  <c r="B178" l="1"/>
  <c r="E560"/>
  <c r="F313"/>
  <c r="E558"/>
  <c r="D298" i="30"/>
  <c r="C161" i="32"/>
  <c r="D207" i="30"/>
  <c r="C160" i="32"/>
  <c r="D206" i="30"/>
  <c r="D205"/>
  <c r="C224" i="32"/>
  <c r="F219"/>
  <c r="G219" s="1"/>
  <c r="C238"/>
  <c r="F233"/>
  <c r="G233" s="1"/>
  <c r="C331"/>
  <c r="C438"/>
  <c r="F433"/>
  <c r="G433" s="1"/>
  <c r="C470"/>
  <c r="F465"/>
  <c r="G465" s="1"/>
  <c r="C532"/>
  <c r="F527"/>
  <c r="G527" s="1"/>
  <c r="C174"/>
  <c r="F159"/>
  <c r="G159" s="1"/>
  <c r="C254"/>
  <c r="F249"/>
  <c r="G249" s="1"/>
  <c r="C267"/>
  <c r="C287"/>
  <c r="F282"/>
  <c r="G282" s="1"/>
  <c r="C415"/>
  <c r="F402"/>
  <c r="G402" s="1"/>
  <c r="C436"/>
  <c r="F431"/>
  <c r="G431" s="1"/>
  <c r="C566"/>
  <c r="C562"/>
  <c r="C165"/>
  <c r="C225"/>
  <c r="F220"/>
  <c r="G220" s="1"/>
  <c r="C239"/>
  <c r="F234"/>
  <c r="G234" s="1"/>
  <c r="C252"/>
  <c r="F247"/>
  <c r="G247" s="1"/>
  <c r="C268"/>
  <c r="C285"/>
  <c r="F280"/>
  <c r="G280" s="1"/>
  <c r="C305"/>
  <c r="F300"/>
  <c r="G300" s="1"/>
  <c r="C330"/>
  <c r="C408"/>
  <c r="C456"/>
  <c r="F451"/>
  <c r="G451" s="1"/>
  <c r="C469"/>
  <c r="F464"/>
  <c r="G464" s="1"/>
  <c r="C489"/>
  <c r="C501"/>
  <c r="F483"/>
  <c r="G483" s="1"/>
  <c r="C533"/>
  <c r="F528"/>
  <c r="G528" s="1"/>
  <c r="C549"/>
  <c r="C545"/>
  <c r="C164"/>
  <c r="C253"/>
  <c r="F248"/>
  <c r="G248" s="1"/>
  <c r="C286"/>
  <c r="F281"/>
  <c r="G281" s="1"/>
  <c r="C304"/>
  <c r="F299"/>
  <c r="G299" s="1"/>
  <c r="C407"/>
  <c r="C455"/>
  <c r="F450"/>
  <c r="G450" s="1"/>
  <c r="C488"/>
  <c r="C332"/>
  <c r="C471"/>
  <c r="F466"/>
  <c r="G466" s="1"/>
  <c r="C166"/>
  <c r="C226"/>
  <c r="F221"/>
  <c r="G221" s="1"/>
  <c r="C240"/>
  <c r="F235"/>
  <c r="G235" s="1"/>
  <c r="C266"/>
  <c r="C306"/>
  <c r="F301"/>
  <c r="G301" s="1"/>
  <c r="C409"/>
  <c r="C437"/>
  <c r="F432"/>
  <c r="G432" s="1"/>
  <c r="C457"/>
  <c r="F452"/>
  <c r="G452" s="1"/>
  <c r="C490"/>
  <c r="C534"/>
  <c r="F529"/>
  <c r="G529" s="1"/>
  <c r="C578"/>
  <c r="C574"/>
  <c r="C185"/>
  <c r="C184"/>
  <c r="C183"/>
  <c r="C132"/>
  <c r="F127"/>
  <c r="G127" s="1"/>
  <c r="C133"/>
  <c r="F128"/>
  <c r="G128" s="1"/>
  <c r="C136"/>
  <c r="F126"/>
  <c r="G126" s="1"/>
  <c r="C319"/>
  <c r="C320"/>
  <c r="C318"/>
  <c r="C575"/>
  <c r="C576"/>
  <c r="C413"/>
  <c r="C498"/>
  <c r="C563"/>
  <c r="C564"/>
  <c r="C499"/>
  <c r="C412"/>
  <c r="C233" l="1"/>
  <c r="C159"/>
  <c r="C411"/>
  <c r="F261"/>
  <c r="G261" s="1"/>
  <c r="F160"/>
  <c r="G160" s="1"/>
  <c r="F485"/>
  <c r="G485" s="1"/>
  <c r="F178"/>
  <c r="G178" s="1"/>
  <c r="C547"/>
  <c r="F543"/>
  <c r="G543" s="1"/>
  <c r="F161"/>
  <c r="G161" s="1"/>
  <c r="C546"/>
  <c r="F542"/>
  <c r="G542" s="1"/>
  <c r="F541"/>
  <c r="G541" s="1"/>
  <c r="F403"/>
  <c r="G403" s="1"/>
  <c r="C497"/>
  <c r="F404"/>
  <c r="G404" s="1"/>
  <c r="F484"/>
  <c r="G484" s="1"/>
  <c r="B100" l="1"/>
  <c r="B101"/>
  <c r="B99"/>
  <c r="B95"/>
  <c r="C95" s="1"/>
  <c r="E95" s="1"/>
  <c r="B96"/>
  <c r="C96" s="1"/>
  <c r="B94"/>
  <c r="C94" s="1"/>
  <c r="B91"/>
  <c r="B92"/>
  <c r="B90"/>
  <c r="B83"/>
  <c r="B84"/>
  <c r="B82"/>
  <c r="B78"/>
  <c r="C78" s="1"/>
  <c r="B79"/>
  <c r="C79" s="1"/>
  <c r="B77"/>
  <c r="C77" s="1"/>
  <c r="B74"/>
  <c r="C74" s="1"/>
  <c r="E74" s="1"/>
  <c r="B75"/>
  <c r="C75" s="1"/>
  <c r="B73"/>
  <c r="C73" s="1"/>
  <c r="B70"/>
  <c r="B71"/>
  <c r="B69"/>
  <c r="B62"/>
  <c r="C62" s="1"/>
  <c r="E62" s="1"/>
  <c r="B63"/>
  <c r="C63" s="1"/>
  <c r="B61"/>
  <c r="C61" s="1"/>
  <c r="B58"/>
  <c r="B59"/>
  <c r="B57"/>
  <c r="B50"/>
  <c r="C50" s="1"/>
  <c r="E50" s="1"/>
  <c r="B51"/>
  <c r="C51" s="1"/>
  <c r="B49"/>
  <c r="C49" s="1"/>
  <c r="B46"/>
  <c r="C46" s="1"/>
  <c r="B47"/>
  <c r="C47" s="1"/>
  <c r="B45"/>
  <c r="C45" s="1"/>
  <c r="B42"/>
  <c r="C42" s="1"/>
  <c r="E42" s="1"/>
  <c r="B43"/>
  <c r="C43" s="1"/>
  <c r="B41"/>
  <c r="C41" s="1"/>
  <c r="B38"/>
  <c r="B39"/>
  <c r="B37"/>
  <c r="B30"/>
  <c r="C30" s="1"/>
  <c r="E30" s="1"/>
  <c r="B31"/>
  <c r="C31" s="1"/>
  <c r="B29"/>
  <c r="C29" s="1"/>
  <c r="B26"/>
  <c r="B27"/>
  <c r="B25"/>
  <c r="E588"/>
  <c r="E583"/>
  <c r="E575"/>
  <c r="E571"/>
  <c r="E567"/>
  <c r="E559"/>
  <c r="E554"/>
  <c r="E550"/>
  <c r="E545"/>
  <c r="E539"/>
  <c r="E538"/>
  <c r="E537"/>
  <c r="E534"/>
  <c r="E533"/>
  <c r="E532"/>
  <c r="E525"/>
  <c r="E524"/>
  <c r="E523"/>
  <c r="E519"/>
  <c r="E518"/>
  <c r="E517"/>
  <c r="E515"/>
  <c r="E514"/>
  <c r="E513"/>
  <c r="E511"/>
  <c r="E510"/>
  <c r="E509"/>
  <c r="E507"/>
  <c r="E506"/>
  <c r="E505"/>
  <c r="E503"/>
  <c r="E502"/>
  <c r="E501"/>
  <c r="E499"/>
  <c r="E498"/>
  <c r="E497"/>
  <c r="E495"/>
  <c r="E494"/>
  <c r="E493"/>
  <c r="E490"/>
  <c r="E489"/>
  <c r="E488"/>
  <c r="E481"/>
  <c r="E480"/>
  <c r="E479"/>
  <c r="E476"/>
  <c r="E475"/>
  <c r="E474"/>
  <c r="E471"/>
  <c r="E470"/>
  <c r="E469"/>
  <c r="E462"/>
  <c r="E461"/>
  <c r="E460"/>
  <c r="E457"/>
  <c r="E456"/>
  <c r="E455"/>
  <c r="E448"/>
  <c r="E447"/>
  <c r="E446"/>
  <c r="E443"/>
  <c r="E442"/>
  <c r="E441"/>
  <c r="E438"/>
  <c r="E437"/>
  <c r="E436"/>
  <c r="E429"/>
  <c r="E428"/>
  <c r="E427"/>
  <c r="E425"/>
  <c r="E424"/>
  <c r="E423"/>
  <c r="E421"/>
  <c r="E420"/>
  <c r="E419"/>
  <c r="E417"/>
  <c r="E416"/>
  <c r="E415"/>
  <c r="E413"/>
  <c r="E412"/>
  <c r="E411"/>
  <c r="E409"/>
  <c r="E408"/>
  <c r="E407"/>
  <c r="E399"/>
  <c r="E398"/>
  <c r="E392"/>
  <c r="E388"/>
  <c r="E387"/>
  <c r="E386"/>
  <c r="E383"/>
  <c r="E382"/>
  <c r="E380"/>
  <c r="E379"/>
  <c r="E378"/>
  <c r="E376"/>
  <c r="E372"/>
  <c r="E371"/>
  <c r="E370"/>
  <c r="E367"/>
  <c r="E366"/>
  <c r="E364"/>
  <c r="E363"/>
  <c r="E362"/>
  <c r="E360"/>
  <c r="E356"/>
  <c r="E355"/>
  <c r="E354"/>
  <c r="E351"/>
  <c r="E350"/>
  <c r="E348"/>
  <c r="E347"/>
  <c r="E346"/>
  <c r="E344"/>
  <c r="E340"/>
  <c r="E339"/>
  <c r="E338"/>
  <c r="E335"/>
  <c r="E334"/>
  <c r="E332"/>
  <c r="E331"/>
  <c r="E330"/>
  <c r="E320"/>
  <c r="E319"/>
  <c r="E318"/>
  <c r="E311"/>
  <c r="E306"/>
  <c r="E305"/>
  <c r="E304"/>
  <c r="E297"/>
  <c r="E296"/>
  <c r="E295"/>
  <c r="E292"/>
  <c r="E291"/>
  <c r="E290"/>
  <c r="E287"/>
  <c r="E286"/>
  <c r="E285"/>
  <c r="E278"/>
  <c r="E277"/>
  <c r="E276"/>
  <c r="E273"/>
  <c r="E272"/>
  <c r="E271"/>
  <c r="E268"/>
  <c r="E267"/>
  <c r="E266"/>
  <c r="E259"/>
  <c r="E258"/>
  <c r="E257"/>
  <c r="E253"/>
  <c r="E252"/>
  <c r="E245"/>
  <c r="E240"/>
  <c r="E239"/>
  <c r="E238"/>
  <c r="E231"/>
  <c r="E230"/>
  <c r="E229"/>
  <c r="E226"/>
  <c r="E225"/>
  <c r="E224"/>
  <c r="E217"/>
  <c r="E216"/>
  <c r="E215"/>
  <c r="E213"/>
  <c r="E212"/>
  <c r="E211"/>
  <c r="E209"/>
  <c r="E208"/>
  <c r="E207"/>
  <c r="E205"/>
  <c r="E204"/>
  <c r="E203"/>
  <c r="E201"/>
  <c r="E200"/>
  <c r="E199"/>
  <c r="E197"/>
  <c r="E196"/>
  <c r="E195"/>
  <c r="E193"/>
  <c r="E192"/>
  <c r="E191"/>
  <c r="E185"/>
  <c r="E184"/>
  <c r="E183"/>
  <c r="E176"/>
  <c r="E175"/>
  <c r="E174"/>
  <c r="E171"/>
  <c r="E170"/>
  <c r="E169"/>
  <c r="E166"/>
  <c r="E165"/>
  <c r="E164"/>
  <c r="E161"/>
  <c r="E160"/>
  <c r="E159"/>
  <c r="E143"/>
  <c r="E142"/>
  <c r="E141"/>
  <c r="E138"/>
  <c r="E137"/>
  <c r="E136"/>
  <c r="E133"/>
  <c r="E132"/>
  <c r="E131"/>
  <c r="C751" i="30"/>
  <c r="D543" i="32" s="1"/>
  <c r="B751" i="30"/>
  <c r="B543" i="32" s="1"/>
  <c r="C750" i="30"/>
  <c r="D542" i="32" s="1"/>
  <c r="B750" i="30"/>
  <c r="B542" i="32" s="1"/>
  <c r="C749" i="30"/>
  <c r="D541" i="32" s="1"/>
  <c r="B749" i="30"/>
  <c r="B541" i="32" s="1"/>
  <c r="F745" i="30"/>
  <c r="F735"/>
  <c r="F729"/>
  <c r="F723"/>
  <c r="F721"/>
  <c r="F711"/>
  <c r="F709"/>
  <c r="F699"/>
  <c r="C696"/>
  <c r="B696"/>
  <c r="C695"/>
  <c r="B695"/>
  <c r="C694"/>
  <c r="B694"/>
  <c r="F690"/>
  <c r="F684"/>
  <c r="F677"/>
  <c r="C670"/>
  <c r="D485" i="32" s="1"/>
  <c r="B670" i="30"/>
  <c r="B485" i="32" s="1"/>
  <c r="B669" i="30"/>
  <c r="B484" i="32" s="1"/>
  <c r="C668" i="30"/>
  <c r="D483" i="32" s="1"/>
  <c r="F664" i="30"/>
  <c r="F657"/>
  <c r="F651"/>
  <c r="D648"/>
  <c r="F642"/>
  <c r="C669"/>
  <c r="D484" i="32" s="1"/>
  <c r="F633" i="30"/>
  <c r="F628"/>
  <c r="C621"/>
  <c r="D466" i="32" s="1"/>
  <c r="B621" i="30"/>
  <c r="B466" i="32" s="1"/>
  <c r="C620" i="30"/>
  <c r="D465" i="32" s="1"/>
  <c r="B620" i="30"/>
  <c r="B465" i="32" s="1"/>
  <c r="C619" i="30"/>
  <c r="D464" i="32" s="1"/>
  <c r="B619" i="30"/>
  <c r="B464" i="32" s="1"/>
  <c r="F614" i="30"/>
  <c r="F602"/>
  <c r="C596"/>
  <c r="D452" i="32" s="1"/>
  <c r="B596" i="30"/>
  <c r="B452" i="32" s="1"/>
  <c r="C595" i="30"/>
  <c r="D451" i="32" s="1"/>
  <c r="B595" i="30"/>
  <c r="B451" i="32" s="1"/>
  <c r="C594" i="30"/>
  <c r="D450" i="32" s="1"/>
  <c r="B594" i="30"/>
  <c r="B450" i="32" s="1"/>
  <c r="F586" i="30"/>
  <c r="F580"/>
  <c r="C577"/>
  <c r="D433" i="32" s="1"/>
  <c r="B577" i="30"/>
  <c r="B433" i="32" s="1"/>
  <c r="C576" i="30"/>
  <c r="D432" i="32" s="1"/>
  <c r="B576" i="30"/>
  <c r="B432" i="32" s="1"/>
  <c r="C575" i="30"/>
  <c r="D431" i="32" s="1"/>
  <c r="B575" i="30"/>
  <c r="B431" i="32" s="1"/>
  <c r="F567" i="30"/>
  <c r="F561"/>
  <c r="C552"/>
  <c r="D404" i="32" s="1"/>
  <c r="B552" i="30"/>
  <c r="B404" i="32" s="1"/>
  <c r="C551" i="30"/>
  <c r="D403" i="32" s="1"/>
  <c r="C550" i="30"/>
  <c r="D402" i="32" s="1"/>
  <c r="F546" i="30"/>
  <c r="F540"/>
  <c r="F534"/>
  <c r="F528"/>
  <c r="B551"/>
  <c r="B403" i="32" s="1"/>
  <c r="F522" i="30"/>
  <c r="C315" i="32"/>
  <c r="C314"/>
  <c r="C313"/>
  <c r="F508" i="30"/>
  <c r="F493"/>
  <c r="F487"/>
  <c r="F481"/>
  <c r="F475"/>
  <c r="E474"/>
  <c r="F469"/>
  <c r="F467"/>
  <c r="F461"/>
  <c r="F455"/>
  <c r="F449"/>
  <c r="D445"/>
  <c r="F443"/>
  <c r="F437"/>
  <c r="F431"/>
  <c r="F423"/>
  <c r="F421"/>
  <c r="F425"/>
  <c r="E420"/>
  <c r="F419"/>
  <c r="F413"/>
  <c r="F403"/>
  <c r="F401"/>
  <c r="F397"/>
  <c r="D391"/>
  <c r="C388"/>
  <c r="D301" i="32" s="1"/>
  <c r="B388" i="30"/>
  <c r="B301" i="32" s="1"/>
  <c r="C387" i="30"/>
  <c r="D300" i="32" s="1"/>
  <c r="B387" i="30"/>
  <c r="B300" i="32" s="1"/>
  <c r="C386" i="30"/>
  <c r="D299" i="32" s="1"/>
  <c r="F382" i="30"/>
  <c r="F372"/>
  <c r="F376"/>
  <c r="C369"/>
  <c r="D282" i="32" s="1"/>
  <c r="B369" i="30"/>
  <c r="B282" i="32" s="1"/>
  <c r="C368" i="30"/>
  <c r="D281" i="32" s="1"/>
  <c r="B368" i="30"/>
  <c r="B281" i="32" s="1"/>
  <c r="C367" i="30"/>
  <c r="D280" i="32" s="1"/>
  <c r="B367" i="30"/>
  <c r="B280" i="32" s="1"/>
  <c r="F357" i="30"/>
  <c r="C319"/>
  <c r="D249" i="32" s="1"/>
  <c r="B319" i="30"/>
  <c r="B249" i="32" s="1"/>
  <c r="C318" i="30"/>
  <c r="D248" i="32" s="1"/>
  <c r="B318" i="30"/>
  <c r="B248" i="32" s="1"/>
  <c r="C317" i="30"/>
  <c r="D247" i="32" s="1"/>
  <c r="B317" i="30"/>
  <c r="C300"/>
  <c r="D235" i="32" s="1"/>
  <c r="B300" i="30"/>
  <c r="B235" i="32" s="1"/>
  <c r="C299" i="30"/>
  <c r="D234" i="32" s="1"/>
  <c r="B299" i="30"/>
  <c r="B234" i="32" s="1"/>
  <c r="E289" i="30"/>
  <c r="E283"/>
  <c r="C281"/>
  <c r="D221" i="32" s="1"/>
  <c r="B281" i="30"/>
  <c r="B221" i="32" s="1"/>
  <c r="C280" i="30"/>
  <c r="C279"/>
  <c r="D180" i="32"/>
  <c r="B180"/>
  <c r="D179"/>
  <c r="B179"/>
  <c r="D178"/>
  <c r="F220" i="30"/>
  <c r="C157"/>
  <c r="B157"/>
  <c r="C156"/>
  <c r="D127" i="32" s="1"/>
  <c r="B156" i="30"/>
  <c r="F122"/>
  <c r="C106"/>
  <c r="B106"/>
  <c r="C105"/>
  <c r="C104"/>
  <c r="E71"/>
  <c r="E47"/>
  <c r="B105"/>
  <c r="D30"/>
  <c r="B247" i="32" l="1"/>
  <c r="B755" i="30"/>
  <c r="B103" i="32" s="1"/>
  <c r="B127"/>
  <c r="C127" s="1"/>
  <c r="D128"/>
  <c r="C757" i="30"/>
  <c r="B128" i="32"/>
  <c r="B757" i="30"/>
  <c r="B105" i="32" s="1"/>
  <c r="D220"/>
  <c r="C756" i="30"/>
  <c r="D219" i="32"/>
  <c r="C219" s="1"/>
  <c r="C755" i="30"/>
  <c r="D103" i="32" s="1"/>
  <c r="B19"/>
  <c r="G106" i="30"/>
  <c r="D17" i="32"/>
  <c r="H104" i="30"/>
  <c r="D19" i="32"/>
  <c r="H106" i="30"/>
  <c r="B18" i="32"/>
  <c r="G105" i="30"/>
  <c r="D18" i="32"/>
  <c r="H105" i="30"/>
  <c r="C384"/>
  <c r="F386" s="1"/>
  <c r="C315"/>
  <c r="F318" s="1"/>
  <c r="B365"/>
  <c r="C666"/>
  <c r="F670" s="1"/>
  <c r="B692"/>
  <c r="C296"/>
  <c r="E295" s="1"/>
  <c r="B548"/>
  <c r="C277"/>
  <c r="F279" s="1"/>
  <c r="B666"/>
  <c r="C365"/>
  <c r="C548"/>
  <c r="F550" s="1"/>
  <c r="F343"/>
  <c r="C573"/>
  <c r="F573" s="1"/>
  <c r="C592"/>
  <c r="F595" s="1"/>
  <c r="C617"/>
  <c r="F620" s="1"/>
  <c r="C747"/>
  <c r="B296"/>
  <c r="B315"/>
  <c r="B573"/>
  <c r="B592"/>
  <c r="B617"/>
  <c r="B747"/>
  <c r="E77" i="32"/>
  <c r="D342" i="30"/>
  <c r="B340"/>
  <c r="C692"/>
  <c r="F694" s="1"/>
  <c r="B384"/>
  <c r="E672"/>
  <c r="D611"/>
  <c r="D599"/>
  <c r="D567"/>
  <c r="F359"/>
  <c r="E358"/>
  <c r="F351"/>
  <c r="E346"/>
  <c r="F338"/>
  <c r="E333"/>
  <c r="F332"/>
  <c r="E327"/>
  <c r="F326"/>
  <c r="E321"/>
  <c r="F313"/>
  <c r="E308"/>
  <c r="F306"/>
  <c r="E302"/>
  <c r="F275"/>
  <c r="E270"/>
  <c r="F268"/>
  <c r="E264"/>
  <c r="F255"/>
  <c r="E251"/>
  <c r="F249"/>
  <c r="E245"/>
  <c r="F243"/>
  <c r="E239"/>
  <c r="F244"/>
  <c r="F238"/>
  <c r="E233"/>
  <c r="F231"/>
  <c r="E227"/>
  <c r="F225"/>
  <c r="E221"/>
  <c r="F219"/>
  <c r="E215"/>
  <c r="F210"/>
  <c r="E209"/>
  <c r="D210"/>
  <c r="F201"/>
  <c r="E196"/>
  <c r="F195"/>
  <c r="E190"/>
  <c r="F189"/>
  <c r="E184"/>
  <c r="F183"/>
  <c r="E178"/>
  <c r="F170"/>
  <c r="E165"/>
  <c r="F151"/>
  <c r="E146"/>
  <c r="F145"/>
  <c r="E140"/>
  <c r="F139"/>
  <c r="E134"/>
  <c r="F138"/>
  <c r="F124"/>
  <c r="E121"/>
  <c r="F100"/>
  <c r="E95"/>
  <c r="F93"/>
  <c r="E89"/>
  <c r="F87"/>
  <c r="E83"/>
  <c r="F78"/>
  <c r="E77"/>
  <c r="F66"/>
  <c r="E65"/>
  <c r="F60"/>
  <c r="E59"/>
  <c r="F54"/>
  <c r="E53"/>
  <c r="F42"/>
  <c r="E41"/>
  <c r="F36"/>
  <c r="E35"/>
  <c r="F32"/>
  <c r="E29"/>
  <c r="F28"/>
  <c r="E23"/>
  <c r="F22"/>
  <c r="E17"/>
  <c r="F16"/>
  <c r="E11"/>
  <c r="F12"/>
  <c r="C402" i="32"/>
  <c r="F104"/>
  <c r="F105"/>
  <c r="F103"/>
  <c r="D96" i="30"/>
  <c r="F99"/>
  <c r="D78"/>
  <c r="D36"/>
  <c r="F33" i="32"/>
  <c r="G33" s="1"/>
  <c r="D290" i="30"/>
  <c r="F290"/>
  <c r="D300"/>
  <c r="C235" i="32"/>
  <c r="D299" i="30"/>
  <c r="F288"/>
  <c r="D284"/>
  <c r="D367"/>
  <c r="D359"/>
  <c r="D353"/>
  <c r="F355"/>
  <c r="D347"/>
  <c r="C282" i="32"/>
  <c r="D369" i="30"/>
  <c r="C281" i="32"/>
  <c r="D368" i="30"/>
  <c r="D281"/>
  <c r="F269"/>
  <c r="C221" i="32"/>
  <c r="D265" i="30"/>
  <c r="D279"/>
  <c r="D271"/>
  <c r="D505"/>
  <c r="D493"/>
  <c r="D487"/>
  <c r="D481"/>
  <c r="D475"/>
  <c r="D469"/>
  <c r="F465"/>
  <c r="D463"/>
  <c r="E462"/>
  <c r="F466"/>
  <c r="F459"/>
  <c r="D457"/>
  <c r="E456"/>
  <c r="D451"/>
  <c r="F451"/>
  <c r="D439"/>
  <c r="D433"/>
  <c r="E432"/>
  <c r="F435"/>
  <c r="D427"/>
  <c r="D421"/>
  <c r="D415"/>
  <c r="D409"/>
  <c r="D403"/>
  <c r="D397"/>
  <c r="F48"/>
  <c r="D48"/>
  <c r="D561"/>
  <c r="D555"/>
  <c r="D575"/>
  <c r="C433" i="32"/>
  <c r="D577" i="30"/>
  <c r="C432" i="32"/>
  <c r="E432" s="1"/>
  <c r="D576" i="30"/>
  <c r="D334"/>
  <c r="D328"/>
  <c r="D322"/>
  <c r="D344"/>
  <c r="D72"/>
  <c r="F72"/>
  <c r="D741"/>
  <c r="D735"/>
  <c r="D729"/>
  <c r="F727"/>
  <c r="D723"/>
  <c r="D717"/>
  <c r="D711"/>
  <c r="D705"/>
  <c r="D699"/>
  <c r="C543" i="32"/>
  <c r="D751" i="30"/>
  <c r="C542" i="32"/>
  <c r="E542" s="1"/>
  <c r="D750" i="30"/>
  <c r="D749"/>
  <c r="D680"/>
  <c r="D686"/>
  <c r="C529" i="32"/>
  <c r="D696" i="30"/>
  <c r="C528" i="32"/>
  <c r="E528" s="1"/>
  <c r="D695" i="30"/>
  <c r="D694"/>
  <c r="D309"/>
  <c r="D319"/>
  <c r="D318"/>
  <c r="D303"/>
  <c r="D317"/>
  <c r="D185"/>
  <c r="D179"/>
  <c r="D197"/>
  <c r="D191"/>
  <c r="D530"/>
  <c r="D536"/>
  <c r="F542"/>
  <c r="D542"/>
  <c r="D550"/>
  <c r="D524"/>
  <c r="D552"/>
  <c r="D551"/>
  <c r="F520"/>
  <c r="F168"/>
  <c r="D166"/>
  <c r="F166"/>
  <c r="D18"/>
  <c r="F21" i="32"/>
  <c r="G21" s="1"/>
  <c r="D84" i="30"/>
  <c r="F84"/>
  <c r="D12"/>
  <c r="D42"/>
  <c r="D147"/>
  <c r="D141"/>
  <c r="F137"/>
  <c r="D135"/>
  <c r="D157"/>
  <c r="D156"/>
  <c r="D580"/>
  <c r="D586"/>
  <c r="C452" i="32"/>
  <c r="D596" i="30"/>
  <c r="C451" i="32"/>
  <c r="E451" s="1"/>
  <c r="D595" i="30"/>
  <c r="D594"/>
  <c r="D378"/>
  <c r="C299" i="32"/>
  <c r="D386" i="30"/>
  <c r="D372"/>
  <c r="C301" i="32"/>
  <c r="D388" i="30"/>
  <c r="C300" i="32"/>
  <c r="E300" s="1"/>
  <c r="D387" i="30"/>
  <c r="D660"/>
  <c r="D654"/>
  <c r="D642"/>
  <c r="D630"/>
  <c r="D624"/>
  <c r="C483" i="32"/>
  <c r="D668" i="30"/>
  <c r="C485" i="32"/>
  <c r="D670" i="30"/>
  <c r="C484" i="32"/>
  <c r="E484" s="1"/>
  <c r="D669" i="30"/>
  <c r="D90"/>
  <c r="D24"/>
  <c r="D66"/>
  <c r="D122"/>
  <c r="D60"/>
  <c r="D605"/>
  <c r="C466" i="32"/>
  <c r="D621" i="30"/>
  <c r="C465" i="32"/>
  <c r="D620" i="30"/>
  <c r="D619"/>
  <c r="D54"/>
  <c r="D106"/>
  <c r="D105"/>
  <c r="D673"/>
  <c r="D252"/>
  <c r="F256"/>
  <c r="D246"/>
  <c r="D240"/>
  <c r="D234"/>
  <c r="D228"/>
  <c r="D222"/>
  <c r="F226"/>
  <c r="D260"/>
  <c r="D216"/>
  <c r="C180" i="32"/>
  <c r="D262" i="30"/>
  <c r="C179" i="32"/>
  <c r="E179" s="1"/>
  <c r="D261" i="30"/>
  <c r="C26" i="32"/>
  <c r="E26" s="1"/>
  <c r="F22"/>
  <c r="G22" s="1"/>
  <c r="C91"/>
  <c r="E91" s="1"/>
  <c r="F87"/>
  <c r="G87" s="1"/>
  <c r="C99"/>
  <c r="C71"/>
  <c r="F67"/>
  <c r="G67" s="1"/>
  <c r="F263"/>
  <c r="G263" s="1"/>
  <c r="C38"/>
  <c r="E38" s="1"/>
  <c r="F34"/>
  <c r="G34" s="1"/>
  <c r="C58"/>
  <c r="E58" s="1"/>
  <c r="F54"/>
  <c r="G54" s="1"/>
  <c r="C69"/>
  <c r="F65"/>
  <c r="G65" s="1"/>
  <c r="C90"/>
  <c r="F86"/>
  <c r="G86" s="1"/>
  <c r="C100"/>
  <c r="E100" s="1"/>
  <c r="E188"/>
  <c r="F179"/>
  <c r="G179" s="1"/>
  <c r="C403"/>
  <c r="E403" s="1"/>
  <c r="C57"/>
  <c r="F53"/>
  <c r="G53" s="1"/>
  <c r="C70"/>
  <c r="E70" s="1"/>
  <c r="F66"/>
  <c r="G66" s="1"/>
  <c r="C27"/>
  <c r="F23"/>
  <c r="G23" s="1"/>
  <c r="C92"/>
  <c r="F88"/>
  <c r="G88" s="1"/>
  <c r="F180"/>
  <c r="G180" s="1"/>
  <c r="F262"/>
  <c r="G262" s="1"/>
  <c r="C404"/>
  <c r="C39"/>
  <c r="F35"/>
  <c r="G35" s="1"/>
  <c r="C59"/>
  <c r="F55"/>
  <c r="G55" s="1"/>
  <c r="C101"/>
  <c r="C84"/>
  <c r="C25"/>
  <c r="C21"/>
  <c r="C33"/>
  <c r="C37"/>
  <c r="C82"/>
  <c r="C83"/>
  <c r="E83" s="1"/>
  <c r="F18" i="30"/>
  <c r="F26"/>
  <c r="F33"/>
  <c r="F150"/>
  <c r="F271"/>
  <c r="F324"/>
  <c r="F433"/>
  <c r="F441"/>
  <c r="F478"/>
  <c r="E535"/>
  <c r="F675"/>
  <c r="E685"/>
  <c r="F688"/>
  <c r="F733"/>
  <c r="C34" i="32"/>
  <c r="E49"/>
  <c r="C55"/>
  <c r="E61"/>
  <c r="C66"/>
  <c r="E66" s="1"/>
  <c r="F395" i="30"/>
  <c r="F391"/>
  <c r="F393"/>
  <c r="F322"/>
  <c r="F328"/>
  <c r="E352"/>
  <c r="E371"/>
  <c r="F374"/>
  <c r="F538"/>
  <c r="F680"/>
  <c r="F686"/>
  <c r="E568" i="32"/>
  <c r="E564"/>
  <c r="E566"/>
  <c r="E578"/>
  <c r="C22"/>
  <c r="E22" s="1"/>
  <c r="C248"/>
  <c r="E248" s="1"/>
  <c r="C261"/>
  <c r="F88" i="30"/>
  <c r="F20"/>
  <c r="F30"/>
  <c r="F34"/>
  <c r="F200"/>
  <c r="F273"/>
  <c r="F312"/>
  <c r="F330"/>
  <c r="F424"/>
  <c r="E438"/>
  <c r="F442"/>
  <c r="F445"/>
  <c r="F490"/>
  <c r="F496"/>
  <c r="F524"/>
  <c r="F590"/>
  <c r="F615"/>
  <c r="E623"/>
  <c r="F705"/>
  <c r="E580" i="32"/>
  <c r="E582"/>
  <c r="E47"/>
  <c r="E75"/>
  <c r="E79"/>
  <c r="C86"/>
  <c r="C153" i="30"/>
  <c r="F153" s="1"/>
  <c r="C249" i="32"/>
  <c r="F448" i="30"/>
  <c r="F21"/>
  <c r="F24"/>
  <c r="F86"/>
  <c r="F98"/>
  <c r="F307"/>
  <c r="F347"/>
  <c r="F353"/>
  <c r="E444"/>
  <c r="F447"/>
  <c r="F457"/>
  <c r="F477"/>
  <c r="E486"/>
  <c r="E492"/>
  <c r="E314" i="32"/>
  <c r="E523" i="30"/>
  <c r="F526"/>
  <c r="F536"/>
  <c r="F571"/>
  <c r="E584" i="32"/>
  <c r="E46"/>
  <c r="E78"/>
  <c r="E551"/>
  <c r="E562"/>
  <c r="E576"/>
  <c r="E43"/>
  <c r="E63"/>
  <c r="E96"/>
  <c r="E547"/>
  <c r="E549"/>
  <c r="E574"/>
  <c r="E45"/>
  <c r="F199" i="30"/>
  <c r="F197"/>
  <c r="E94" i="32"/>
  <c r="C88"/>
  <c r="C65"/>
  <c r="E73"/>
  <c r="C53"/>
  <c r="E51"/>
  <c r="E41"/>
  <c r="E31"/>
  <c r="E29"/>
  <c r="C23"/>
  <c r="E243"/>
  <c r="E254"/>
  <c r="E309"/>
  <c r="E336"/>
  <c r="E342"/>
  <c r="E352"/>
  <c r="E358"/>
  <c r="E368"/>
  <c r="E374"/>
  <c r="E384"/>
  <c r="E390"/>
  <c r="E400"/>
  <c r="E555"/>
  <c r="E572"/>
  <c r="E589"/>
  <c r="E244"/>
  <c r="E310"/>
  <c r="E343"/>
  <c r="E359"/>
  <c r="E375"/>
  <c r="E391"/>
  <c r="E546"/>
  <c r="E563"/>
  <c r="E579"/>
  <c r="E553"/>
  <c r="E570"/>
  <c r="E587"/>
  <c r="F703" i="30"/>
  <c r="E679"/>
  <c r="F682"/>
  <c r="F683"/>
  <c r="F634"/>
  <c r="E629"/>
  <c r="F632"/>
  <c r="F630"/>
  <c r="F626"/>
  <c r="F565"/>
  <c r="E541"/>
  <c r="F544"/>
  <c r="F530"/>
  <c r="E529"/>
  <c r="F532"/>
  <c r="E517"/>
  <c r="F495"/>
  <c r="F489"/>
  <c r="F483"/>
  <c r="E480"/>
  <c r="F484"/>
  <c r="F471"/>
  <c r="E468"/>
  <c r="F472"/>
  <c r="F463"/>
  <c r="F460"/>
  <c r="F454"/>
  <c r="E450"/>
  <c r="F453"/>
  <c r="F439"/>
  <c r="F436"/>
  <c r="F430"/>
  <c r="F427"/>
  <c r="E426"/>
  <c r="F429"/>
  <c r="F418"/>
  <c r="F415"/>
  <c r="E414"/>
  <c r="F417"/>
  <c r="F511"/>
  <c r="F378"/>
  <c r="F381"/>
  <c r="E377"/>
  <c r="F380"/>
  <c r="F375"/>
  <c r="F362"/>
  <c r="F361"/>
  <c r="F356"/>
  <c r="F349"/>
  <c r="F350"/>
  <c r="F337"/>
  <c r="F334"/>
  <c r="F336"/>
  <c r="F331"/>
  <c r="F325"/>
  <c r="F284"/>
  <c r="F267"/>
  <c r="F265"/>
  <c r="F260"/>
  <c r="F194"/>
  <c r="F191"/>
  <c r="F193"/>
  <c r="F188"/>
  <c r="F187"/>
  <c r="F185"/>
  <c r="F182"/>
  <c r="F181"/>
  <c r="F179"/>
  <c r="F169"/>
  <c r="F149"/>
  <c r="F144"/>
  <c r="F143"/>
  <c r="B153"/>
  <c r="F125"/>
  <c r="F27"/>
  <c r="F15"/>
  <c r="F14"/>
  <c r="B102"/>
  <c r="F558"/>
  <c r="F557"/>
  <c r="E554"/>
  <c r="F607"/>
  <c r="E604"/>
  <c r="F605"/>
  <c r="F212"/>
  <c r="F230"/>
  <c r="F228"/>
  <c r="F248"/>
  <c r="F246"/>
  <c r="F293"/>
  <c r="F292"/>
  <c r="F406"/>
  <c r="F405"/>
  <c r="F507"/>
  <c r="E504"/>
  <c r="F505"/>
  <c r="F582"/>
  <c r="E579"/>
  <c r="F601"/>
  <c r="E598"/>
  <c r="F599"/>
  <c r="F645"/>
  <c r="F644"/>
  <c r="E641"/>
  <c r="F714"/>
  <c r="F713"/>
  <c r="E710"/>
  <c r="F738"/>
  <c r="F737"/>
  <c r="E734"/>
  <c r="F218"/>
  <c r="F216"/>
  <c r="F287"/>
  <c r="F286"/>
  <c r="F311"/>
  <c r="F309"/>
  <c r="F570"/>
  <c r="F569"/>
  <c r="E566"/>
  <c r="F708"/>
  <c r="F707"/>
  <c r="E704"/>
  <c r="F732"/>
  <c r="F731"/>
  <c r="E728"/>
  <c r="F40"/>
  <c r="F46"/>
  <c r="F64"/>
  <c r="F70"/>
  <c r="F652"/>
  <c r="F51"/>
  <c r="F57"/>
  <c r="F584"/>
  <c r="F38"/>
  <c r="F44"/>
  <c r="F50"/>
  <c r="F56"/>
  <c r="F62"/>
  <c r="F68"/>
  <c r="F74"/>
  <c r="F80"/>
  <c r="F82"/>
  <c r="F94"/>
  <c r="F96"/>
  <c r="B104"/>
  <c r="F135"/>
  <c r="F141"/>
  <c r="F147"/>
  <c r="F213"/>
  <c r="F559"/>
  <c r="F583"/>
  <c r="F609"/>
  <c r="F236"/>
  <c r="F234"/>
  <c r="F394"/>
  <c r="E390"/>
  <c r="F412"/>
  <c r="F411"/>
  <c r="E408"/>
  <c r="F650"/>
  <c r="E647"/>
  <c r="F662"/>
  <c r="E659"/>
  <c r="F660"/>
  <c r="F720"/>
  <c r="F719"/>
  <c r="E716"/>
  <c r="F744"/>
  <c r="F743"/>
  <c r="E740"/>
  <c r="B280"/>
  <c r="B756" s="1"/>
  <c r="F656"/>
  <c r="E653"/>
  <c r="F654"/>
  <c r="F224"/>
  <c r="F222"/>
  <c r="F242"/>
  <c r="F240"/>
  <c r="F254"/>
  <c r="F252"/>
  <c r="F305"/>
  <c r="F303"/>
  <c r="F400"/>
  <c r="F399"/>
  <c r="E396"/>
  <c r="F564"/>
  <c r="F563"/>
  <c r="E560"/>
  <c r="F589"/>
  <c r="F588"/>
  <c r="E585"/>
  <c r="F613"/>
  <c r="E610"/>
  <c r="F611"/>
  <c r="F702"/>
  <c r="F701"/>
  <c r="E698"/>
  <c r="F726"/>
  <c r="F725"/>
  <c r="E722"/>
  <c r="F52"/>
  <c r="F58"/>
  <c r="F76"/>
  <c r="F81"/>
  <c r="C102"/>
  <c r="F39"/>
  <c r="F45"/>
  <c r="F63"/>
  <c r="F69"/>
  <c r="F75"/>
  <c r="F92"/>
  <c r="F214"/>
  <c r="F90"/>
  <c r="F232"/>
  <c r="F237"/>
  <c r="F250"/>
  <c r="F294"/>
  <c r="F407"/>
  <c r="F409"/>
  <c r="F509"/>
  <c r="D518"/>
  <c r="F555"/>
  <c r="F603"/>
  <c r="F608"/>
  <c r="F639"/>
  <c r="F646"/>
  <c r="F648"/>
  <c r="F658"/>
  <c r="F663"/>
  <c r="F715"/>
  <c r="F717"/>
  <c r="F739"/>
  <c r="F741"/>
  <c r="F274"/>
  <c r="F363"/>
  <c r="F473"/>
  <c r="F479"/>
  <c r="F485"/>
  <c r="F491"/>
  <c r="F497"/>
  <c r="F521"/>
  <c r="F527"/>
  <c r="F533"/>
  <c r="F539"/>
  <c r="F545"/>
  <c r="F627"/>
  <c r="F676"/>
  <c r="F689"/>
  <c r="F518"/>
  <c r="F624"/>
  <c r="F673"/>
  <c r="I105" l="1"/>
  <c r="B753"/>
  <c r="I106"/>
  <c r="G102"/>
  <c r="G103" s="1"/>
  <c r="K102"/>
  <c r="K103" s="1"/>
  <c r="B17" i="32"/>
  <c r="C17" s="1"/>
  <c r="G104" i="30"/>
  <c r="I104" s="1"/>
  <c r="H102"/>
  <c r="H103" s="1"/>
  <c r="L102"/>
  <c r="L103" s="1"/>
  <c r="B220" i="32"/>
  <c r="C220" s="1"/>
  <c r="F106" i="30"/>
  <c r="E276"/>
  <c r="C763"/>
  <c r="D14" i="32" s="1"/>
  <c r="D105"/>
  <c r="C762" i="30"/>
  <c r="D13" i="32" s="1"/>
  <c r="D104"/>
  <c r="C234"/>
  <c r="E233" s="1"/>
  <c r="C431"/>
  <c r="E431" s="1"/>
  <c r="C464"/>
  <c r="E464" s="1"/>
  <c r="E101"/>
  <c r="E39"/>
  <c r="E99"/>
  <c r="D280" i="30"/>
  <c r="B277"/>
  <c r="D277" s="1"/>
  <c r="C262" i="32"/>
  <c r="E262" s="1"/>
  <c r="C753" i="30"/>
  <c r="F753" s="1"/>
  <c r="C527" i="32"/>
  <c r="E527" s="1"/>
  <c r="C541"/>
  <c r="E541" s="1"/>
  <c r="C280"/>
  <c r="E280" s="1"/>
  <c r="C450"/>
  <c r="E450" s="1"/>
  <c r="C247"/>
  <c r="E247" s="1"/>
  <c r="F621" i="30"/>
  <c r="E339"/>
  <c r="C263" i="32"/>
  <c r="E314" i="30"/>
  <c r="E257"/>
  <c r="F206"/>
  <c r="E202"/>
  <c r="C128" i="32"/>
  <c r="E128" s="1"/>
  <c r="E152" i="30"/>
  <c r="E101"/>
  <c r="F17" i="32"/>
  <c r="G17" s="1"/>
  <c r="C178"/>
  <c r="E178" s="1"/>
  <c r="E25"/>
  <c r="E27"/>
  <c r="D296" i="30"/>
  <c r="D365"/>
  <c r="D511"/>
  <c r="E59" i="32"/>
  <c r="D573" i="30"/>
  <c r="D340"/>
  <c r="E543" i="32"/>
  <c r="D747" i="30"/>
  <c r="D692"/>
  <c r="D315"/>
  <c r="D203"/>
  <c r="E402" i="32"/>
  <c r="D548" i="30"/>
  <c r="E404" i="32"/>
  <c r="E90"/>
  <c r="E92"/>
  <c r="F156" i="30"/>
  <c r="F157"/>
  <c r="F155"/>
  <c r="D153"/>
  <c r="D592"/>
  <c r="D384"/>
  <c r="D636"/>
  <c r="E37" i="32"/>
  <c r="E71"/>
  <c r="D617" i="30"/>
  <c r="E466" i="32"/>
  <c r="D102" i="30"/>
  <c r="M102" s="1"/>
  <c r="M103" s="1"/>
  <c r="D104"/>
  <c r="D258"/>
  <c r="B763"/>
  <c r="D757"/>
  <c r="E187" i="32"/>
  <c r="E189"/>
  <c r="C328"/>
  <c r="E23"/>
  <c r="E69"/>
  <c r="E57"/>
  <c r="F18"/>
  <c r="G18" s="1"/>
  <c r="F19"/>
  <c r="G19" s="1"/>
  <c r="C327"/>
  <c r="E327" s="1"/>
  <c r="C326"/>
  <c r="E21"/>
  <c r="E84"/>
  <c r="E82"/>
  <c r="C54"/>
  <c r="E54" s="1"/>
  <c r="E65"/>
  <c r="C67"/>
  <c r="E67" s="1"/>
  <c r="C87"/>
  <c r="E87" s="1"/>
  <c r="E33"/>
  <c r="E34"/>
  <c r="C35"/>
  <c r="E35" s="1"/>
  <c r="E465"/>
  <c r="E485"/>
  <c r="E433"/>
  <c r="E452"/>
  <c r="E180"/>
  <c r="E529"/>
  <c r="E315"/>
  <c r="E301"/>
  <c r="E313"/>
  <c r="E282"/>
  <c r="E281"/>
  <c r="E249"/>
  <c r="D666" i="30"/>
  <c r="E483" i="32"/>
  <c r="E126"/>
  <c r="E127"/>
  <c r="F319" i="30"/>
  <c r="E299" i="32"/>
  <c r="B761" i="30"/>
  <c r="B12" i="32" s="1"/>
  <c r="E665" i="30"/>
  <c r="F669"/>
  <c r="E616"/>
  <c r="F617"/>
  <c r="F619"/>
  <c r="F515"/>
  <c r="F514"/>
  <c r="E510"/>
  <c r="F513"/>
  <c r="F344"/>
  <c r="F340"/>
  <c r="F342"/>
  <c r="F317"/>
  <c r="F315"/>
  <c r="F258"/>
  <c r="F262"/>
  <c r="F261"/>
  <c r="F205"/>
  <c r="F298"/>
  <c r="F296"/>
  <c r="F749"/>
  <c r="F747"/>
  <c r="F751"/>
  <c r="E746"/>
  <c r="F365"/>
  <c r="F368"/>
  <c r="F367"/>
  <c r="F277"/>
  <c r="F281"/>
  <c r="F280"/>
  <c r="F384"/>
  <c r="F388"/>
  <c r="E383"/>
  <c r="F102"/>
  <c r="F104"/>
  <c r="F105"/>
  <c r="F592"/>
  <c r="F596"/>
  <c r="E591"/>
  <c r="F638"/>
  <c r="E635"/>
  <c r="F636"/>
  <c r="F640"/>
  <c r="F666"/>
  <c r="F668"/>
  <c r="F576"/>
  <c r="F750"/>
  <c r="F575"/>
  <c r="E364"/>
  <c r="F299"/>
  <c r="F387"/>
  <c r="F300"/>
  <c r="E691"/>
  <c r="E547"/>
  <c r="F594"/>
  <c r="F577"/>
  <c r="F692"/>
  <c r="F695"/>
  <c r="F696"/>
  <c r="F548"/>
  <c r="F552"/>
  <c r="C761"/>
  <c r="F203"/>
  <c r="F207"/>
  <c r="E572"/>
  <c r="F551"/>
  <c r="F369"/>
  <c r="I102" l="1"/>
  <c r="I103" s="1"/>
  <c r="E220" i="32"/>
  <c r="E219"/>
  <c r="E221"/>
  <c r="D753" i="30"/>
  <c r="B104" i="32"/>
  <c r="C104" s="1"/>
  <c r="E104" s="1"/>
  <c r="D12"/>
  <c r="C12" s="1"/>
  <c r="D763" i="30"/>
  <c r="B14" i="32"/>
  <c r="C14" s="1"/>
  <c r="E234"/>
  <c r="E235"/>
  <c r="E261"/>
  <c r="E263"/>
  <c r="C103"/>
  <c r="C105"/>
  <c r="E328"/>
  <c r="E326"/>
  <c r="B762" i="30"/>
  <c r="D756"/>
  <c r="D761"/>
  <c r="D755"/>
  <c r="F315" i="32"/>
  <c r="G315" s="1"/>
  <c r="C324"/>
  <c r="C323"/>
  <c r="E323" s="1"/>
  <c r="F314"/>
  <c r="G314" s="1"/>
  <c r="G313"/>
  <c r="C322"/>
  <c r="E53"/>
  <c r="E88"/>
  <c r="E86"/>
  <c r="E55"/>
  <c r="C19"/>
  <c r="C18"/>
  <c r="F757" i="30"/>
  <c r="E752"/>
  <c r="F755"/>
  <c r="F756"/>
  <c r="C759"/>
  <c r="F761" s="1"/>
  <c r="E19" i="32" l="1"/>
  <c r="F759" i="30"/>
  <c r="D10" i="32"/>
  <c r="D762" i="30"/>
  <c r="B13" i="32"/>
  <c r="C13" s="1"/>
  <c r="E13" s="1"/>
  <c r="E17"/>
  <c r="E103"/>
  <c r="E105"/>
  <c r="E322"/>
  <c r="E324"/>
  <c r="B759" i="30"/>
  <c r="B10" i="32" s="1"/>
  <c r="E18"/>
  <c r="F763" i="30"/>
  <c r="F762"/>
  <c r="E758"/>
  <c r="C10" i="32" l="1"/>
  <c r="E10" s="1"/>
  <c r="E12"/>
  <c r="E14"/>
  <c r="D759" i="30"/>
</calcChain>
</file>

<file path=xl/sharedStrings.xml><?xml version="1.0" encoding="utf-8"?>
<sst xmlns="http://schemas.openxmlformats.org/spreadsheetml/2006/main" count="1895" uniqueCount="320">
  <si>
    <t>факт за отчетный период</t>
  </si>
  <si>
    <t>Плановое значение средней заработной платы отдельной категории работников на год, руб.</t>
  </si>
  <si>
    <t>Отклонение факта за отчетный период от планового значения на год, руб.</t>
  </si>
  <si>
    <t xml:space="preserve">**В соответствии с показателями, установленными в Финансовом обеспечении мероприятий региональной "дорожной карты" субъекта Российской Федерации в части повышения заработной платы за отчетный период </t>
  </si>
  <si>
    <t>Средняя заработная плата отдельной категории работников списочного состава, руб.</t>
  </si>
  <si>
    <t>план на отчетный период**</t>
  </si>
  <si>
    <t>Планируемая среднесписочная численность отдельной категории работников государственных и муниципальных учреждений, чел.</t>
  </si>
  <si>
    <t>8=6-7</t>
  </si>
  <si>
    <t>Фактическая среднесписочная численность отдельной категории работников государственных и муниципальных учреждений на отчетный период, чел.</t>
  </si>
  <si>
    <t>Отношение средней заработной платы работников соответствующей категории к среднемесячному доходу от  трудовой деятельности по Томской области, %*</t>
  </si>
  <si>
    <t>Мониторинг целевых показателей, установленных в плане мероприятий "дорожной карте"</t>
  </si>
  <si>
    <t>Среднесписочная численность, чел.</t>
  </si>
  <si>
    <t>Доля ФОТ АУП и вспомогательного персонала в общем ФОТ, %</t>
  </si>
  <si>
    <t>в том числе по группам персонала:</t>
  </si>
  <si>
    <t>Административно-управленческий персонал</t>
  </si>
  <si>
    <t>Основной персонал</t>
  </si>
  <si>
    <t>Прочий персонал (вспомогательный)</t>
  </si>
  <si>
    <t>ФОТ , всего:</t>
  </si>
  <si>
    <t>Наименование МУ</t>
  </si>
  <si>
    <t>Александровский район</t>
  </si>
  <si>
    <t>Зырянский район</t>
  </si>
  <si>
    <t>Всего по муниципальному образованию "Зырянский район"</t>
  </si>
  <si>
    <t>Каргасокский район</t>
  </si>
  <si>
    <t>Всего по муниципальному образованию "Каргасокский район"</t>
  </si>
  <si>
    <t>Кожевниковский район</t>
  </si>
  <si>
    <t>Молчановский район</t>
  </si>
  <si>
    <t>Всего по муниципальному образованию "Молчановский район"</t>
  </si>
  <si>
    <t>Парабельский район</t>
  </si>
  <si>
    <t>Всего по муниципальному образованию "Парабельский район"</t>
  </si>
  <si>
    <t>Первомайский район</t>
  </si>
  <si>
    <t>Всего по муниципальному образованию "Первомайский район"</t>
  </si>
  <si>
    <t>Тегульдетский район</t>
  </si>
  <si>
    <t>Томский район</t>
  </si>
  <si>
    <t>Чаинский район</t>
  </si>
  <si>
    <t>Всего по муниципальному образованию "Чаинский район"</t>
  </si>
  <si>
    <t>Шегарский район</t>
  </si>
  <si>
    <t>Всего по муниципальному образованию "Шегарский район"</t>
  </si>
  <si>
    <t>Асиновский район</t>
  </si>
  <si>
    <t>Всего по муниципальному образованию "Асиновский район"</t>
  </si>
  <si>
    <t>г.Томск</t>
  </si>
  <si>
    <t>г. Стрежевой</t>
  </si>
  <si>
    <t>ЗАТО Северск</t>
  </si>
  <si>
    <t>Всего по муниципальному образованию "ЗАТО Северск"</t>
  </si>
  <si>
    <t>Доля фонда оплаты труда в общем фонде оплаты труда, %</t>
  </si>
  <si>
    <t>ФОТ, всего:</t>
  </si>
  <si>
    <t>ФОТ всего:</t>
  </si>
  <si>
    <t>(данные ведомственной статистики)</t>
  </si>
  <si>
    <t>Среднесписочная численность работников, чел.</t>
  </si>
  <si>
    <t>Среднемесячная заработная плата по категориям персонала, руб.</t>
  </si>
  <si>
    <t>Отношение среднемесячной заработной платы категорий персонала к среднемесячной заработной плате основного персонала учреждений, раз</t>
  </si>
  <si>
    <t>Работники культуры</t>
  </si>
  <si>
    <t>ОГУ</t>
  </si>
  <si>
    <t>АУП</t>
  </si>
  <si>
    <t>основной</t>
  </si>
  <si>
    <t>вспомогательный</t>
  </si>
  <si>
    <t>Библиотеки</t>
  </si>
  <si>
    <t>ОГАУК "ТОУНБ им.А.С. Пушкина"</t>
  </si>
  <si>
    <t>ОГАУК "ТОДЮБ"</t>
  </si>
  <si>
    <t>Культурно-досуговые учреждения</t>
  </si>
  <si>
    <t>ОГАУК «ДНТ «Авангард»</t>
  </si>
  <si>
    <t>ОГАУК «ТО РНД»</t>
  </si>
  <si>
    <t>ОГАУК «ЦТК»</t>
  </si>
  <si>
    <t>ОГАУК «Дом искусств»</t>
  </si>
  <si>
    <t>Музеи</t>
  </si>
  <si>
    <t>ОГАУК "ТОКМ им.М.Б. Шатилова"</t>
  </si>
  <si>
    <t>ОГАУК "ТОХМ"</t>
  </si>
  <si>
    <t>Театрально-зрелищные учреждения</t>
  </si>
  <si>
    <t>ОГАУК «Театр драмы»</t>
  </si>
  <si>
    <t>ОГАУК ТО ТЮЗ</t>
  </si>
  <si>
    <t>ОГАУК ТОТК и А
«Скоморох» им. Р. Виндермана</t>
  </si>
  <si>
    <t>Концертные организации</t>
  </si>
  <si>
    <t>ОГАУК «Томская областная государственная филармония»</t>
  </si>
  <si>
    <t>Архивы</t>
  </si>
  <si>
    <t>ОГКУ "ГАТО"</t>
  </si>
  <si>
    <t>ОГКУ "ЦДНИ ТО"</t>
  </si>
  <si>
    <t>Прочее</t>
  </si>
  <si>
    <t>ОГАУК "ЦОП"</t>
  </si>
  <si>
    <t>Муниципальные образования  (в разрезе муниципальных учреждения), всего:</t>
  </si>
  <si>
    <t>Бакчарский район</t>
  </si>
  <si>
    <t>Верхнекетский район</t>
  </si>
  <si>
    <t>Муниципальное бюджетное учреждение «Центр культурно-досуговой деятельности населения Михайловского сельского поселения»</t>
  </si>
  <si>
    <t>Кривошеинский район</t>
  </si>
  <si>
    <t>Музей</t>
  </si>
  <si>
    <t>г.Асино</t>
  </si>
  <si>
    <t>г.Колпашево</t>
  </si>
  <si>
    <t>Архив</t>
  </si>
  <si>
    <t>г.Стрежевой</t>
  </si>
  <si>
    <t>г.Кедровый</t>
  </si>
  <si>
    <t>Театры</t>
  </si>
  <si>
    <t>Парк</t>
  </si>
  <si>
    <t>Наименование ОГУ/МУ</t>
  </si>
  <si>
    <t xml:space="preserve">Работники учреждений культуры </t>
  </si>
  <si>
    <t>ОГАУК "ТОУНБ им.А.С.Пушкина"</t>
  </si>
  <si>
    <t>ОГАУК "Дом искусств"</t>
  </si>
  <si>
    <t>ОГАУК "Томский областной краеведческий музей им.М.Б. Шатилова"</t>
  </si>
  <si>
    <t>ОГАУК "ДНТ "Авангард"</t>
  </si>
  <si>
    <t>ОГАУК "ЦТК"</t>
  </si>
  <si>
    <t>ОГАУК "РНД"</t>
  </si>
  <si>
    <t>ОГАУК "ТОТК Скоморох"</t>
  </si>
  <si>
    <t>ОГАУК "ТОГФ"</t>
  </si>
  <si>
    <t>ИТОГО ОГУ:</t>
  </si>
  <si>
    <t>Всего по муниципальному образованию "Александровский район"</t>
  </si>
  <si>
    <t>Муниципальное бюджетное учреждение культуры "Бакчарская межпоселенческая централизованная клубная система"</t>
  </si>
  <si>
    <t>Всего по муниципальному образованию "Бакчарский район"</t>
  </si>
  <si>
    <t>Всего по муниципальному образованию "Верхнекетский район"</t>
  </si>
  <si>
    <t>Муниципальное бюджетное учреждение культуры "Каргасокская центральная  районная библиотека"</t>
  </si>
  <si>
    <t>Муниципальное бюджетное учреждение культуры "Каргасокский районный  дом культуры"</t>
  </si>
  <si>
    <t>Муниципальное казенное учреждение культуры "Нововасюганский центр культуры"</t>
  </si>
  <si>
    <t>Муниципальное казенное учреждение культуры "Среднетымский центр культуры"</t>
  </si>
  <si>
    <t>Всего по муниципальному образованию "Кожевниковский район"</t>
  </si>
  <si>
    <t>Муниципальное бюджетное учреждение "Кривошеинская центральная межпоселенческая библиотека"</t>
  </si>
  <si>
    <t>Муниципальное бюджетное учреждение культуры "Кривошеинская межпоселенческая централизованная клубная система"</t>
  </si>
  <si>
    <t>Всего по муниципальному образованию "Кривошеинский район"</t>
  </si>
  <si>
    <t>Муниципальное автономное учреждение культуры "Межпоселенческий методический центр народного творчества и досуга"</t>
  </si>
  <si>
    <t>Муниципальное бюджетное учреждение культуры "Молчановская межпоселенческая централизованная библиотечная система"</t>
  </si>
  <si>
    <t xml:space="preserve">Муниципальное бюджетное учреждение культуры "Межпоселенческая библиотека" </t>
  </si>
  <si>
    <t>Муниципальное бюджетное учреждение культуры "Муниципальный музей"</t>
  </si>
  <si>
    <t>Муниципальное бюджетное учреждение культуры "Районный Дом культуры"</t>
  </si>
  <si>
    <t>Муниципальное казённое учреждение"Тегульдетская районная централизованная библиотечная система"</t>
  </si>
  <si>
    <t>Муниципальное казённое учреждение"Районный центр творчества и досуга с филиалами"</t>
  </si>
  <si>
    <t>Всего по муниципальному образованию "Тегульдетский район район"</t>
  </si>
  <si>
    <t>Муниципальное бюджетное учреждение "Межпоселенческая центральная библиотека Томского района" (МБУ "МЦБТР")</t>
  </si>
  <si>
    <t>Муниципальное бюджетное учреждение культуры "Центр досуга" Заречного сельского поселения</t>
  </si>
  <si>
    <t xml:space="preserve">Всего по муниципальному образованию "Томский район"
</t>
  </si>
  <si>
    <t>Муниципальное бюджетное учреждение культуры "Межпоселенческая централизованная библиотечная система Чаинского района"</t>
  </si>
  <si>
    <t>Муниципальное бюджетное учреждение культуры " Подгорнский центр культуры и досуга"</t>
  </si>
  <si>
    <t>Муниципальное казённое учреждение культуры "Усть-Бакчарский централизованный центр культуры и досуга"</t>
  </si>
  <si>
    <t>Муниципальное казенное учреждение культуры Коломинского сельского поселения "Коломинский централизованный центр культуры и досуга"</t>
  </si>
  <si>
    <t>Муниципальное казённое учреждение культуры Чаинского сельского поселения "Чаинский центр культуры и досуга"</t>
  </si>
  <si>
    <t>Муниципальное казённое учреждение культуры "Шегарская межпоселенческая централизованная библиотечная система"</t>
  </si>
  <si>
    <t>Муниципальное бюджетное учреждение «Асиновская межпоселенческая централизованная библиотечная система»</t>
  </si>
  <si>
    <t>Колпашевский район</t>
  </si>
  <si>
    <t>Муниципальное бюджетное учреждение "Центр культуры и досуга"</t>
  </si>
  <si>
    <t>Муниципальное бюджетное учреждение "Библиотека"</t>
  </si>
  <si>
    <t>Муниципальное казённое учреждение "Архив"</t>
  </si>
  <si>
    <t>Всего по муниципальному образованию "Колпашевский район"</t>
  </si>
  <si>
    <t>Город Томск</t>
  </si>
  <si>
    <t xml:space="preserve">Муниципальное автономное учреждение "Дом культуры "Томский перекресток" </t>
  </si>
  <si>
    <t>Муниципальное автономное учреждение "Дворец культуры "Концертно- театральное объединение"</t>
  </si>
  <si>
    <t>Муниципальное автономное учреждение "Дом культуры "Светлый"</t>
  </si>
  <si>
    <t>Всего по муниципальному образованию "Город Томск"</t>
  </si>
  <si>
    <t>Городской округ Стрежевой</t>
  </si>
  <si>
    <t>Муниципальное бюджетное учреждение культуры "Многофункциональный социокультурный комплекс"</t>
  </si>
  <si>
    <t>Всего по муниципальному образованию "Городской округ Стрежевой"</t>
  </si>
  <si>
    <t>Город Кедровый</t>
  </si>
  <si>
    <t>Муниципальное учреждение "Кедровская централизованная библиотечная система"</t>
  </si>
  <si>
    <t>Муниципальное учреждение "Культура"</t>
  </si>
  <si>
    <t>Всего по муниципальному образованию "Город Кедровый"</t>
  </si>
  <si>
    <t>Муниципальное бюджетное учреждение «Северский музыкальный театр»</t>
  </si>
  <si>
    <t>Муниципальное автономное учреждение «Городской дом культуры им.Н.Островского»</t>
  </si>
  <si>
    <t>Муниципальное бюджетное учреждение «Северский театр для детей и юношества»</t>
  </si>
  <si>
    <t>Муниципальное бюджетное учреждение «Музей г.Северска»</t>
  </si>
  <si>
    <t>Муниципальное бюджетное учреждение «Центральная детская библиотека»</t>
  </si>
  <si>
    <t>Муниципальное бюджетное учреждение «Центральная городская библиотека»</t>
  </si>
  <si>
    <t>Муниципальное бюджетное учреждение «Самусьский дом культуры»</t>
  </si>
  <si>
    <t>ИТОГО ПО МУНИЦИПАЛЬНЫМ УЧРЕЖДЕНИЯМ КУЛЬТУРЫ</t>
  </si>
  <si>
    <t>ИТОГО КУЛЬТУРА ОГУ+МО:</t>
  </si>
  <si>
    <t>Работники учреждений культуры</t>
  </si>
  <si>
    <t>Муниципальное образование</t>
  </si>
  <si>
    <t>Молчановский  район</t>
  </si>
  <si>
    <t>г. Колпашево</t>
  </si>
  <si>
    <t>г. Томск</t>
  </si>
  <si>
    <t>ИТОГО КУЛЬТУРА ОГУ+МО+ЦОП:</t>
  </si>
  <si>
    <t>ИТОГО ОГУ+ЦОП:</t>
  </si>
  <si>
    <r>
      <t xml:space="preserve">ИТОГО ФОТ по ОГУ - </t>
    </r>
    <r>
      <rPr>
        <b/>
        <sz val="12"/>
        <color theme="1"/>
        <rFont val="Times New Roman"/>
        <family val="1"/>
        <charset val="204"/>
      </rPr>
      <t>всего</t>
    </r>
    <r>
      <rPr>
        <b/>
        <i/>
        <sz val="12"/>
        <color theme="1"/>
        <rFont val="Times New Roman"/>
        <family val="1"/>
        <charset val="204"/>
      </rPr>
      <t>:</t>
    </r>
  </si>
  <si>
    <t xml:space="preserve"> ФОТ, тыс.руб</t>
  </si>
  <si>
    <t>ВСЕГО (МО+ОГУ):</t>
  </si>
  <si>
    <t>к письму от __________№_________</t>
  </si>
  <si>
    <t xml:space="preserve">  Приложение № 2</t>
  </si>
  <si>
    <t>к письму от ________________№__________</t>
  </si>
  <si>
    <t xml:space="preserve">                         Приложение № 3</t>
  </si>
  <si>
    <t>Приложение № 1</t>
  </si>
  <si>
    <t>к письму от _____________________№________________</t>
  </si>
  <si>
    <t>Муниципальное бюджетное учреждение "Дом культуры с.Рыбалово"</t>
  </si>
  <si>
    <t>Муниципальное бюджетное учреждение Дом культуры д. Воронино</t>
  </si>
  <si>
    <t>Муниципальное бюджетное учреждение муниципального образования "Межениновское сельское поселение" "Сельский Дом культуры с.Межениновка"</t>
  </si>
  <si>
    <t>Муниципальное бюджетное учреждение культуры Дом культуры п. Зональная станция</t>
  </si>
  <si>
    <t>Муниципальное бюджетное учреждение "Наумовский сельский культурно-спортивный комплекс"</t>
  </si>
  <si>
    <t>Муниципальное бюджетное учреждение культуры Центр народного творчества и социально-культурной деятельности "Радуга"</t>
  </si>
  <si>
    <t>Муниципальное бюджетное учреждение "Культурно-спортивный центр "Радость" п.Мирный</t>
  </si>
  <si>
    <t>Муниципальное бюджетное учреждение "Центральный Дом культуры с.Новорождественское"</t>
  </si>
  <si>
    <t>Муниципальное бюджетное учреждение "Дом культуры с.Новоархангельское"</t>
  </si>
  <si>
    <t>Муниципальное бюджетное учреждение "Октябрьский Дом культуры"</t>
  </si>
  <si>
    <t>Областные государственные учреждения, повведомственные Департаменту по культуре ТО, в том числе:</t>
  </si>
  <si>
    <t>Муниципальное бюджетное учреждение "Центр досуга и народного творчества" Александровского района</t>
  </si>
  <si>
    <t>Муниципальное бюджетное учреждение "Централизованная библиотечная система" Александровского района</t>
  </si>
  <si>
    <t>Муниципальное бюджетное учреждение "Музей истории и культуры" Александровского района</t>
  </si>
  <si>
    <t>Муниципальное бюджетное учреждение культуры "Бакчарский краеведческий музей северного садоводства"</t>
  </si>
  <si>
    <t>Муниципальное бюджетное учреждение культуры "Бакчарская межпоселенческая централизованная библиотечная система"</t>
  </si>
  <si>
    <t>Муниципальное автономное учреждение "Культура"</t>
  </si>
  <si>
    <t>Муниципальное автономное учреждение "Верхнекетская централизованная библиотечная система"</t>
  </si>
  <si>
    <t>Муниципальное автономное учреждение «Центр культуры" Зырянского района</t>
  </si>
  <si>
    <t>Муниципальное бюджетное учреждение «Межпоселенческая централизованная библиотечная система Зырянского района»</t>
  </si>
  <si>
    <t>Муниципальное бюджетное учреждение культуры «Зырянский краеведческий музей»</t>
  </si>
  <si>
    <t>Муниципальное казенное учреждение культуры "Вертикосский досуговый центр"</t>
  </si>
  <si>
    <t>Муниципальное казенное учреждение культуры "Тымский досуговый центр"</t>
  </si>
  <si>
    <t>Муниципальное казенное учреждение культуры "Культурно-досуговый центр Средневасюганского сельского поселения"</t>
  </si>
  <si>
    <t>Муниципальное казенное учреждение культуры "Усть -Тымский досуговый центр"</t>
  </si>
  <si>
    <t>Муниципальное казенное учреждение культуры «Кожевниковская межмуниципальная централизованная клубная система»</t>
  </si>
  <si>
    <t>Муниципальное казенное учреждение «Межпоселенческая централизованная библиотечная система Кожевниковского района»</t>
  </si>
  <si>
    <t xml:space="preserve">Муниципальное автономное учреждение культуры "Сельский спортивно-досуговый комплекс" Зоркальцевского сельского поселения </t>
  </si>
  <si>
    <t>Муниципальное бюджетное учреждение "Дом Культуры с.Томское "</t>
  </si>
  <si>
    <t>Муниципальное бюджетное учреждение "Центральный Дом культуры Молодежный"</t>
  </si>
  <si>
    <t>Муниципальное автономное учреждение "клуб с.Корнилово"</t>
  </si>
  <si>
    <t xml:space="preserve">Муниципальное бюджетное учреждение "Моряковский сельский культурный комплекс" </t>
  </si>
  <si>
    <t xml:space="preserve">Муниципальное бюджетное учреждение "Социально-культурный центр "Мечта" </t>
  </si>
  <si>
    <t xml:space="preserve">Муниципальное бюджетное учреждение "Социально-культурный центр Спасского поселения" </t>
  </si>
  <si>
    <t>МБУ Центр досуга Копыловского сельского поселения</t>
  </si>
  <si>
    <t>Муниципальное казённое учреждение культуры "Шегарская централизованная клубная система"</t>
  </si>
  <si>
    <t>Муниципальное казенное учреждение культуры "Краеведческий музей Шегарского района"</t>
  </si>
  <si>
    <t>Муниципальное автономное учреждение «Межпоселенческий центр народного творчества и культурно-спортивной деятельности Асиновского района»</t>
  </si>
  <si>
    <t xml:space="preserve">Муниципальное автономное учреждение "Музей истории Томска" </t>
  </si>
  <si>
    <t xml:space="preserve">Муниципальное автономное учреждение "Зрелищный Центр "Аэлита" </t>
  </si>
  <si>
    <t xml:space="preserve">Муниципальное автономное учреждение "Дом культуры"Маяк" </t>
  </si>
  <si>
    <t>Муниципальное автономное учреждение "Муниципальная информационная библиотечная система" Города Томска</t>
  </si>
  <si>
    <t>Муниципальное автономное учреждение «Северский природный парк»</t>
  </si>
  <si>
    <t>Муниципальное автономное учреждение "Централизованная библиотечная система Первомайского района"</t>
  </si>
  <si>
    <t xml:space="preserve">Муниципальное автономное учреждение "Централизованная клубная система Первомайского района" </t>
  </si>
  <si>
    <t>Муниципальное автономное учреждение "Первомайский районный краеведческий музей"</t>
  </si>
  <si>
    <t>ИТОГО ФОТ по ОГУ (без учета ЦОПиК)</t>
  </si>
  <si>
    <t>проверка</t>
  </si>
  <si>
    <t>ИТОГО ФОТ по ОГУ (с учетом ЦОПиК)</t>
  </si>
  <si>
    <t xml:space="preserve">статистика </t>
  </si>
  <si>
    <t>Мониторинг целевых показателей, установленных в плане мероприятий "дорожной карте" за 2022 год</t>
  </si>
  <si>
    <t>за 2022 год (данные ведомственной статистики)</t>
  </si>
  <si>
    <t>к письму от ______________________№___________________________</t>
  </si>
  <si>
    <t>Мониторинг целевых показателей, установленных в плане мероприятий "дорожной карте" за  2022 год</t>
  </si>
  <si>
    <t>Наименование ОГОАУ</t>
  </si>
  <si>
    <t>Преподаватели и мастера производственного обучения образовательных учреждений начального и среднего профессионального образования</t>
  </si>
  <si>
    <t>Областное государственное автономное профессиональное образовательное учреждение "Губернаторский колледж социально - культурных технологий и инноваций"</t>
  </si>
  <si>
    <t>Всего по СПО:</t>
  </si>
  <si>
    <t>Преподаватели и мастера производственного обучения образовательных учреждений начального и среднего профессионального образования (без классного руководства)</t>
  </si>
  <si>
    <t>Приложение № 2</t>
  </si>
  <si>
    <t>Наименование ОГАПОУ</t>
  </si>
  <si>
    <t>Среднемесячная заработная плата по группам персонала, руб.</t>
  </si>
  <si>
    <t>ИТОГО СПО:</t>
  </si>
  <si>
    <t>Приложение № 3</t>
  </si>
  <si>
    <t xml:space="preserve"> ФОТ, тыс.руб*</t>
  </si>
  <si>
    <t xml:space="preserve">Отношение среднемесячной заработной платы категорий персонала к среднемесячной заработной плате основного персонала учреждений, раз
</t>
  </si>
  <si>
    <t>Вспомогательный персонал</t>
  </si>
  <si>
    <t>Областное государственное автономное профессиональное образовательное учреждение "Томский музыкальный колледж имени Э.В. Денисова "</t>
  </si>
  <si>
    <t>ИТОГО:</t>
  </si>
  <si>
    <t>Приложение 2</t>
  </si>
  <si>
    <t>к письму от _____________________№___________</t>
  </si>
  <si>
    <t>Педагогические работники дополнительного образования детей</t>
  </si>
  <si>
    <t>ОГАОУ ДО</t>
  </si>
  <si>
    <t>ОГАОУ ДО «Асиновская ДШИ»</t>
  </si>
  <si>
    <t>ОГАОУ ДО «ДШИ» Верхнекетского района</t>
  </si>
  <si>
    <t>ОГАОУ ДО «Зырянская ДШИ»</t>
  </si>
  <si>
    <t>ОГАОУ ДО «Кожевниковская ДШИ»</t>
  </si>
  <si>
    <t>ОГАОУ ДО «Тегульдетская ДШИ»</t>
  </si>
  <si>
    <t>ОГАОУ ДО «ДШИ с.Мельниково»</t>
  </si>
  <si>
    <t>ИТОГО ОГАОУ:</t>
  </si>
  <si>
    <t>Муниципальное бюджетное учреждение дополнительного образования "Детская школа искусств"</t>
  </si>
  <si>
    <t xml:space="preserve">Всего по муниципальному образованию "Александровский район" </t>
  </si>
  <si>
    <t>Муниципальное бюджетное образовательное учреждение дополнительного образования "Каргасокская детская школа искусств"</t>
  </si>
  <si>
    <t>муниципальное бюджетное образовательное учреждение дополнительного образования "Молчановская детская музыкальная школа"</t>
  </si>
  <si>
    <t xml:space="preserve">Муниципальное бюджетное учреждение дополнительного образования  "Детская школа искусств им. Геннадия и Александра Заволокиных" </t>
  </si>
  <si>
    <t>Муниципальное автономное образовательное учреждение дополнительного образования «Первомайская детская школа искусств"</t>
  </si>
  <si>
    <t>Муниципальное бюджетное образовательное учреждение дополнительного образования "Детская школа искусств п.Зональная Станция"</t>
  </si>
  <si>
    <t>Муниципальное бюджетное образовательное учреждение дополнительного образования "Детская школа искусств д.Кисловка"</t>
  </si>
  <si>
    <t>Муниципальное бюджетное образовательное учреждение дополнительного образования "Детская школа искусств п.Молодежный"</t>
  </si>
  <si>
    <t>Муниципальное бюджетное образовательное учреждение дополнительного образования "Детская школа искусств п.Мирный"</t>
  </si>
  <si>
    <t>Всего по муниципальному образованию "Томский район"</t>
  </si>
  <si>
    <t>Муниципальное бюджетное образовательное учреждение дополнительного образования  "Подгорнская детская музыкальная школа"</t>
  </si>
  <si>
    <t>Муниципальное бюджетное образовательное учреждение дополнительного образования "Подгорнская детская художественная школа"</t>
  </si>
  <si>
    <t>Муниципальное бюджетное образовательное учреждение дополнительного образования «Детская школа искусств № 1 имени А.Г.Рубинштейна» Города Томска</t>
  </si>
  <si>
    <t>Муниципальное бюджетное образовательное учреждение дополнительного образования «Детская музыкальная школа № 2» Города Томска</t>
  </si>
  <si>
    <t>Муниципальное автономное образовательное учреждение дополнительного образования «Детская школа искусств № 3» Города Томска</t>
  </si>
  <si>
    <t>Муниципальное бюджетное образовательное учреждение дополнительного образования «Детская музыкальная школа № 4» Города Томска</t>
  </si>
  <si>
    <t>Муниципальное бюджетное образовательное учреждение дополнительного образования «Детская школа искусств № 5» Города Томска</t>
  </si>
  <si>
    <t>Муниципальное бюджетное образовательное учреждение дополнительного образования «Детская школа искусств № 8» Города Томска</t>
  </si>
  <si>
    <t>Муниципальное автономное образовательное учреждение дополнительного образования «Детская художественная школа №1» Города Томска</t>
  </si>
  <si>
    <t>Муниципальное автономное образовательное учреждение дополнительного образования «Детская художественная школа № 2» Города Томска</t>
  </si>
  <si>
    <t>Всего по муниципальному образованию "г.Томск"</t>
  </si>
  <si>
    <t>г. Кедровый</t>
  </si>
  <si>
    <t xml:space="preserve">Муниципальное казенное образовательное учреждение дополнительного образования "Детская школа искусств" г. Кедрового </t>
  </si>
  <si>
    <t>Всего по муниципальному образованию "г.Кедровый"</t>
  </si>
  <si>
    <t>Всего по муниципальному образованию "г.Стрежевой"</t>
  </si>
  <si>
    <t>Муниципальное автономное учреждение дополнительного образования ЗАТО Северск "Детская школа искусств»</t>
  </si>
  <si>
    <t>Муниципальное бюджетное учреждение дополнительного образования «Художественная школа»</t>
  </si>
  <si>
    <t>Муниципальное бюджетное учреждение дополнительного образования   "Самусьская детская школа искусств"</t>
  </si>
  <si>
    <t>ИТОГО ПО ДПО:</t>
  </si>
  <si>
    <t>ИТОГО ПО ДПО+ОГАОУ:</t>
  </si>
  <si>
    <t>Наименование муниципального образования</t>
  </si>
  <si>
    <t>Наименование организации дополнительного образования детей</t>
  </si>
  <si>
    <t>категория персонала</t>
  </si>
  <si>
    <t>СЗП</t>
  </si>
  <si>
    <t xml:space="preserve">Работники учреждений дополнительного образования детей </t>
  </si>
  <si>
    <t>ИТОГО ПО ОГАОУ:</t>
  </si>
  <si>
    <t>Муниципальное бюджетное учреждение дополнительного образования "Каргасокская детская школа искусств"</t>
  </si>
  <si>
    <t>Муниципальное автономное образовательное учреждение дополнительного образования "Первомайская детская школа искусств"</t>
  </si>
  <si>
    <t>Муниципальное бюджетное образовательное учреждение дополнительного образования детей "Детская школа искусств п.Зональная Станция"</t>
  </si>
  <si>
    <t>Муниципальное бюджетное образовательное учреждение дополнительного образования детей "Детская школа искусств д.Кисловка"</t>
  </si>
  <si>
    <t>Муниципальное бюджетное образовательное учреждение дополнительного образования детей "Детская школа искусств п.Молодежный"</t>
  </si>
  <si>
    <t>Муниципальное бюджетное образовательное учреждение дополнительного образования детей "Детская школа искусств п.Мирный"</t>
  </si>
  <si>
    <t xml:space="preserve">Муниципальное бюджетное образовательное учреждение дополнительного образования "Детская школа искусств" г. Кедрового </t>
  </si>
  <si>
    <t>ИТОГО ПО ДПО + ОГАОУ ДО:</t>
  </si>
  <si>
    <t>Приложение № 4</t>
  </si>
  <si>
    <t>Категория персонала</t>
  </si>
  <si>
    <t>МБОУ ДОД "ДШИ"</t>
  </si>
  <si>
    <t>МБОУ ДОД "Молчановская ДМШ"</t>
  </si>
  <si>
    <t>МБОУ ДШИ им.Г.Д.Заволокина</t>
  </si>
  <si>
    <t>МБОУ ДОД "Подгорнская ДМШ"</t>
  </si>
  <si>
    <t>МБОУ ДОД "Подгорнская ДХШ"</t>
  </si>
  <si>
    <t>МБОУДОД "ДШИ № 1"</t>
  </si>
  <si>
    <t>МБОУДОД "ДМШ № 2"</t>
  </si>
  <si>
    <t>МАОУДОД "ДШИ № 3"</t>
  </si>
  <si>
    <t>МБОУДОД "ДМШ № 4"</t>
  </si>
  <si>
    <t>МБОУДОД "ДШИ № 5"</t>
  </si>
  <si>
    <t>МБОУДОД "ДШИ № 8"</t>
  </si>
  <si>
    <t>МАОУДОД "ДХШ № 1"</t>
  </si>
  <si>
    <t>МАОУДОД "ДХШ № 2"</t>
  </si>
  <si>
    <t>МБОУДОД "Детская школа искусств"</t>
  </si>
  <si>
    <t>МАУДО ДШИ</t>
  </si>
  <si>
    <t>МБОУ ДОД "Художественная школа"</t>
  </si>
  <si>
    <t>МБОУ ДОД "Самусьская ДШИ"</t>
  </si>
  <si>
    <t xml:space="preserve">*Среднемесячный доход от трудовой деятельности по Томской области на 2022 год составляет 45 193 рублей </t>
  </si>
  <si>
    <t>*Среднемесячный доход от трудовой деятельности по Томской области на 2022 год по ДК составляет 45 193,0 рублей</t>
  </si>
  <si>
    <t>*Среднемесячный доход от трудовой деятельности по Томской области на 2022 год составляет 41 175 рублей (плановая СЗП от учителей, фактические данные за 2022 год отсутствуют)</t>
  </si>
</sst>
</file>

<file path=xl/styles.xml><?xml version="1.0" encoding="utf-8"?>
<styleSheet xmlns="http://schemas.openxmlformats.org/spreadsheetml/2006/main">
  <numFmts count="18">
    <numFmt numFmtId="164" formatCode="_-* #,##0&quot;р.&quot;_-;\-* #,##0&quot;р.&quot;_-;_-* &quot;-&quot;&quot;р.&quot;_-;_-@_-"/>
    <numFmt numFmtId="165" formatCode="_-* #,##0_р_._-;\-* #,##0_р_._-;_-* &quot;-&quot;_р_._-;_-@_-"/>
    <numFmt numFmtId="166" formatCode="_-* #,##0.00&quot;р.&quot;_-;\-* #,##0.00&quot;р.&quot;_-;_-* &quot;-&quot;??&quot;р.&quot;_-;_-@_-"/>
    <numFmt numFmtId="167" formatCode="_-* #,##0.00_р_._-;\-* #,##0.00_р_._-;_-* &quot;-&quot;??_р_._-;_-@_-"/>
    <numFmt numFmtId="168" formatCode="#,##0.0"/>
    <numFmt numFmtId="169" formatCode="0.0"/>
    <numFmt numFmtId="170" formatCode="0.0%"/>
    <numFmt numFmtId="171" formatCode="_-* #,##0.0_р_._-;\-* #,##0.0_р_._-;_-* &quot;-&quot;??_р_._-;_-@_-"/>
    <numFmt numFmtId="172" formatCode="[$-419]General"/>
    <numFmt numFmtId="173" formatCode="&quot; &quot;#,##0.00&quot;    &quot;;&quot;-&quot;#,##0.00&quot;    &quot;;&quot; -&quot;#&quot;    &quot;;&quot; &quot;@&quot; &quot;"/>
    <numFmt numFmtId="174" formatCode="[$-419]#,##0"/>
    <numFmt numFmtId="175" formatCode="#,##0.00\ [$руб.-419];[Red]\-#,##0.00\ [$руб.-419]"/>
    <numFmt numFmtId="176" formatCode="#,##0.00&quot; &quot;[$руб.-419];[Red]&quot;-&quot;#,##0.00&quot; &quot;[$руб.-419]"/>
    <numFmt numFmtId="177" formatCode="_-* #,##0.00_р_._-;\-* #,##0.00_р_._-;_-* \-??_р_._-;_-@_-"/>
    <numFmt numFmtId="178" formatCode="_-* #,##0_р_._-;\-* #,##0_р_._-;_-* &quot;-&quot;??_р_._-;_-@_-"/>
    <numFmt numFmtId="179" formatCode="_(* #,##0.00_);_(* \(#,##0.00\);_(* &quot;-&quot;??_);_(@_)"/>
    <numFmt numFmtId="180" formatCode="_(* #,##0.00_);_(* \(#,##0.00\);_(* \-??_);_(@_)"/>
    <numFmt numFmtId="181" formatCode="#,##0.0_ ;\-#,##0.0\ "/>
  </numFmts>
  <fonts count="164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i/>
      <sz val="14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"/>
      <family val="2"/>
      <charset val="204"/>
    </font>
    <font>
      <sz val="10"/>
      <name val="Arial Cyr"/>
      <charset val="204"/>
    </font>
    <font>
      <sz val="16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b/>
      <i/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i/>
      <sz val="14"/>
      <color indexed="8"/>
      <name val="Times New Roman"/>
      <family val="1"/>
      <charset val="204"/>
    </font>
    <font>
      <b/>
      <i/>
      <sz val="12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i/>
      <sz val="14"/>
      <color indexed="8"/>
      <name val="Times New Roman"/>
      <family val="1"/>
      <charset val="204"/>
    </font>
    <font>
      <b/>
      <i/>
      <sz val="11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b/>
      <i/>
      <sz val="11"/>
      <color rgb="FFFF0000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b/>
      <i/>
      <sz val="12"/>
      <color rgb="FFFF0000"/>
      <name val="Times New Roman"/>
      <family val="1"/>
      <charset val="204"/>
    </font>
    <font>
      <i/>
      <sz val="12"/>
      <color rgb="FFFF0000"/>
      <name val="Times New Roman"/>
      <family val="1"/>
      <charset val="204"/>
    </font>
    <font>
      <sz val="10"/>
      <name val="Arial"/>
      <family val="2"/>
      <charset val="204"/>
    </font>
    <font>
      <sz val="10"/>
      <color theme="1"/>
      <name val="Helv"/>
      <charset val="204"/>
    </font>
    <font>
      <sz val="10"/>
      <name val="Arial"/>
      <family val="2"/>
    </font>
    <font>
      <sz val="10"/>
      <name val="Arial Cyr"/>
      <family val="2"/>
      <charset val="204"/>
    </font>
    <font>
      <sz val="11"/>
      <color indexed="8"/>
      <name val="Calibri"/>
      <family val="2"/>
    </font>
    <font>
      <sz val="11"/>
      <color rgb="FF000080"/>
      <name val="Calibri"/>
      <family val="2"/>
      <charset val="204"/>
    </font>
    <font>
      <sz val="11"/>
      <color indexed="9"/>
      <name val="Calibri"/>
      <family val="2"/>
    </font>
    <font>
      <sz val="11"/>
      <color rgb="FF99CCFF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rgb="FFFFFFFF"/>
      <name val="Calibri"/>
      <family val="2"/>
      <charset val="204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0"/>
      <color rgb="FFFF9900"/>
      <name val="Arial Cyr"/>
      <charset val="204"/>
    </font>
    <font>
      <b/>
      <sz val="11"/>
      <color indexed="9"/>
      <name val="Calibri"/>
      <family val="2"/>
    </font>
    <font>
      <sz val="10.5"/>
      <color theme="1"/>
      <name val="Times New Roman"/>
      <family val="1"/>
      <charset val="204"/>
    </font>
    <font>
      <sz val="11"/>
      <color rgb="FF000000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i/>
      <sz val="16"/>
      <color indexed="8"/>
      <name val="Arial"/>
      <family val="2"/>
      <charset val="204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i/>
      <sz val="16"/>
      <color rgb="FF000000"/>
      <name val="Arial"/>
      <family val="2"/>
      <charset val="204"/>
    </font>
    <font>
      <sz val="11"/>
      <color indexed="62"/>
      <name val="Calibri"/>
      <family val="2"/>
    </font>
    <font>
      <sz val="10"/>
      <color rgb="FF333399"/>
      <name val="Arial Cyr"/>
      <charset val="204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1"/>
      <color theme="1"/>
      <name val="Arial"/>
      <family val="2"/>
      <charset val="204"/>
    </font>
    <font>
      <b/>
      <sz val="11"/>
      <color indexed="63"/>
      <name val="Calibri"/>
      <family val="2"/>
    </font>
    <font>
      <b/>
      <sz val="10"/>
      <color rgb="FF333333"/>
      <name val="Arial Cyr"/>
      <charset val="204"/>
    </font>
    <font>
      <b/>
      <i/>
      <u/>
      <sz val="11"/>
      <color indexed="8"/>
      <name val="Arial"/>
      <family val="2"/>
      <charset val="204"/>
    </font>
    <font>
      <b/>
      <i/>
      <u/>
      <sz val="11"/>
      <color rgb="FF000000"/>
      <name val="Arial"/>
      <family val="2"/>
      <charset val="204"/>
    </font>
    <font>
      <b/>
      <sz val="18"/>
      <color indexed="62"/>
      <name val="Cambria"/>
      <family val="2"/>
    </font>
    <font>
      <b/>
      <sz val="11"/>
      <color indexed="8"/>
      <name val="Calibri"/>
      <family val="2"/>
    </font>
    <font>
      <b/>
      <sz val="10"/>
      <color rgb="FF000000"/>
      <name val="Arial Cyr"/>
      <charset val="204"/>
    </font>
    <font>
      <sz val="11"/>
      <color indexed="10"/>
      <name val="Calibri"/>
      <family val="2"/>
    </font>
    <font>
      <sz val="11"/>
      <color indexed="62"/>
      <name val="Calibri"/>
      <family val="2"/>
      <charset val="204"/>
    </font>
    <font>
      <sz val="11"/>
      <color rgb="FF333399"/>
      <name val="Calibri"/>
      <family val="2"/>
      <charset val="204"/>
    </font>
    <font>
      <sz val="11"/>
      <color rgb="FF3F3F76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rgb="FF333333"/>
      <name val="Calibri"/>
      <family val="2"/>
      <charset val="204"/>
    </font>
    <font>
      <b/>
      <sz val="11"/>
      <color rgb="FF3F3F3F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1"/>
      <color rgb="FFFF0000"/>
      <name val="Calibri"/>
      <family val="2"/>
      <charset val="204"/>
    </font>
    <font>
      <b/>
      <sz val="11"/>
      <color rgb="FFFF9900"/>
      <name val="Calibri"/>
      <family val="2"/>
      <charset val="204"/>
    </font>
    <font>
      <b/>
      <sz val="11"/>
      <color rgb="FFFA7D00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5"/>
      <color rgb="FF333399"/>
      <name val="Calibri"/>
      <family val="2"/>
      <charset val="204"/>
    </font>
    <font>
      <b/>
      <sz val="15"/>
      <color indexed="62"/>
      <name val="Calibri"/>
      <family val="2"/>
      <charset val="204"/>
    </font>
    <font>
      <b/>
      <sz val="15"/>
      <color rgb="FF003366"/>
      <name val="Calibri"/>
      <family val="2"/>
      <charset val="204"/>
    </font>
    <font>
      <b/>
      <sz val="15"/>
      <color rgb="FF1F497D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3"/>
      <color rgb="FF333399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3"/>
      <color rgb="FF003366"/>
      <name val="Calibri"/>
      <family val="2"/>
      <charset val="204"/>
    </font>
    <font>
      <b/>
      <sz val="13"/>
      <color rgb="FF1F497D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rgb="FF333399"/>
      <name val="Calibri"/>
      <family val="2"/>
      <charset val="204"/>
    </font>
    <font>
      <b/>
      <sz val="11"/>
      <color indexed="62"/>
      <name val="Calibri"/>
      <family val="2"/>
      <charset val="204"/>
    </font>
    <font>
      <b/>
      <sz val="11"/>
      <color rgb="FF003366"/>
      <name val="Calibri"/>
      <family val="2"/>
      <charset val="204"/>
    </font>
    <font>
      <b/>
      <sz val="11"/>
      <color rgb="FF1F497D"/>
      <name val="Calibri"/>
      <family val="2"/>
      <charset val="204"/>
    </font>
    <font>
      <i/>
      <sz val="8"/>
      <color indexed="23"/>
      <name val="Calibri"/>
      <family val="2"/>
    </font>
    <font>
      <b/>
      <sz val="11"/>
      <color indexed="8"/>
      <name val="Calibri"/>
      <family val="2"/>
      <charset val="204"/>
    </font>
    <font>
      <b/>
      <sz val="11"/>
      <color rgb="FF000080"/>
      <name val="Calibri"/>
      <family val="2"/>
      <charset val="204"/>
    </font>
    <font>
      <b/>
      <sz val="11"/>
      <color rgb="FF000000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1"/>
      <color rgb="FF99CCFF"/>
      <name val="Calibri"/>
      <family val="2"/>
      <charset val="204"/>
    </font>
    <font>
      <b/>
      <sz val="11"/>
      <color indexed="10"/>
      <name val="Calibri"/>
      <family val="2"/>
      <charset val="204"/>
    </font>
    <font>
      <b/>
      <sz val="11"/>
      <color rgb="FFFFFFFF"/>
      <name val="Calibri"/>
      <family val="2"/>
      <charset val="204"/>
    </font>
    <font>
      <b/>
      <sz val="18"/>
      <color indexed="56"/>
      <name val="Cambria"/>
      <family val="2"/>
      <charset val="204"/>
    </font>
    <font>
      <b/>
      <sz val="18"/>
      <color rgb="FF333399"/>
      <name val="Cambria"/>
      <family val="1"/>
      <charset val="204"/>
    </font>
    <font>
      <b/>
      <sz val="18"/>
      <color indexed="62"/>
      <name val="Cambria"/>
      <family val="2"/>
      <charset val="204"/>
    </font>
    <font>
      <b/>
      <sz val="18"/>
      <color rgb="FF003366"/>
      <name val="Cambria"/>
      <family val="1"/>
      <charset val="204"/>
    </font>
    <font>
      <b/>
      <sz val="18"/>
      <color rgb="FF1F497D"/>
      <name val="Cambria"/>
      <family val="1"/>
      <charset val="204"/>
    </font>
    <font>
      <sz val="11"/>
      <color indexed="60"/>
      <name val="Calibri"/>
      <family val="2"/>
      <charset val="204"/>
    </font>
    <font>
      <sz val="11"/>
      <color rgb="FF808000"/>
      <name val="Calibri"/>
      <family val="2"/>
      <charset val="204"/>
    </font>
    <font>
      <sz val="11"/>
      <color rgb="FF993300"/>
      <name val="Calibri"/>
      <family val="2"/>
      <charset val="204"/>
    </font>
    <font>
      <sz val="11"/>
      <color rgb="FF9C6500"/>
      <name val="Calibri"/>
      <family val="2"/>
      <charset val="204"/>
    </font>
    <font>
      <sz val="10"/>
      <color theme="1"/>
      <name val="Tahoma"/>
      <family val="2"/>
      <charset val="204"/>
    </font>
    <font>
      <sz val="10"/>
      <color theme="1"/>
      <name val="Arial Cyr1"/>
      <charset val="204"/>
    </font>
    <font>
      <sz val="11"/>
      <color rgb="FF00000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  <scheme val="minor"/>
    </font>
    <font>
      <sz val="11"/>
      <color indexed="8"/>
      <name val="Arial"/>
      <family val="2"/>
      <charset val="204"/>
    </font>
    <font>
      <sz val="12"/>
      <color indexed="8"/>
      <name val="Verdana"/>
      <family val="2"/>
      <charset val="204"/>
    </font>
    <font>
      <sz val="11"/>
      <color rgb="FF000000"/>
      <name val="Times New Roman1"/>
      <charset val="204"/>
    </font>
    <font>
      <sz val="10"/>
      <color theme="1"/>
      <name val="Arial Cyr"/>
      <charset val="204"/>
    </font>
    <font>
      <sz val="10"/>
      <color theme="1"/>
      <name val="Arial Cyr"/>
      <family val="2"/>
      <charset val="204"/>
    </font>
    <font>
      <sz val="10"/>
      <color indexed="8"/>
      <name val="Arial Cyr"/>
      <family val="2"/>
      <charset val="204"/>
    </font>
    <font>
      <sz val="11"/>
      <color indexed="20"/>
      <name val="Calibri"/>
      <family val="2"/>
      <charset val="204"/>
    </font>
    <font>
      <sz val="11"/>
      <color rgb="FF800080"/>
      <name val="Calibri"/>
      <family val="2"/>
      <charset val="204"/>
    </font>
    <font>
      <sz val="11"/>
      <color rgb="FF9C0006"/>
      <name val="Calibri"/>
      <family val="2"/>
      <charset val="204"/>
    </font>
    <font>
      <i/>
      <sz val="11"/>
      <color indexed="23"/>
      <name val="Calibri"/>
      <family val="2"/>
      <charset val="204"/>
    </font>
    <font>
      <i/>
      <sz val="11"/>
      <color rgb="FF808080"/>
      <name val="Calibri"/>
      <family val="2"/>
      <charset val="204"/>
    </font>
    <font>
      <i/>
      <sz val="11"/>
      <color rgb="FF7F7F7F"/>
      <name val="Calibri"/>
      <family val="2"/>
      <charset val="204"/>
    </font>
    <font>
      <sz val="11"/>
      <name val="Calibri"/>
      <family val="2"/>
    </font>
    <font>
      <sz val="11"/>
      <color indexed="52"/>
      <name val="Calibri"/>
      <family val="2"/>
      <charset val="204"/>
    </font>
    <font>
      <sz val="11"/>
      <color rgb="FFFF0000"/>
      <name val="Calibri"/>
      <family val="2"/>
      <charset val="204"/>
    </font>
    <font>
      <sz val="11"/>
      <color rgb="FFFF9900"/>
      <name val="Calibri"/>
      <family val="2"/>
      <charset val="204"/>
    </font>
    <font>
      <sz val="11"/>
      <color rgb="FFFA7D00"/>
      <name val="Calibri"/>
      <family val="2"/>
      <charset val="204"/>
    </font>
    <font>
      <sz val="11"/>
      <color indexed="53"/>
      <name val="Calibri"/>
      <family val="2"/>
      <charset val="204"/>
    </font>
    <font>
      <sz val="11"/>
      <color indexed="17"/>
      <name val="Calibri"/>
      <family val="2"/>
      <charset val="204"/>
    </font>
    <font>
      <sz val="11"/>
      <color rgb="FF008000"/>
      <name val="Calibri"/>
      <family val="2"/>
      <charset val="204"/>
    </font>
    <font>
      <sz val="11"/>
      <color rgb="FF006100"/>
      <name val="Calibri"/>
      <family val="2"/>
      <charset val="204"/>
    </font>
    <font>
      <sz val="14"/>
      <color rgb="FFFF0000"/>
      <name val="Times New Roman"/>
      <family val="1"/>
      <charset val="204"/>
    </font>
    <font>
      <sz val="11"/>
      <color theme="1"/>
      <name val="PT Astra Serif"/>
      <family val="1"/>
      <charset val="204"/>
    </font>
    <font>
      <sz val="14"/>
      <color theme="1"/>
      <name val="PT Astra Serif"/>
      <family val="1"/>
      <charset val="204"/>
    </font>
    <font>
      <b/>
      <sz val="14"/>
      <color theme="1"/>
      <name val="PT Astra Serif"/>
      <family val="1"/>
      <charset val="204"/>
    </font>
    <font>
      <sz val="10"/>
      <color theme="1"/>
      <name val="Times New Roman"/>
      <family val="1"/>
      <charset val="204"/>
    </font>
    <font>
      <i/>
      <sz val="14"/>
      <color rgb="FFFF0000"/>
      <name val="Times New Roman"/>
      <family val="1"/>
      <charset val="204"/>
    </font>
    <font>
      <i/>
      <sz val="11"/>
      <color rgb="FFFF0000"/>
      <name val="Times New Roman"/>
      <family val="1"/>
      <charset val="204"/>
    </font>
    <font>
      <i/>
      <sz val="12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2"/>
      <color rgb="FFFF0000"/>
      <name val="Calibri"/>
      <family val="2"/>
      <charset val="204"/>
      <scheme val="minor"/>
    </font>
    <font>
      <b/>
      <i/>
      <sz val="12"/>
      <color rgb="FF000000"/>
      <name val="Times New Roman"/>
      <family val="1"/>
      <charset val="204"/>
    </font>
    <font>
      <sz val="14"/>
      <color rgb="FFFF0000"/>
      <name val="Calibri"/>
      <family val="2"/>
      <charset val="204"/>
      <scheme val="minor"/>
    </font>
  </fonts>
  <fills count="1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rgb="FFFFFFCC"/>
      </patternFill>
    </fill>
    <fill>
      <patternFill patternType="solid">
        <fgColor indexed="9"/>
        <bgColor indexed="26"/>
      </patternFill>
    </fill>
    <fill>
      <patternFill patternType="solid">
        <fgColor indexed="47"/>
        <bgColor indexed="22"/>
      </patternFill>
    </fill>
    <fill>
      <patternFill patternType="solid">
        <fgColor indexed="26"/>
        <bgColor indexed="9"/>
      </patternFill>
    </fill>
    <fill>
      <patternFill patternType="solid">
        <fgColor indexed="27"/>
        <bgColor indexed="41"/>
      </patternFill>
    </fill>
    <fill>
      <patternFill patternType="solid">
        <fgColor rgb="FFDCE6F2"/>
        <bgColor rgb="FFDCE6F2"/>
      </patternFill>
    </fill>
    <fill>
      <patternFill patternType="solid">
        <fgColor indexed="31"/>
        <bgColor indexed="22"/>
      </patternFill>
    </fill>
    <fill>
      <patternFill patternType="solid">
        <fgColor rgb="FF99CCFF"/>
        <bgColor rgb="FF99CCFF"/>
      </patternFill>
    </fill>
    <fill>
      <patternFill patternType="solid">
        <fgColor indexed="10"/>
      </patternFill>
    </fill>
    <fill>
      <patternFill patternType="solid">
        <fgColor rgb="FFCCCCFF"/>
        <bgColor rgb="FFCCCCFF"/>
      </patternFill>
    </fill>
    <fill>
      <patternFill patternType="solid">
        <fgColor rgb="FFF2DCDB"/>
        <bgColor rgb="FFF2DCDB"/>
      </patternFill>
    </fill>
    <fill>
      <patternFill patternType="solid">
        <fgColor indexed="45"/>
        <bgColor indexed="29"/>
      </patternFill>
    </fill>
    <fill>
      <patternFill patternType="solid">
        <fgColor rgb="FFFF8080"/>
        <bgColor rgb="FFFF8080"/>
      </patternFill>
    </fill>
    <fill>
      <patternFill patternType="solid">
        <fgColor rgb="FFFF99CC"/>
        <bgColor rgb="FFFF99CC"/>
      </patternFill>
    </fill>
    <fill>
      <patternFill patternType="solid">
        <fgColor rgb="FFEBF1DE"/>
        <bgColor rgb="FFEBF1DE"/>
      </patternFill>
    </fill>
    <fill>
      <patternFill patternType="solid">
        <fgColor indexed="42"/>
        <bgColor indexed="27"/>
      </patternFill>
    </fill>
    <fill>
      <patternFill patternType="solid">
        <fgColor rgb="FFFFFFCC"/>
        <bgColor rgb="FFFFFFCC"/>
      </patternFill>
    </fill>
    <fill>
      <patternFill patternType="solid">
        <fgColor indexed="9"/>
      </patternFill>
    </fill>
    <fill>
      <patternFill patternType="solid">
        <fgColor rgb="FFCCFFCC"/>
        <bgColor rgb="FFCCFFCC"/>
      </patternFill>
    </fill>
    <fill>
      <patternFill patternType="solid">
        <fgColor rgb="FFE6E0EC"/>
        <bgColor rgb="FFE6E0EC"/>
      </patternFill>
    </fill>
    <fill>
      <patternFill patternType="solid">
        <fgColor indexed="46"/>
        <bgColor indexed="24"/>
      </patternFill>
    </fill>
    <fill>
      <patternFill patternType="solid">
        <fgColor rgb="FFFFCC99"/>
        <bgColor rgb="FFFFCC99"/>
      </patternFill>
    </fill>
    <fill>
      <patternFill patternType="solid">
        <fgColor rgb="FFCC99FF"/>
        <bgColor rgb="FFCC99FF"/>
      </patternFill>
    </fill>
    <fill>
      <patternFill patternType="solid">
        <fgColor rgb="FFDBEEF4"/>
        <bgColor rgb="FFDBEEF4"/>
      </patternFill>
    </fill>
    <fill>
      <patternFill patternType="solid">
        <fgColor rgb="FFCCFFFF"/>
        <bgColor rgb="FFCCFFFF"/>
      </patternFill>
    </fill>
    <fill>
      <patternFill patternType="solid">
        <fgColor rgb="FFFDEADA"/>
        <bgColor rgb="FFFDEADA"/>
      </patternFill>
    </fill>
    <fill>
      <patternFill patternType="solid">
        <fgColor indexed="22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31"/>
      </patternFill>
    </fill>
    <fill>
      <patternFill patternType="solid">
        <fgColor rgb="FFB9CDE5"/>
        <bgColor rgb="FFB9CDE5"/>
      </patternFill>
    </fill>
    <fill>
      <patternFill patternType="solid">
        <fgColor indexed="22"/>
      </patternFill>
    </fill>
    <fill>
      <patternFill patternType="solid">
        <fgColor rgb="FFE6B9B8"/>
        <bgColor rgb="FFE6B9B8"/>
      </patternFill>
    </fill>
    <fill>
      <patternFill patternType="solid">
        <fgColor rgb="FFD7E4BD"/>
        <bgColor rgb="FFD7E4BD"/>
      </patternFill>
    </fill>
    <fill>
      <patternFill patternType="solid">
        <fgColor indexed="11"/>
        <bgColor indexed="49"/>
      </patternFill>
    </fill>
    <fill>
      <patternFill patternType="solid">
        <fgColor rgb="FFFFFF99"/>
        <bgColor rgb="FFFFFF99"/>
      </patternFill>
    </fill>
    <fill>
      <patternFill patternType="solid">
        <fgColor indexed="43"/>
      </patternFill>
    </fill>
    <fill>
      <patternFill patternType="solid">
        <fgColor rgb="FF00FF00"/>
        <bgColor rgb="FF00FF00"/>
      </patternFill>
    </fill>
    <fill>
      <patternFill patternType="solid">
        <fgColor rgb="FFCCC1DA"/>
        <bgColor rgb="FFCCC1DA"/>
      </patternFill>
    </fill>
    <fill>
      <patternFill patternType="solid">
        <fgColor rgb="FFB7DEE8"/>
        <bgColor rgb="FFB7DEE8"/>
      </patternFill>
    </fill>
    <fill>
      <patternFill patternType="solid">
        <fgColor rgb="FFFCD5B5"/>
        <bgColor rgb="FFFCD5B5"/>
      </patternFill>
    </fill>
    <fill>
      <patternFill patternType="solid">
        <fgColor indexed="51"/>
        <bgColor indexed="13"/>
      </patternFill>
    </fill>
    <fill>
      <patternFill patternType="solid">
        <fgColor rgb="FFFFCC00"/>
        <bgColor rgb="FFFFCC00"/>
      </patternFill>
    </fill>
    <fill>
      <patternFill patternType="solid">
        <fgColor indexed="49"/>
        <bgColor indexed="40"/>
      </patternFill>
    </fill>
    <fill>
      <patternFill patternType="solid">
        <fgColor indexed="30"/>
        <bgColor indexed="21"/>
      </patternFill>
    </fill>
    <fill>
      <patternFill patternType="solid">
        <fgColor rgb="FF0066CC"/>
        <bgColor rgb="FF0066CC"/>
      </patternFill>
    </fill>
    <fill>
      <patternFill patternType="solid">
        <fgColor rgb="FF95B3D7"/>
        <bgColor rgb="FF95B3D7"/>
      </patternFill>
    </fill>
    <fill>
      <patternFill patternType="solid">
        <fgColor rgb="FFFF6600"/>
        <bgColor rgb="FFFF6600"/>
      </patternFill>
    </fill>
    <fill>
      <patternFill patternType="solid">
        <fgColor rgb="FFD99694"/>
        <bgColor rgb="FFD99694"/>
      </patternFill>
    </fill>
    <fill>
      <patternFill patternType="solid">
        <fgColor rgb="FFC3D69B"/>
        <bgColor rgb="FFC3D69B"/>
      </patternFill>
    </fill>
    <fill>
      <patternFill patternType="solid">
        <fgColor indexed="20"/>
        <bgColor indexed="36"/>
      </patternFill>
    </fill>
    <fill>
      <patternFill patternType="solid">
        <fgColor rgb="FF800080"/>
        <bgColor rgb="FF800080"/>
      </patternFill>
    </fill>
    <fill>
      <patternFill patternType="solid">
        <fgColor rgb="FFB3A2C7"/>
        <bgColor rgb="FFB3A2C7"/>
      </patternFill>
    </fill>
    <fill>
      <patternFill patternType="solid">
        <fgColor rgb="FF33CCCC"/>
        <bgColor rgb="FF33CCCC"/>
      </patternFill>
    </fill>
    <fill>
      <patternFill patternType="solid">
        <fgColor rgb="FF93CDDD"/>
        <bgColor rgb="FF93CDDD"/>
      </patternFill>
    </fill>
    <fill>
      <patternFill patternType="solid">
        <fgColor indexed="52"/>
        <bgColor indexed="51"/>
      </patternFill>
    </fill>
    <fill>
      <patternFill patternType="solid">
        <fgColor rgb="FFFF9900"/>
        <bgColor rgb="FFFF9900"/>
      </patternFill>
    </fill>
    <fill>
      <patternFill patternType="solid">
        <fgColor rgb="FFFAC090"/>
        <bgColor rgb="FFFAC090"/>
      </patternFill>
    </fill>
    <fill>
      <patternFill patternType="solid">
        <fgColor indexed="10"/>
        <bgColor indexed="16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rgb="FFC0C0C0"/>
        <bgColor rgb="FFC0C0C0"/>
      </patternFill>
    </fill>
    <fill>
      <patternFill patternType="solid">
        <fgColor indexed="55"/>
        <bgColor indexed="23"/>
      </patternFill>
    </fill>
    <fill>
      <patternFill patternType="solid">
        <fgColor indexed="62"/>
        <bgColor indexed="56"/>
      </patternFill>
    </fill>
    <fill>
      <patternFill patternType="solid">
        <fgColor rgb="FF003366"/>
        <bgColor rgb="FF003366"/>
      </patternFill>
    </fill>
    <fill>
      <patternFill patternType="solid">
        <fgColor indexed="62"/>
      </patternFill>
    </fill>
    <fill>
      <patternFill patternType="solid">
        <fgColor rgb="FF333399"/>
        <bgColor rgb="FF333399"/>
      </patternFill>
    </fill>
    <fill>
      <patternFill patternType="solid">
        <fgColor rgb="FF4F81BD"/>
        <bgColor rgb="FF4F81BD"/>
      </patternFill>
    </fill>
    <fill>
      <patternFill patternType="solid">
        <fgColor indexed="10"/>
        <bgColor indexed="60"/>
      </patternFill>
    </fill>
    <fill>
      <patternFill patternType="solid">
        <fgColor indexed="53"/>
      </patternFill>
    </fill>
    <fill>
      <patternFill patternType="solid">
        <fgColor rgb="FFFF0000"/>
        <bgColor rgb="FFFF0000"/>
      </patternFill>
    </fill>
    <fill>
      <patternFill patternType="solid">
        <fgColor rgb="FFC0504D"/>
        <bgColor rgb="FFC0504D"/>
      </patternFill>
    </fill>
    <fill>
      <patternFill patternType="solid">
        <fgColor indexed="57"/>
      </patternFill>
    </fill>
    <fill>
      <patternFill patternType="solid">
        <fgColor rgb="FF339966"/>
        <bgColor rgb="FF339966"/>
      </patternFill>
    </fill>
    <fill>
      <patternFill patternType="solid">
        <fgColor rgb="FF9BBB59"/>
        <bgColor rgb="FF9BBB59"/>
      </patternFill>
    </fill>
    <fill>
      <patternFill patternType="solid">
        <fgColor rgb="FF666699"/>
        <bgColor rgb="FF666699"/>
      </patternFill>
    </fill>
    <fill>
      <patternFill patternType="solid">
        <fgColor indexed="54"/>
      </patternFill>
    </fill>
    <fill>
      <patternFill patternType="solid">
        <fgColor rgb="FF8064A2"/>
        <bgColor rgb="FF8064A2"/>
      </patternFill>
    </fill>
    <fill>
      <patternFill patternType="solid">
        <fgColor rgb="FF4BACC6"/>
        <bgColor rgb="FF4BACC6"/>
      </patternFill>
    </fill>
    <fill>
      <patternFill patternType="solid">
        <fgColor rgb="FFF79646"/>
        <bgColor rgb="FFF79646"/>
      </patternFill>
    </fill>
    <fill>
      <patternFill patternType="solid">
        <fgColor rgb="FFFFFFFF"/>
        <bgColor rgb="FFFFFFFF"/>
      </patternFill>
    </fill>
    <fill>
      <patternFill patternType="solid">
        <fgColor rgb="FFF2F2F2"/>
        <bgColor rgb="FFF2F2F2"/>
      </patternFill>
    </fill>
    <fill>
      <patternFill patternType="darkDown">
        <fgColor indexed="10"/>
      </patternFill>
    </fill>
    <fill>
      <patternFill patternType="solid">
        <fgColor indexed="15"/>
      </patternFill>
    </fill>
    <fill>
      <patternFill patternType="solid">
        <fgColor indexed="13"/>
      </patternFill>
    </fill>
    <fill>
      <patternFill patternType="solid">
        <fgColor indexed="41"/>
      </patternFill>
    </fill>
    <fill>
      <patternFill patternType="solid">
        <fgColor rgb="FF969696"/>
        <bgColor rgb="FF969696"/>
      </patternFill>
    </fill>
    <fill>
      <patternFill patternType="solid">
        <fgColor indexed="55"/>
      </patternFill>
    </fill>
    <fill>
      <patternFill patternType="solid">
        <fgColor rgb="FFA5A5A5"/>
        <bgColor rgb="FFA5A5A5"/>
      </patternFill>
    </fill>
    <fill>
      <patternFill patternType="solid">
        <fgColor rgb="FFFFEB9C"/>
        <bgColor rgb="FFFFEB9C"/>
      </patternFill>
    </fill>
    <fill>
      <patternFill patternType="solid">
        <fgColor rgb="FFFFC7CE"/>
        <bgColor rgb="FFFFC7CE"/>
      </patternFill>
    </fill>
    <fill>
      <patternFill patternType="solid">
        <fgColor indexed="26"/>
      </patternFill>
    </fill>
    <fill>
      <patternFill patternType="solid">
        <fgColor rgb="FFC6EFCE"/>
        <bgColor rgb="FFC6EFCE"/>
      </patternFill>
    </fill>
  </fills>
  <borders count="5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n">
        <color rgb="FF003366"/>
      </bottom>
      <diagonal/>
    </border>
    <border>
      <left/>
      <right/>
      <top/>
      <bottom style="thin">
        <color rgb="FF333399"/>
      </bottom>
      <diagonal/>
    </border>
    <border>
      <left/>
      <right/>
      <top/>
      <bottom style="thin">
        <color rgb="FF4F81BD"/>
      </bottom>
      <diagonal/>
    </border>
    <border>
      <left/>
      <right/>
      <top/>
      <bottom style="thin">
        <color rgb="FFCCFFFF"/>
      </bottom>
      <diagonal/>
    </border>
    <border>
      <left/>
      <right/>
      <top/>
      <bottom style="thin">
        <color rgb="FFC0C0C0"/>
      </bottom>
      <diagonal/>
    </border>
    <border>
      <left/>
      <right/>
      <top/>
      <bottom style="thin">
        <color rgb="FFA7C0DE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n">
        <color rgb="FF0066CC"/>
      </bottom>
      <diagonal/>
    </border>
    <border>
      <left/>
      <right/>
      <top/>
      <bottom style="thin">
        <color rgb="FF95B3D7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rgb="FF003366"/>
      </top>
      <bottom style="double">
        <color rgb="FF003366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 style="dashed">
        <color indexed="12"/>
      </left>
      <right style="dashed">
        <color indexed="12"/>
      </right>
      <top style="dashed">
        <color indexed="12"/>
      </top>
      <bottom style="dashed">
        <color indexed="12"/>
      </bottom>
      <diagonal/>
    </border>
    <border>
      <left/>
      <right/>
      <top/>
      <bottom style="double">
        <color rgb="FFFF0000"/>
      </bottom>
      <diagonal/>
    </border>
    <border>
      <left/>
      <right/>
      <top/>
      <bottom style="double">
        <color rgb="FFFF99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</borders>
  <cellStyleXfs count="1938">
    <xf numFmtId="0" fontId="0" fillId="0" borderId="0"/>
    <xf numFmtId="0" fontId="7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9" borderId="0" applyNumberFormat="0" applyBorder="0" applyAlignment="0" applyProtection="0"/>
    <xf numFmtId="0" fontId="7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167" fontId="9" fillId="0" borderId="0"/>
    <xf numFmtId="165" fontId="9" fillId="0" borderId="0"/>
    <xf numFmtId="167" fontId="9" fillId="0" borderId="0"/>
    <xf numFmtId="166" fontId="9" fillId="0" borderId="0"/>
    <xf numFmtId="164" fontId="9" fillId="0" borderId="0"/>
    <xf numFmtId="166" fontId="9" fillId="0" borderId="0"/>
    <xf numFmtId="0" fontId="9" fillId="0" borderId="0"/>
    <xf numFmtId="0" fontId="7" fillId="0" borderId="0"/>
    <xf numFmtId="0" fontId="7" fillId="0" borderId="0"/>
    <xf numFmtId="0" fontId="9" fillId="0" borderId="0"/>
    <xf numFmtId="9" fontId="9" fillId="0" borderId="0"/>
    <xf numFmtId="0" fontId="10" fillId="0" borderId="0"/>
    <xf numFmtId="0" fontId="9" fillId="0" borderId="0"/>
    <xf numFmtId="167" fontId="10" fillId="0" borderId="0" applyFont="0" applyFill="0" applyBorder="0" applyAlignment="0" applyProtection="0"/>
    <xf numFmtId="0" fontId="6" fillId="0" borderId="0"/>
    <xf numFmtId="0" fontId="7" fillId="0" borderId="0"/>
    <xf numFmtId="0" fontId="9" fillId="0" borderId="0"/>
    <xf numFmtId="9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17" fillId="0" borderId="0"/>
    <xf numFmtId="170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9" fillId="0" borderId="0"/>
    <xf numFmtId="166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7" fillId="0" borderId="0"/>
    <xf numFmtId="0" fontId="7" fillId="0" borderId="0"/>
    <xf numFmtId="166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47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2" fontId="48" fillId="0" borderId="0"/>
    <xf numFmtId="172" fontId="48" fillId="0" borderId="0"/>
    <xf numFmtId="172" fontId="48" fillId="0" borderId="0"/>
    <xf numFmtId="172" fontId="48" fillId="0" borderId="0"/>
    <xf numFmtId="172" fontId="48" fillId="0" borderId="0"/>
    <xf numFmtId="172" fontId="48" fillId="0" borderId="0"/>
    <xf numFmtId="172" fontId="48" fillId="0" borderId="0"/>
    <xf numFmtId="172" fontId="48" fillId="0" borderId="0"/>
    <xf numFmtId="172" fontId="48" fillId="0" borderId="0"/>
    <xf numFmtId="172" fontId="48" fillId="0" borderId="0"/>
    <xf numFmtId="172" fontId="48" fillId="0" borderId="0"/>
    <xf numFmtId="0" fontId="49" fillId="0" borderId="0"/>
    <xf numFmtId="0" fontId="49" fillId="0" borderId="0"/>
    <xf numFmtId="0" fontId="49" fillId="0" borderId="0"/>
    <xf numFmtId="172" fontId="48" fillId="0" borderId="0"/>
    <xf numFmtId="172" fontId="48" fillId="0" borderId="0"/>
    <xf numFmtId="172" fontId="48" fillId="0" borderId="0"/>
    <xf numFmtId="172" fontId="48" fillId="0" borderId="0"/>
    <xf numFmtId="172" fontId="48" fillId="0" borderId="0"/>
    <xf numFmtId="172" fontId="48" fillId="0" borderId="0"/>
    <xf numFmtId="172" fontId="48" fillId="0" borderId="0"/>
    <xf numFmtId="172" fontId="48" fillId="0" borderId="0"/>
    <xf numFmtId="0" fontId="50" fillId="0" borderId="0"/>
    <xf numFmtId="172" fontId="48" fillId="0" borderId="0"/>
    <xf numFmtId="172" fontId="48" fillId="0" borderId="0"/>
    <xf numFmtId="172" fontId="48" fillId="0" borderId="0"/>
    <xf numFmtId="172" fontId="48" fillId="0" borderId="0"/>
    <xf numFmtId="172" fontId="48" fillId="0" borderId="0"/>
    <xf numFmtId="172" fontId="48" fillId="0" borderId="0"/>
    <xf numFmtId="172" fontId="48" fillId="0" borderId="0"/>
    <xf numFmtId="172" fontId="48" fillId="0" borderId="0"/>
    <xf numFmtId="172" fontId="48" fillId="0" borderId="0"/>
    <xf numFmtId="172" fontId="48" fillId="0" borderId="0"/>
    <xf numFmtId="172" fontId="48" fillId="0" borderId="0"/>
    <xf numFmtId="172" fontId="48" fillId="0" borderId="0"/>
    <xf numFmtId="172" fontId="48" fillId="0" borderId="0"/>
    <xf numFmtId="172" fontId="48" fillId="0" borderId="0"/>
    <xf numFmtId="172" fontId="48" fillId="0" borderId="0"/>
    <xf numFmtId="172" fontId="48" fillId="0" borderId="0"/>
    <xf numFmtId="172" fontId="48" fillId="0" borderId="0"/>
    <xf numFmtId="172" fontId="48" fillId="0" borderId="0"/>
    <xf numFmtId="172" fontId="48" fillId="0" borderId="0"/>
    <xf numFmtId="172" fontId="48" fillId="0" borderId="0"/>
    <xf numFmtId="172" fontId="48" fillId="0" borderId="0"/>
    <xf numFmtId="172" fontId="48" fillId="0" borderId="0"/>
    <xf numFmtId="172" fontId="48" fillId="0" borderId="0"/>
    <xf numFmtId="172" fontId="48" fillId="0" borderId="0"/>
    <xf numFmtId="172" fontId="48" fillId="0" borderId="0"/>
    <xf numFmtId="172" fontId="48" fillId="0" borderId="0"/>
    <xf numFmtId="172" fontId="48" fillId="0" borderId="0"/>
    <xf numFmtId="172" fontId="48" fillId="0" borderId="0"/>
    <xf numFmtId="172" fontId="48" fillId="0" borderId="0"/>
    <xf numFmtId="172" fontId="48" fillId="0" borderId="0"/>
    <xf numFmtId="172" fontId="48" fillId="0" borderId="0"/>
    <xf numFmtId="0" fontId="51" fillId="21" borderId="0" applyNumberFormat="0" applyBorder="0" applyAlignment="0" applyProtection="0"/>
    <xf numFmtId="0" fontId="51" fillId="21" borderId="0" applyNumberFormat="0" applyBorder="0" applyAlignment="0" applyProtection="0"/>
    <xf numFmtId="0" fontId="51" fillId="21" borderId="0" applyNumberFormat="0" applyBorder="0" applyAlignment="0" applyProtection="0"/>
    <xf numFmtId="0" fontId="51" fillId="22" borderId="0" applyNumberFormat="0" applyBorder="0" applyAlignment="0" applyProtection="0"/>
    <xf numFmtId="0" fontId="51" fillId="22" borderId="0" applyNumberFormat="0" applyBorder="0" applyAlignment="0" applyProtection="0"/>
    <xf numFmtId="0" fontId="51" fillId="22" borderId="0" applyNumberFormat="0" applyBorder="0" applyAlignment="0" applyProtection="0"/>
    <xf numFmtId="0" fontId="51" fillId="23" borderId="0" applyNumberFormat="0" applyBorder="0" applyAlignment="0" applyProtection="0"/>
    <xf numFmtId="0" fontId="51" fillId="23" borderId="0" applyNumberFormat="0" applyBorder="0" applyAlignment="0" applyProtection="0"/>
    <xf numFmtId="0" fontId="51" fillId="23" borderId="0" applyNumberFormat="0" applyBorder="0" applyAlignment="0" applyProtection="0"/>
    <xf numFmtId="0" fontId="51" fillId="21" borderId="0" applyNumberFormat="0" applyBorder="0" applyAlignment="0" applyProtection="0"/>
    <xf numFmtId="0" fontId="51" fillId="21" borderId="0" applyNumberFormat="0" applyBorder="0" applyAlignment="0" applyProtection="0"/>
    <xf numFmtId="0" fontId="51" fillId="21" borderId="0" applyNumberFormat="0" applyBorder="0" applyAlignment="0" applyProtection="0"/>
    <xf numFmtId="0" fontId="51" fillId="24" borderId="0" applyNumberFormat="0" applyBorder="0" applyAlignment="0" applyProtection="0"/>
    <xf numFmtId="0" fontId="51" fillId="24" borderId="0" applyNumberFormat="0" applyBorder="0" applyAlignment="0" applyProtection="0"/>
    <xf numFmtId="0" fontId="51" fillId="24" borderId="0" applyNumberFormat="0" applyBorder="0" applyAlignment="0" applyProtection="0"/>
    <xf numFmtId="0" fontId="51" fillId="22" borderId="0" applyNumberFormat="0" applyBorder="0" applyAlignment="0" applyProtection="0"/>
    <xf numFmtId="0" fontId="51" fillId="22" borderId="0" applyNumberFormat="0" applyBorder="0" applyAlignment="0" applyProtection="0"/>
    <xf numFmtId="0" fontId="51" fillId="22" borderId="0" applyNumberFormat="0" applyBorder="0" applyAlignment="0" applyProtection="0"/>
    <xf numFmtId="0" fontId="17" fillId="25" borderId="0"/>
    <xf numFmtId="0" fontId="17" fillId="25" borderId="0"/>
    <xf numFmtId="0" fontId="7" fillId="3" borderId="0" applyNumberFormat="0" applyBorder="0" applyAlignment="0" applyProtection="0"/>
    <xf numFmtId="0" fontId="7" fillId="26" borderId="0" applyNumberFormat="0" applyBorder="0" applyAlignment="0" applyProtection="0"/>
    <xf numFmtId="0" fontId="7" fillId="3" borderId="0" applyNumberFormat="0" applyBorder="0" applyAlignment="0" applyProtection="0"/>
    <xf numFmtId="0" fontId="52" fillId="27" borderId="0"/>
    <xf numFmtId="0" fontId="52" fillId="27" borderId="0"/>
    <xf numFmtId="0" fontId="7" fillId="3" borderId="0" applyNumberFormat="0" applyBorder="0" applyAlignment="0" applyProtection="0"/>
    <xf numFmtId="0" fontId="7" fillId="28" borderId="0" applyNumberFormat="0" applyBorder="0" applyAlignment="0" applyProtection="0"/>
    <xf numFmtId="0" fontId="52" fillId="27" borderId="0"/>
    <xf numFmtId="0" fontId="52" fillId="27" borderId="0"/>
    <xf numFmtId="0" fontId="52" fillId="27" borderId="0"/>
    <xf numFmtId="0" fontId="52" fillId="27" borderId="0"/>
    <xf numFmtId="0" fontId="52" fillId="27" borderId="0"/>
    <xf numFmtId="0" fontId="52" fillId="27" borderId="0"/>
    <xf numFmtId="0" fontId="52" fillId="27" borderId="0"/>
    <xf numFmtId="0" fontId="17" fillId="29" borderId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17" fillId="25" borderId="0"/>
    <xf numFmtId="0" fontId="17" fillId="25" borderId="0"/>
    <xf numFmtId="0" fontId="17" fillId="25" borderId="0"/>
    <xf numFmtId="0" fontId="17" fillId="25" borderId="0"/>
    <xf numFmtId="0" fontId="17" fillId="25" borderId="0"/>
    <xf numFmtId="0" fontId="17" fillId="25" borderId="0"/>
    <xf numFmtId="0" fontId="7" fillId="3" borderId="0" applyNumberFormat="0" applyBorder="0" applyAlignment="0" applyProtection="0"/>
    <xf numFmtId="0" fontId="17" fillId="30" borderId="0"/>
    <xf numFmtId="0" fontId="17" fillId="30" borderId="0"/>
    <xf numFmtId="0" fontId="7" fillId="4" borderId="0" applyNumberFormat="0" applyBorder="0" applyAlignment="0" applyProtection="0"/>
    <xf numFmtId="0" fontId="7" fillId="31" borderId="0" applyNumberFormat="0" applyBorder="0" applyAlignment="0" applyProtection="0"/>
    <xf numFmtId="0" fontId="7" fillId="4" borderId="0" applyNumberFormat="0" applyBorder="0" applyAlignment="0" applyProtection="0"/>
    <xf numFmtId="0" fontId="52" fillId="32" borderId="0"/>
    <xf numFmtId="0" fontId="52" fillId="32" borderId="0"/>
    <xf numFmtId="0" fontId="7" fillId="4" borderId="0" applyNumberFormat="0" applyBorder="0" applyAlignment="0" applyProtection="0"/>
    <xf numFmtId="0" fontId="7" fillId="8" borderId="0" applyNumberFormat="0" applyBorder="0" applyAlignment="0" applyProtection="0"/>
    <xf numFmtId="0" fontId="52" fillId="32" borderId="0"/>
    <xf numFmtId="0" fontId="52" fillId="32" borderId="0"/>
    <xf numFmtId="0" fontId="52" fillId="32" borderId="0"/>
    <xf numFmtId="0" fontId="52" fillId="32" borderId="0"/>
    <xf numFmtId="0" fontId="52" fillId="32" borderId="0"/>
    <xf numFmtId="0" fontId="52" fillId="32" borderId="0"/>
    <xf numFmtId="0" fontId="52" fillId="32" borderId="0"/>
    <xf numFmtId="0" fontId="17" fillId="33" borderId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17" fillId="30" borderId="0"/>
    <xf numFmtId="0" fontId="17" fillId="30" borderId="0"/>
    <xf numFmtId="0" fontId="17" fillId="30" borderId="0"/>
    <xf numFmtId="0" fontId="17" fillId="30" borderId="0"/>
    <xf numFmtId="0" fontId="17" fillId="30" borderId="0"/>
    <xf numFmtId="0" fontId="17" fillId="30" borderId="0"/>
    <xf numFmtId="0" fontId="7" fillId="4" borderId="0" applyNumberFormat="0" applyBorder="0" applyAlignment="0" applyProtection="0"/>
    <xf numFmtId="0" fontId="17" fillId="34" borderId="0"/>
    <xf numFmtId="0" fontId="17" fillId="34" borderId="0"/>
    <xf numFmtId="0" fontId="7" fillId="5" borderId="0" applyNumberFormat="0" applyBorder="0" applyAlignment="0" applyProtection="0"/>
    <xf numFmtId="0" fontId="7" fillId="35" borderId="0" applyNumberFormat="0" applyBorder="0" applyAlignment="0" applyProtection="0"/>
    <xf numFmtId="0" fontId="7" fillId="5" borderId="0" applyNumberFormat="0" applyBorder="0" applyAlignment="0" applyProtection="0"/>
    <xf numFmtId="0" fontId="52" fillId="36" borderId="0"/>
    <xf numFmtId="0" fontId="52" fillId="36" borderId="0"/>
    <xf numFmtId="0" fontId="7" fillId="5" borderId="0" applyNumberFormat="0" applyBorder="0" applyAlignment="0" applyProtection="0"/>
    <xf numFmtId="0" fontId="7" fillId="37" borderId="0" applyNumberFormat="0" applyBorder="0" applyAlignment="0" applyProtection="0"/>
    <xf numFmtId="0" fontId="52" fillId="36" borderId="0"/>
    <xf numFmtId="0" fontId="52" fillId="36" borderId="0"/>
    <xf numFmtId="0" fontId="52" fillId="36" borderId="0"/>
    <xf numFmtId="0" fontId="52" fillId="36" borderId="0"/>
    <xf numFmtId="0" fontId="52" fillId="36" borderId="0"/>
    <xf numFmtId="0" fontId="52" fillId="36" borderId="0"/>
    <xf numFmtId="0" fontId="52" fillId="36" borderId="0"/>
    <xf numFmtId="0" fontId="17" fillId="38" borderId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17" fillId="34" borderId="0"/>
    <xf numFmtId="0" fontId="17" fillId="34" borderId="0"/>
    <xf numFmtId="0" fontId="17" fillId="34" borderId="0"/>
    <xf numFmtId="0" fontId="17" fillId="34" borderId="0"/>
    <xf numFmtId="0" fontId="17" fillId="34" borderId="0"/>
    <xf numFmtId="0" fontId="17" fillId="34" borderId="0"/>
    <xf numFmtId="0" fontId="7" fillId="5" borderId="0" applyNumberFormat="0" applyBorder="0" applyAlignment="0" applyProtection="0"/>
    <xf numFmtId="0" fontId="17" fillId="39" borderId="0"/>
    <xf numFmtId="0" fontId="17" fillId="39" borderId="0"/>
    <xf numFmtId="0" fontId="7" fillId="6" borderId="0" applyNumberFormat="0" applyBorder="0" applyAlignment="0" applyProtection="0"/>
    <xf numFmtId="0" fontId="7" fillId="40" borderId="0" applyNumberFormat="0" applyBorder="0" applyAlignment="0" applyProtection="0"/>
    <xf numFmtId="0" fontId="7" fillId="6" borderId="0" applyNumberFormat="0" applyBorder="0" applyAlignment="0" applyProtection="0"/>
    <xf numFmtId="0" fontId="52" fillId="41" borderId="0"/>
    <xf numFmtId="0" fontId="52" fillId="41" borderId="0"/>
    <xf numFmtId="0" fontId="7" fillId="6" borderId="0" applyNumberFormat="0" applyBorder="0" applyAlignment="0" applyProtection="0"/>
    <xf numFmtId="0" fontId="7" fillId="28" borderId="0" applyNumberFormat="0" applyBorder="0" applyAlignment="0" applyProtection="0"/>
    <xf numFmtId="0" fontId="52" fillId="41" borderId="0"/>
    <xf numFmtId="0" fontId="52" fillId="41" borderId="0"/>
    <xf numFmtId="0" fontId="52" fillId="41" borderId="0"/>
    <xf numFmtId="0" fontId="52" fillId="41" borderId="0"/>
    <xf numFmtId="0" fontId="52" fillId="41" borderId="0"/>
    <xf numFmtId="0" fontId="52" fillId="41" borderId="0"/>
    <xf numFmtId="0" fontId="52" fillId="41" borderId="0"/>
    <xf numFmtId="0" fontId="17" fillId="42" borderId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17" fillId="39" borderId="0"/>
    <xf numFmtId="0" fontId="17" fillId="39" borderId="0"/>
    <xf numFmtId="0" fontId="17" fillId="39" borderId="0"/>
    <xf numFmtId="0" fontId="17" fillId="39" borderId="0"/>
    <xf numFmtId="0" fontId="17" fillId="39" borderId="0"/>
    <xf numFmtId="0" fontId="17" fillId="39" borderId="0"/>
    <xf numFmtId="0" fontId="7" fillId="6" borderId="0" applyNumberFormat="0" applyBorder="0" applyAlignment="0" applyProtection="0"/>
    <xf numFmtId="0" fontId="17" fillId="43" borderId="0"/>
    <xf numFmtId="0" fontId="17" fillId="43" borderId="0"/>
    <xf numFmtId="0" fontId="7" fillId="24" borderId="0" applyNumberFormat="0" applyBorder="0" applyAlignment="0" applyProtection="0"/>
    <xf numFmtId="0" fontId="7" fillId="7" borderId="0" applyNumberFormat="0" applyBorder="0" applyAlignment="0" applyProtection="0"/>
    <xf numFmtId="0" fontId="52" fillId="44" borderId="0"/>
    <xf numFmtId="0" fontId="52" fillId="44" borderId="0"/>
    <xf numFmtId="0" fontId="7" fillId="7" borderId="0" applyNumberFormat="0" applyBorder="0" applyAlignment="0" applyProtection="0"/>
    <xf numFmtId="0" fontId="52" fillId="44" borderId="0"/>
    <xf numFmtId="0" fontId="52" fillId="44" borderId="0"/>
    <xf numFmtId="0" fontId="52" fillId="44" borderId="0"/>
    <xf numFmtId="0" fontId="52" fillId="44" borderId="0"/>
    <xf numFmtId="0" fontId="52" fillId="44" borderId="0"/>
    <xf numFmtId="0" fontId="52" fillId="44" borderId="0"/>
    <xf numFmtId="0" fontId="52" fillId="44" borderId="0"/>
    <xf numFmtId="0" fontId="17" fillId="44" borderId="0"/>
    <xf numFmtId="0" fontId="17" fillId="43" borderId="0"/>
    <xf numFmtId="0" fontId="17" fillId="43" borderId="0"/>
    <xf numFmtId="0" fontId="17" fillId="43" borderId="0"/>
    <xf numFmtId="0" fontId="17" fillId="43" borderId="0"/>
    <xf numFmtId="0" fontId="17" fillId="43" borderId="0"/>
    <xf numFmtId="0" fontId="17" fillId="43" borderId="0"/>
    <xf numFmtId="0" fontId="17" fillId="43" borderId="0"/>
    <xf numFmtId="0" fontId="7" fillId="7" borderId="0" applyNumberFormat="0" applyBorder="0" applyAlignment="0" applyProtection="0"/>
    <xf numFmtId="0" fontId="17" fillId="45" borderId="0"/>
    <xf numFmtId="0" fontId="17" fillId="45" borderId="0"/>
    <xf numFmtId="0" fontId="7" fillId="22" borderId="0" applyNumberFormat="0" applyBorder="0" applyAlignment="0" applyProtection="0"/>
    <xf numFmtId="0" fontId="7" fillId="8" borderId="0" applyNumberFormat="0" applyBorder="0" applyAlignment="0" applyProtection="0"/>
    <xf numFmtId="0" fontId="52" fillId="36" borderId="0"/>
    <xf numFmtId="0" fontId="52" fillId="36" borderId="0"/>
    <xf numFmtId="0" fontId="7" fillId="8" borderId="0" applyNumberFormat="0" applyBorder="0" applyAlignment="0" applyProtection="0"/>
    <xf numFmtId="0" fontId="52" fillId="36" borderId="0"/>
    <xf numFmtId="0" fontId="52" fillId="36" borderId="0"/>
    <xf numFmtId="0" fontId="52" fillId="36" borderId="0"/>
    <xf numFmtId="0" fontId="52" fillId="36" borderId="0"/>
    <xf numFmtId="0" fontId="52" fillId="36" borderId="0"/>
    <xf numFmtId="0" fontId="52" fillId="36" borderId="0"/>
    <xf numFmtId="0" fontId="52" fillId="36" borderId="0"/>
    <xf numFmtId="0" fontId="17" fillId="41" borderId="0"/>
    <xf numFmtId="0" fontId="17" fillId="45" borderId="0"/>
    <xf numFmtId="0" fontId="17" fillId="45" borderId="0"/>
    <xf numFmtId="0" fontId="17" fillId="45" borderId="0"/>
    <xf numFmtId="0" fontId="17" fillId="45" borderId="0"/>
    <xf numFmtId="0" fontId="17" fillId="45" borderId="0"/>
    <xf numFmtId="0" fontId="17" fillId="45" borderId="0"/>
    <xf numFmtId="0" fontId="17" fillId="45" borderId="0"/>
    <xf numFmtId="0" fontId="7" fillId="8" borderId="0" applyNumberFormat="0" applyBorder="0" applyAlignment="0" applyProtection="0"/>
    <xf numFmtId="0" fontId="51" fillId="46" borderId="0" applyNumberFormat="0" applyBorder="0" applyAlignment="0" applyProtection="0"/>
    <xf numFmtId="0" fontId="51" fillId="46" borderId="0" applyNumberFormat="0" applyBorder="0" applyAlignment="0" applyProtection="0"/>
    <xf numFmtId="0" fontId="51" fillId="46" borderId="0" applyNumberFormat="0" applyBorder="0" applyAlignment="0" applyProtection="0"/>
    <xf numFmtId="0" fontId="51" fillId="47" borderId="0" applyNumberFormat="0" applyBorder="0" applyAlignment="0" applyProtection="0"/>
    <xf numFmtId="0" fontId="51" fillId="47" borderId="0" applyNumberFormat="0" applyBorder="0" applyAlignment="0" applyProtection="0"/>
    <xf numFmtId="0" fontId="51" fillId="47" borderId="0" applyNumberFormat="0" applyBorder="0" applyAlignment="0" applyProtection="0"/>
    <xf numFmtId="0" fontId="51" fillId="48" borderId="0" applyNumberFormat="0" applyBorder="0" applyAlignment="0" applyProtection="0"/>
    <xf numFmtId="0" fontId="51" fillId="48" borderId="0" applyNumberFormat="0" applyBorder="0" applyAlignment="0" applyProtection="0"/>
    <xf numFmtId="0" fontId="51" fillId="48" borderId="0" applyNumberFormat="0" applyBorder="0" applyAlignment="0" applyProtection="0"/>
    <xf numFmtId="0" fontId="51" fillId="46" borderId="0" applyNumberFormat="0" applyBorder="0" applyAlignment="0" applyProtection="0"/>
    <xf numFmtId="0" fontId="51" fillId="46" borderId="0" applyNumberFormat="0" applyBorder="0" applyAlignment="0" applyProtection="0"/>
    <xf numFmtId="0" fontId="51" fillId="46" borderId="0" applyNumberFormat="0" applyBorder="0" applyAlignment="0" applyProtection="0"/>
    <xf numFmtId="0" fontId="51" fillId="49" borderId="0" applyNumberFormat="0" applyBorder="0" applyAlignment="0" applyProtection="0"/>
    <xf numFmtId="0" fontId="51" fillId="49" borderId="0" applyNumberFormat="0" applyBorder="0" applyAlignment="0" applyProtection="0"/>
    <xf numFmtId="0" fontId="51" fillId="49" borderId="0" applyNumberFormat="0" applyBorder="0" applyAlignment="0" applyProtection="0"/>
    <xf numFmtId="0" fontId="51" fillId="22" borderId="0" applyNumberFormat="0" applyBorder="0" applyAlignment="0" applyProtection="0"/>
    <xf numFmtId="0" fontId="51" fillId="22" borderId="0" applyNumberFormat="0" applyBorder="0" applyAlignment="0" applyProtection="0"/>
    <xf numFmtId="0" fontId="51" fillId="22" borderId="0" applyNumberFormat="0" applyBorder="0" applyAlignment="0" applyProtection="0"/>
    <xf numFmtId="0" fontId="17" fillId="50" borderId="0"/>
    <xf numFmtId="0" fontId="17" fillId="50" borderId="0"/>
    <xf numFmtId="0" fontId="7" fillId="9" borderId="0" applyNumberFormat="0" applyBorder="0" applyAlignment="0" applyProtection="0"/>
    <xf numFmtId="0" fontId="7" fillId="49" borderId="0" applyNumberFormat="0" applyBorder="0" applyAlignment="0" applyProtection="0"/>
    <xf numFmtId="0" fontId="7" fillId="9" borderId="0" applyNumberFormat="0" applyBorder="0" applyAlignment="0" applyProtection="0"/>
    <xf numFmtId="0" fontId="52" fillId="44" borderId="0"/>
    <xf numFmtId="0" fontId="52" fillId="44" borderId="0"/>
    <xf numFmtId="0" fontId="7" fillId="9" borderId="0" applyNumberFormat="0" applyBorder="0" applyAlignment="0" applyProtection="0"/>
    <xf numFmtId="0" fontId="7" fillId="51" borderId="0" applyNumberFormat="0" applyBorder="0" applyAlignment="0" applyProtection="0"/>
    <xf numFmtId="0" fontId="52" fillId="44" borderId="0"/>
    <xf numFmtId="0" fontId="52" fillId="44" borderId="0"/>
    <xf numFmtId="0" fontId="52" fillId="44" borderId="0"/>
    <xf numFmtId="0" fontId="52" fillId="44" borderId="0"/>
    <xf numFmtId="0" fontId="52" fillId="44" borderId="0"/>
    <xf numFmtId="0" fontId="52" fillId="44" borderId="0"/>
    <xf numFmtId="0" fontId="52" fillId="44" borderId="0"/>
    <xf numFmtId="0" fontId="17" fillId="27" borderId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17" fillId="50" borderId="0"/>
    <xf numFmtId="0" fontId="17" fillId="50" borderId="0"/>
    <xf numFmtId="0" fontId="17" fillId="50" borderId="0"/>
    <xf numFmtId="0" fontId="17" fillId="50" borderId="0"/>
    <xf numFmtId="0" fontId="17" fillId="50" borderId="0"/>
    <xf numFmtId="0" fontId="17" fillId="50" borderId="0"/>
    <xf numFmtId="0" fontId="7" fillId="9" borderId="0" applyNumberFormat="0" applyBorder="0" applyAlignment="0" applyProtection="0"/>
    <xf numFmtId="0" fontId="17" fillId="52" borderId="0"/>
    <xf numFmtId="0" fontId="17" fillId="52" borderId="0"/>
    <xf numFmtId="0" fontId="7" fillId="47" borderId="0" applyNumberFormat="0" applyBorder="0" applyAlignment="0" applyProtection="0"/>
    <xf numFmtId="0" fontId="7" fillId="10" borderId="0" applyNumberFormat="0" applyBorder="0" applyAlignment="0" applyProtection="0"/>
    <xf numFmtId="0" fontId="52" fillId="32" borderId="0"/>
    <xf numFmtId="0" fontId="52" fillId="32" borderId="0"/>
    <xf numFmtId="0" fontId="7" fillId="10" borderId="0" applyNumberFormat="0" applyBorder="0" applyAlignment="0" applyProtection="0"/>
    <xf numFmtId="0" fontId="52" fillId="32" borderId="0"/>
    <xf numFmtId="0" fontId="52" fillId="32" borderId="0"/>
    <xf numFmtId="0" fontId="52" fillId="32" borderId="0"/>
    <xf numFmtId="0" fontId="52" fillId="32" borderId="0"/>
    <xf numFmtId="0" fontId="52" fillId="32" borderId="0"/>
    <xf numFmtId="0" fontId="52" fillId="32" borderId="0"/>
    <xf numFmtId="0" fontId="52" fillId="32" borderId="0"/>
    <xf numFmtId="0" fontId="17" fillId="32" borderId="0"/>
    <xf numFmtId="0" fontId="17" fillId="52" borderId="0"/>
    <xf numFmtId="0" fontId="17" fillId="52" borderId="0"/>
    <xf numFmtId="0" fontId="17" fillId="52" borderId="0"/>
    <xf numFmtId="0" fontId="17" fillId="52" borderId="0"/>
    <xf numFmtId="0" fontId="17" fillId="52" borderId="0"/>
    <xf numFmtId="0" fontId="17" fillId="52" borderId="0"/>
    <xf numFmtId="0" fontId="17" fillId="52" borderId="0"/>
    <xf numFmtId="0" fontId="7" fillId="10" borderId="0" applyNumberFormat="0" applyBorder="0" applyAlignment="0" applyProtection="0"/>
    <xf numFmtId="0" fontId="17" fillId="53" borderId="0"/>
    <xf numFmtId="0" fontId="17" fillId="53" borderId="0"/>
    <xf numFmtId="0" fontId="7" fillId="11" borderId="0" applyNumberFormat="0" applyBorder="0" applyAlignment="0" applyProtection="0"/>
    <xf numFmtId="0" fontId="7" fillId="54" borderId="0" applyNumberFormat="0" applyBorder="0" applyAlignment="0" applyProtection="0"/>
    <xf numFmtId="0" fontId="7" fillId="11" borderId="0" applyNumberFormat="0" applyBorder="0" applyAlignment="0" applyProtection="0"/>
    <xf numFmtId="0" fontId="52" fillId="55" borderId="0"/>
    <xf numFmtId="0" fontId="52" fillId="55" borderId="0"/>
    <xf numFmtId="0" fontId="7" fillId="11" borderId="0" applyNumberFormat="0" applyBorder="0" applyAlignment="0" applyProtection="0"/>
    <xf numFmtId="0" fontId="7" fillId="56" borderId="0" applyNumberFormat="0" applyBorder="0" applyAlignment="0" applyProtection="0"/>
    <xf numFmtId="0" fontId="52" fillId="55" borderId="0"/>
    <xf numFmtId="0" fontId="52" fillId="55" borderId="0"/>
    <xf numFmtId="0" fontId="52" fillId="55" borderId="0"/>
    <xf numFmtId="0" fontId="52" fillId="55" borderId="0"/>
    <xf numFmtId="0" fontId="52" fillId="55" borderId="0"/>
    <xf numFmtId="0" fontId="52" fillId="55" borderId="0"/>
    <xf numFmtId="0" fontId="52" fillId="55" borderId="0"/>
    <xf numFmtId="0" fontId="17" fillId="57" borderId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17" fillId="53" borderId="0"/>
    <xf numFmtId="0" fontId="17" fillId="53" borderId="0"/>
    <xf numFmtId="0" fontId="17" fillId="53" borderId="0"/>
    <xf numFmtId="0" fontId="17" fillId="53" borderId="0"/>
    <xf numFmtId="0" fontId="17" fillId="53" borderId="0"/>
    <xf numFmtId="0" fontId="17" fillId="53" borderId="0"/>
    <xf numFmtId="0" fontId="7" fillId="11" borderId="0" applyNumberFormat="0" applyBorder="0" applyAlignment="0" applyProtection="0"/>
    <xf numFmtId="0" fontId="17" fillId="58" borderId="0"/>
    <xf numFmtId="0" fontId="17" fillId="58" borderId="0"/>
    <xf numFmtId="0" fontId="7" fillId="6" borderId="0" applyNumberFormat="0" applyBorder="0" applyAlignment="0" applyProtection="0"/>
    <xf numFmtId="0" fontId="7" fillId="40" borderId="0" applyNumberFormat="0" applyBorder="0" applyAlignment="0" applyProtection="0"/>
    <xf numFmtId="0" fontId="7" fillId="6" borderId="0" applyNumberFormat="0" applyBorder="0" applyAlignment="0" applyProtection="0"/>
    <xf numFmtId="0" fontId="52" fillId="33" borderId="0"/>
    <xf numFmtId="0" fontId="52" fillId="33" borderId="0"/>
    <xf numFmtId="0" fontId="7" fillId="6" borderId="0" applyNumberFormat="0" applyBorder="0" applyAlignment="0" applyProtection="0"/>
    <xf numFmtId="0" fontId="7" fillId="51" borderId="0" applyNumberFormat="0" applyBorder="0" applyAlignment="0" applyProtection="0"/>
    <xf numFmtId="0" fontId="52" fillId="33" borderId="0"/>
    <xf numFmtId="0" fontId="52" fillId="33" borderId="0"/>
    <xf numFmtId="0" fontId="52" fillId="33" borderId="0"/>
    <xf numFmtId="0" fontId="52" fillId="33" borderId="0"/>
    <xf numFmtId="0" fontId="52" fillId="33" borderId="0"/>
    <xf numFmtId="0" fontId="52" fillId="33" borderId="0"/>
    <xf numFmtId="0" fontId="52" fillId="33" borderId="0"/>
    <xf numFmtId="0" fontId="17" fillId="42" borderId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17" fillId="58" borderId="0"/>
    <xf numFmtId="0" fontId="17" fillId="58" borderId="0"/>
    <xf numFmtId="0" fontId="17" fillId="58" borderId="0"/>
    <xf numFmtId="0" fontId="17" fillId="58" borderId="0"/>
    <xf numFmtId="0" fontId="17" fillId="58" borderId="0"/>
    <xf numFmtId="0" fontId="17" fillId="58" borderId="0"/>
    <xf numFmtId="0" fontId="7" fillId="6" borderId="0" applyNumberFormat="0" applyBorder="0" applyAlignment="0" applyProtection="0"/>
    <xf numFmtId="0" fontId="17" fillId="59" borderId="0"/>
    <xf numFmtId="0" fontId="17" fillId="59" borderId="0"/>
    <xf numFmtId="0" fontId="7" fillId="49" borderId="0" applyNumberFormat="0" applyBorder="0" applyAlignment="0" applyProtection="0"/>
    <xf numFmtId="0" fontId="7" fillId="9" borderId="0" applyNumberFormat="0" applyBorder="0" applyAlignment="0" applyProtection="0"/>
    <xf numFmtId="0" fontId="52" fillId="44" borderId="0"/>
    <xf numFmtId="0" fontId="52" fillId="44" borderId="0"/>
    <xf numFmtId="0" fontId="7" fillId="9" borderId="0" applyNumberFormat="0" applyBorder="0" applyAlignment="0" applyProtection="0"/>
    <xf numFmtId="0" fontId="52" fillId="44" borderId="0"/>
    <xf numFmtId="0" fontId="52" fillId="44" borderId="0"/>
    <xf numFmtId="0" fontId="52" fillId="44" borderId="0"/>
    <xf numFmtId="0" fontId="52" fillId="44" borderId="0"/>
    <xf numFmtId="0" fontId="52" fillId="44" borderId="0"/>
    <xf numFmtId="0" fontId="52" fillId="44" borderId="0"/>
    <xf numFmtId="0" fontId="52" fillId="44" borderId="0"/>
    <xf numFmtId="0" fontId="17" fillId="27" borderId="0"/>
    <xf numFmtId="0" fontId="17" fillId="59" borderId="0"/>
    <xf numFmtId="0" fontId="17" fillId="59" borderId="0"/>
    <xf numFmtId="0" fontId="17" fillId="59" borderId="0"/>
    <xf numFmtId="0" fontId="17" fillId="59" borderId="0"/>
    <xf numFmtId="0" fontId="17" fillId="59" borderId="0"/>
    <xf numFmtId="0" fontId="17" fillId="59" borderId="0"/>
    <xf numFmtId="0" fontId="17" fillId="59" borderId="0"/>
    <xf numFmtId="0" fontId="7" fillId="9" borderId="0" applyNumberFormat="0" applyBorder="0" applyAlignment="0" applyProtection="0"/>
    <xf numFmtId="0" fontId="17" fillId="60" borderId="0"/>
    <xf numFmtId="0" fontId="17" fillId="60" borderId="0"/>
    <xf numFmtId="0" fontId="7" fillId="12" borderId="0" applyNumberFormat="0" applyBorder="0" applyAlignment="0" applyProtection="0"/>
    <xf numFmtId="0" fontId="7" fillId="61" borderId="0" applyNumberFormat="0" applyBorder="0" applyAlignment="0" applyProtection="0"/>
    <xf numFmtId="0" fontId="7" fillId="12" borderId="0" applyNumberFormat="0" applyBorder="0" applyAlignment="0" applyProtection="0"/>
    <xf numFmtId="0" fontId="52" fillId="36" borderId="0"/>
    <xf numFmtId="0" fontId="52" fillId="36" borderId="0"/>
    <xf numFmtId="0" fontId="7" fillId="12" borderId="0" applyNumberFormat="0" applyBorder="0" applyAlignment="0" applyProtection="0"/>
    <xf numFmtId="0" fontId="7" fillId="8" borderId="0" applyNumberFormat="0" applyBorder="0" applyAlignment="0" applyProtection="0"/>
    <xf numFmtId="0" fontId="52" fillId="36" borderId="0"/>
    <xf numFmtId="0" fontId="52" fillId="36" borderId="0"/>
    <xf numFmtId="0" fontId="52" fillId="36" borderId="0"/>
    <xf numFmtId="0" fontId="52" fillId="36" borderId="0"/>
    <xf numFmtId="0" fontId="52" fillId="36" borderId="0"/>
    <xf numFmtId="0" fontId="52" fillId="36" borderId="0"/>
    <xf numFmtId="0" fontId="52" fillId="36" borderId="0"/>
    <xf numFmtId="0" fontId="17" fillId="62" borderId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17" fillId="60" borderId="0"/>
    <xf numFmtId="0" fontId="17" fillId="60" borderId="0"/>
    <xf numFmtId="0" fontId="17" fillId="60" borderId="0"/>
    <xf numFmtId="0" fontId="17" fillId="60" borderId="0"/>
    <xf numFmtId="0" fontId="17" fillId="60" borderId="0"/>
    <xf numFmtId="0" fontId="17" fillId="60" borderId="0"/>
    <xf numFmtId="0" fontId="7" fillId="12" borderId="0" applyNumberFormat="0" applyBorder="0" applyAlignment="0" applyProtection="0"/>
    <xf numFmtId="0" fontId="53" fillId="63" borderId="0" applyNumberFormat="0" applyBorder="0" applyAlignment="0" applyProtection="0"/>
    <xf numFmtId="0" fontId="53" fillId="63" borderId="0" applyNumberFormat="0" applyBorder="0" applyAlignment="0" applyProtection="0"/>
    <xf numFmtId="0" fontId="53" fillId="63" borderId="0" applyNumberFormat="0" applyBorder="0" applyAlignment="0" applyProtection="0"/>
    <xf numFmtId="0" fontId="53" fillId="47" borderId="0" applyNumberFormat="0" applyBorder="0" applyAlignment="0" applyProtection="0"/>
    <xf numFmtId="0" fontId="53" fillId="47" borderId="0" applyNumberFormat="0" applyBorder="0" applyAlignment="0" applyProtection="0"/>
    <xf numFmtId="0" fontId="53" fillId="47" borderId="0" applyNumberFormat="0" applyBorder="0" applyAlignment="0" applyProtection="0"/>
    <xf numFmtId="0" fontId="53" fillId="48" borderId="0" applyNumberFormat="0" applyBorder="0" applyAlignment="0" applyProtection="0"/>
    <xf numFmtId="0" fontId="53" fillId="48" borderId="0" applyNumberFormat="0" applyBorder="0" applyAlignment="0" applyProtection="0"/>
    <xf numFmtId="0" fontId="53" fillId="48" borderId="0" applyNumberFormat="0" applyBorder="0" applyAlignment="0" applyProtection="0"/>
    <xf numFmtId="0" fontId="53" fillId="46" borderId="0" applyNumberFormat="0" applyBorder="0" applyAlignment="0" applyProtection="0"/>
    <xf numFmtId="0" fontId="53" fillId="46" borderId="0" applyNumberFormat="0" applyBorder="0" applyAlignment="0" applyProtection="0"/>
    <xf numFmtId="0" fontId="53" fillId="46" borderId="0" applyNumberFormat="0" applyBorder="0" applyAlignment="0" applyProtection="0"/>
    <xf numFmtId="0" fontId="53" fillId="63" borderId="0" applyNumberFormat="0" applyBorder="0" applyAlignment="0" applyProtection="0"/>
    <xf numFmtId="0" fontId="53" fillId="63" borderId="0" applyNumberFormat="0" applyBorder="0" applyAlignment="0" applyProtection="0"/>
    <xf numFmtId="0" fontId="53" fillId="63" borderId="0" applyNumberFormat="0" applyBorder="0" applyAlignment="0" applyProtection="0"/>
    <xf numFmtId="0" fontId="53" fillId="22" borderId="0" applyNumberFormat="0" applyBorder="0" applyAlignment="0" applyProtection="0"/>
    <xf numFmtId="0" fontId="53" fillId="22" borderId="0" applyNumberFormat="0" applyBorder="0" applyAlignment="0" applyProtection="0"/>
    <xf numFmtId="0" fontId="53" fillId="22" borderId="0" applyNumberFormat="0" applyBorder="0" applyAlignment="0" applyProtection="0"/>
    <xf numFmtId="0" fontId="8" fillId="64" borderId="0" applyNumberFormat="0" applyBorder="0" applyAlignment="0" applyProtection="0"/>
    <xf numFmtId="0" fontId="8" fillId="13" borderId="0" applyNumberFormat="0" applyBorder="0" applyAlignment="0" applyProtection="0"/>
    <xf numFmtId="0" fontId="54" fillId="44" borderId="0"/>
    <xf numFmtId="0" fontId="54" fillId="44" borderId="0"/>
    <xf numFmtId="0" fontId="55" fillId="15" borderId="0" applyNumberFormat="0" applyBorder="0" applyAlignment="0" applyProtection="0"/>
    <xf numFmtId="0" fontId="8" fillId="13" borderId="0" applyNumberFormat="0" applyBorder="0" applyAlignment="0" applyProtection="0"/>
    <xf numFmtId="0" fontId="54" fillId="44" borderId="0"/>
    <xf numFmtId="0" fontId="54" fillId="44" borderId="0"/>
    <xf numFmtId="0" fontId="54" fillId="44" borderId="0"/>
    <xf numFmtId="0" fontId="54" fillId="44" borderId="0"/>
    <xf numFmtId="0" fontId="54" fillId="44" borderId="0"/>
    <xf numFmtId="0" fontId="54" fillId="44" borderId="0"/>
    <xf numFmtId="0" fontId="54" fillId="44" borderId="0"/>
    <xf numFmtId="0" fontId="54" fillId="44" borderId="0"/>
    <xf numFmtId="0" fontId="56" fillId="65" borderId="0"/>
    <xf numFmtId="0" fontId="8" fillId="13" borderId="0" applyNumberFormat="0" applyBorder="0" applyAlignment="0" applyProtection="0"/>
    <xf numFmtId="0" fontId="56" fillId="66" borderId="0"/>
    <xf numFmtId="0" fontId="56" fillId="66" borderId="0"/>
    <xf numFmtId="0" fontId="56" fillId="66" borderId="0"/>
    <xf numFmtId="0" fontId="8" fillId="13" borderId="0" applyNumberFormat="0" applyBorder="0" applyAlignment="0" applyProtection="0"/>
    <xf numFmtId="0" fontId="8" fillId="47" borderId="0" applyNumberFormat="0" applyBorder="0" applyAlignment="0" applyProtection="0"/>
    <xf numFmtId="0" fontId="8" fillId="10" borderId="0" applyNumberFormat="0" applyBorder="0" applyAlignment="0" applyProtection="0"/>
    <xf numFmtId="0" fontId="54" fillId="67" borderId="0"/>
    <xf numFmtId="0" fontId="54" fillId="67" borderId="0"/>
    <xf numFmtId="0" fontId="55" fillId="10" borderId="0" applyNumberFormat="0" applyBorder="0" applyAlignment="0" applyProtection="0"/>
    <xf numFmtId="0" fontId="8" fillId="10" borderId="0" applyNumberFormat="0" applyBorder="0" applyAlignment="0" applyProtection="0"/>
    <xf numFmtId="0" fontId="54" fillId="67" borderId="0"/>
    <xf numFmtId="0" fontId="54" fillId="67" borderId="0"/>
    <xf numFmtId="0" fontId="54" fillId="67" borderId="0"/>
    <xf numFmtId="0" fontId="54" fillId="67" borderId="0"/>
    <xf numFmtId="0" fontId="54" fillId="67" borderId="0"/>
    <xf numFmtId="0" fontId="54" fillId="67" borderId="0"/>
    <xf numFmtId="0" fontId="54" fillId="67" borderId="0"/>
    <xf numFmtId="0" fontId="54" fillId="67" borderId="0"/>
    <xf numFmtId="0" fontId="56" fillId="32" borderId="0"/>
    <xf numFmtId="0" fontId="8" fillId="10" borderId="0" applyNumberFormat="0" applyBorder="0" applyAlignment="0" applyProtection="0"/>
    <xf numFmtId="0" fontId="56" fillId="68" borderId="0"/>
    <xf numFmtId="0" fontId="56" fillId="68" borderId="0"/>
    <xf numFmtId="0" fontId="56" fillId="68" borderId="0"/>
    <xf numFmtId="0" fontId="8" fillId="10" borderId="0" applyNumberFormat="0" applyBorder="0" applyAlignment="0" applyProtection="0"/>
    <xf numFmtId="0" fontId="8" fillId="54" borderId="0" applyNumberFormat="0" applyBorder="0" applyAlignment="0" applyProtection="0"/>
    <xf numFmtId="0" fontId="8" fillId="11" borderId="0" applyNumberFormat="0" applyBorder="0" applyAlignment="0" applyProtection="0"/>
    <xf numFmtId="0" fontId="54" fillId="62" borderId="0"/>
    <xf numFmtId="0" fontId="54" fillId="62" borderId="0"/>
    <xf numFmtId="0" fontId="55" fillId="56" borderId="0" applyNumberFormat="0" applyBorder="0" applyAlignment="0" applyProtection="0"/>
    <xf numFmtId="0" fontId="8" fillId="11" borderId="0" applyNumberFormat="0" applyBorder="0" applyAlignment="0" applyProtection="0"/>
    <xf numFmtId="0" fontId="54" fillId="62" borderId="0"/>
    <xf numFmtId="0" fontId="54" fillId="62" borderId="0"/>
    <xf numFmtId="0" fontId="54" fillId="62" borderId="0"/>
    <xf numFmtId="0" fontId="54" fillId="62" borderId="0"/>
    <xf numFmtId="0" fontId="54" fillId="62" borderId="0"/>
    <xf numFmtId="0" fontId="54" fillId="62" borderId="0"/>
    <xf numFmtId="0" fontId="54" fillId="62" borderId="0"/>
    <xf numFmtId="0" fontId="54" fillId="62" borderId="0"/>
    <xf numFmtId="0" fontId="56" fillId="57" borderId="0"/>
    <xf numFmtId="0" fontId="8" fillId="11" borderId="0" applyNumberFormat="0" applyBorder="0" applyAlignment="0" applyProtection="0"/>
    <xf numFmtId="0" fontId="56" fillId="69" borderId="0"/>
    <xf numFmtId="0" fontId="56" fillId="69" borderId="0"/>
    <xf numFmtId="0" fontId="56" fillId="69" borderId="0"/>
    <xf numFmtId="0" fontId="8" fillId="11" borderId="0" applyNumberFormat="0" applyBorder="0" applyAlignment="0" applyProtection="0"/>
    <xf numFmtId="0" fontId="8" fillId="70" borderId="0" applyNumberFormat="0" applyBorder="0" applyAlignment="0" applyProtection="0"/>
    <xf numFmtId="0" fontId="8" fillId="14" borderId="0" applyNumberFormat="0" applyBorder="0" applyAlignment="0" applyProtection="0"/>
    <xf numFmtId="0" fontId="54" fillId="33" borderId="0"/>
    <xf numFmtId="0" fontId="54" fillId="33" borderId="0"/>
    <xf numFmtId="0" fontId="55" fillId="51" borderId="0" applyNumberFormat="0" applyBorder="0" applyAlignment="0" applyProtection="0"/>
    <xf numFmtId="0" fontId="8" fillId="14" borderId="0" applyNumberFormat="0" applyBorder="0" applyAlignment="0" applyProtection="0"/>
    <xf numFmtId="0" fontId="54" fillId="33" borderId="0"/>
    <xf numFmtId="0" fontId="54" fillId="33" borderId="0"/>
    <xf numFmtId="0" fontId="54" fillId="33" borderId="0"/>
    <xf numFmtId="0" fontId="54" fillId="33" borderId="0"/>
    <xf numFmtId="0" fontId="54" fillId="33" borderId="0"/>
    <xf numFmtId="0" fontId="54" fillId="33" borderId="0"/>
    <xf numFmtId="0" fontId="54" fillId="33" borderId="0"/>
    <xf numFmtId="0" fontId="54" fillId="33" borderId="0"/>
    <xf numFmtId="0" fontId="56" fillId="71" borderId="0"/>
    <xf numFmtId="0" fontId="8" fillId="14" borderId="0" applyNumberFormat="0" applyBorder="0" applyAlignment="0" applyProtection="0"/>
    <xf numFmtId="0" fontId="56" fillId="72" borderId="0"/>
    <xf numFmtId="0" fontId="56" fillId="72" borderId="0"/>
    <xf numFmtId="0" fontId="56" fillId="72" borderId="0"/>
    <xf numFmtId="0" fontId="8" fillId="14" borderId="0" applyNumberFormat="0" applyBorder="0" applyAlignment="0" applyProtection="0"/>
    <xf numFmtId="0" fontId="8" fillId="63" borderId="0" applyNumberFormat="0" applyBorder="0" applyAlignment="0" applyProtection="0"/>
    <xf numFmtId="0" fontId="8" fillId="15" borderId="0" applyNumberFormat="0" applyBorder="0" applyAlignment="0" applyProtection="0"/>
    <xf numFmtId="0" fontId="54" fillId="44" borderId="0"/>
    <xf numFmtId="0" fontId="54" fillId="44" borderId="0"/>
    <xf numFmtId="0" fontId="55" fillId="15" borderId="0" applyNumberFormat="0" applyBorder="0" applyAlignment="0" applyProtection="0"/>
    <xf numFmtId="0" fontId="8" fillId="15" borderId="0" applyNumberFormat="0" applyBorder="0" applyAlignment="0" applyProtection="0"/>
    <xf numFmtId="0" fontId="54" fillId="44" borderId="0"/>
    <xf numFmtId="0" fontId="54" fillId="44" borderId="0"/>
    <xf numFmtId="0" fontId="54" fillId="44" borderId="0"/>
    <xf numFmtId="0" fontId="54" fillId="44" borderId="0"/>
    <xf numFmtId="0" fontId="54" fillId="44" borderId="0"/>
    <xf numFmtId="0" fontId="54" fillId="44" borderId="0"/>
    <xf numFmtId="0" fontId="54" fillId="44" borderId="0"/>
    <xf numFmtId="0" fontId="54" fillId="44" borderId="0"/>
    <xf numFmtId="0" fontId="56" fillId="73" borderId="0"/>
    <xf numFmtId="0" fontId="8" fillId="15" borderId="0" applyNumberFormat="0" applyBorder="0" applyAlignment="0" applyProtection="0"/>
    <xf numFmtId="0" fontId="56" fillId="74" borderId="0"/>
    <xf numFmtId="0" fontId="56" fillId="74" borderId="0"/>
    <xf numFmtId="0" fontId="56" fillId="74" borderId="0"/>
    <xf numFmtId="0" fontId="8" fillId="15" borderId="0" applyNumberFormat="0" applyBorder="0" applyAlignment="0" applyProtection="0"/>
    <xf numFmtId="0" fontId="8" fillId="75" borderId="0" applyNumberFormat="0" applyBorder="0" applyAlignment="0" applyProtection="0"/>
    <xf numFmtId="0" fontId="8" fillId="16" borderId="0" applyNumberFormat="0" applyBorder="0" applyAlignment="0" applyProtection="0"/>
    <xf numFmtId="0" fontId="54" fillId="32" borderId="0"/>
    <xf numFmtId="0" fontId="54" fillId="32" borderId="0"/>
    <xf numFmtId="0" fontId="55" fillId="8" borderId="0" applyNumberFormat="0" applyBorder="0" applyAlignment="0" applyProtection="0"/>
    <xf numFmtId="0" fontId="8" fillId="16" borderId="0" applyNumberFormat="0" applyBorder="0" applyAlignment="0" applyProtection="0"/>
    <xf numFmtId="0" fontId="54" fillId="32" borderId="0"/>
    <xf numFmtId="0" fontId="54" fillId="32" borderId="0"/>
    <xf numFmtId="0" fontId="54" fillId="32" borderId="0"/>
    <xf numFmtId="0" fontId="54" fillId="32" borderId="0"/>
    <xf numFmtId="0" fontId="54" fillId="32" borderId="0"/>
    <xf numFmtId="0" fontId="54" fillId="32" borderId="0"/>
    <xf numFmtId="0" fontId="54" fillId="32" borderId="0"/>
    <xf numFmtId="0" fontId="54" fillId="32" borderId="0"/>
    <xf numFmtId="0" fontId="56" fillId="76" borderId="0"/>
    <xf numFmtId="0" fontId="8" fillId="16" borderId="0" applyNumberFormat="0" applyBorder="0" applyAlignment="0" applyProtection="0"/>
    <xf numFmtId="0" fontId="56" fillId="77" borderId="0"/>
    <xf numFmtId="0" fontId="56" fillId="77" borderId="0"/>
    <xf numFmtId="0" fontId="56" fillId="77" borderId="0"/>
    <xf numFmtId="0" fontId="8" fillId="16" borderId="0" applyNumberFormat="0" applyBorder="0" applyAlignment="0" applyProtection="0"/>
    <xf numFmtId="0" fontId="53" fillId="63" borderId="0" applyNumberFormat="0" applyBorder="0" applyAlignment="0" applyProtection="0"/>
    <xf numFmtId="0" fontId="53" fillId="63" borderId="0" applyNumberFormat="0" applyBorder="0" applyAlignment="0" applyProtection="0"/>
    <xf numFmtId="0" fontId="53" fillId="63" borderId="0" applyNumberFormat="0" applyBorder="0" applyAlignment="0" applyProtection="0"/>
    <xf numFmtId="0" fontId="53" fillId="78" borderId="0" applyNumberFormat="0" applyBorder="0" applyAlignment="0" applyProtection="0"/>
    <xf numFmtId="0" fontId="53" fillId="78" borderId="0" applyNumberFormat="0" applyBorder="0" applyAlignment="0" applyProtection="0"/>
    <xf numFmtId="0" fontId="53" fillId="78" borderId="0" applyNumberFormat="0" applyBorder="0" applyAlignment="0" applyProtection="0"/>
    <xf numFmtId="0" fontId="53" fillId="79" borderId="0" applyNumberFormat="0" applyBorder="0" applyAlignment="0" applyProtection="0"/>
    <xf numFmtId="0" fontId="53" fillId="79" borderId="0" applyNumberFormat="0" applyBorder="0" applyAlignment="0" applyProtection="0"/>
    <xf numFmtId="0" fontId="53" fillId="79" borderId="0" applyNumberFormat="0" applyBorder="0" applyAlignment="0" applyProtection="0"/>
    <xf numFmtId="0" fontId="53" fillId="80" borderId="0" applyNumberFormat="0" applyBorder="0" applyAlignment="0" applyProtection="0"/>
    <xf numFmtId="0" fontId="53" fillId="80" borderId="0" applyNumberFormat="0" applyBorder="0" applyAlignment="0" applyProtection="0"/>
    <xf numFmtId="0" fontId="53" fillId="80" borderId="0" applyNumberFormat="0" applyBorder="0" applyAlignment="0" applyProtection="0"/>
    <xf numFmtId="0" fontId="53" fillId="63" borderId="0" applyNumberFormat="0" applyBorder="0" applyAlignment="0" applyProtection="0"/>
    <xf numFmtId="0" fontId="53" fillId="63" borderId="0" applyNumberFormat="0" applyBorder="0" applyAlignment="0" applyProtection="0"/>
    <xf numFmtId="0" fontId="53" fillId="63" borderId="0" applyNumberFormat="0" applyBorder="0" applyAlignment="0" applyProtection="0"/>
    <xf numFmtId="0" fontId="53" fillId="81" borderId="0" applyNumberFormat="0" applyBorder="0" applyAlignment="0" applyProtection="0"/>
    <xf numFmtId="0" fontId="53" fillId="81" borderId="0" applyNumberFormat="0" applyBorder="0" applyAlignment="0" applyProtection="0"/>
    <xf numFmtId="0" fontId="53" fillId="81" borderId="0" applyNumberFormat="0" applyBorder="0" applyAlignment="0" applyProtection="0"/>
    <xf numFmtId="0" fontId="57" fillId="31" borderId="0" applyNumberFormat="0" applyBorder="0" applyAlignment="0" applyProtection="0"/>
    <xf numFmtId="0" fontId="57" fillId="31" borderId="0" applyNumberFormat="0" applyBorder="0" applyAlignment="0" applyProtection="0"/>
    <xf numFmtId="0" fontId="57" fillId="31" borderId="0" applyNumberFormat="0" applyBorder="0" applyAlignment="0" applyProtection="0"/>
    <xf numFmtId="0" fontId="58" fillId="21" borderId="17" applyNumberFormat="0" applyAlignment="0" applyProtection="0"/>
    <xf numFmtId="0" fontId="58" fillId="21" borderId="17" applyNumberFormat="0" applyAlignment="0" applyProtection="0"/>
    <xf numFmtId="0" fontId="58" fillId="21" borderId="17" applyNumberFormat="0" applyAlignment="0" applyProtection="0"/>
    <xf numFmtId="0" fontId="58" fillId="21" borderId="17" applyNumberFormat="0" applyAlignment="0" applyProtection="0"/>
    <xf numFmtId="0" fontId="58" fillId="21" borderId="17" applyNumberFormat="0" applyAlignment="0" applyProtection="0"/>
    <xf numFmtId="0" fontId="58" fillId="21" borderId="17" applyNumberFormat="0" applyAlignment="0" applyProtection="0"/>
    <xf numFmtId="0" fontId="58" fillId="21" borderId="17" applyNumberFormat="0" applyAlignment="0" applyProtection="0"/>
    <xf numFmtId="0" fontId="59" fillId="82" borderId="18"/>
    <xf numFmtId="0" fontId="59" fillId="82" borderId="18"/>
    <xf numFmtId="0" fontId="58" fillId="21" borderId="17" applyNumberFormat="0" applyAlignment="0" applyProtection="0"/>
    <xf numFmtId="0" fontId="58" fillId="21" borderId="17" applyNumberFormat="0" applyAlignment="0" applyProtection="0"/>
    <xf numFmtId="0" fontId="60" fillId="83" borderId="19" applyNumberFormat="0" applyAlignment="0" applyProtection="0"/>
    <xf numFmtId="0" fontId="60" fillId="83" borderId="19" applyNumberFormat="0" applyAlignment="0" applyProtection="0"/>
    <xf numFmtId="0" fontId="60" fillId="83" borderId="19" applyNumberFormat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0" fontId="61" fillId="0" borderId="20">
      <alignment vertical="center" wrapText="1"/>
    </xf>
    <xf numFmtId="0" fontId="7" fillId="0" borderId="0" applyBorder="0" applyProtection="0"/>
    <xf numFmtId="173" fontId="17" fillId="0" borderId="0"/>
    <xf numFmtId="173" fontId="17" fillId="0" borderId="0" applyBorder="0" applyProtection="0"/>
    <xf numFmtId="0" fontId="17" fillId="0" borderId="0" applyBorder="0" applyProtection="0"/>
    <xf numFmtId="173" fontId="17" fillId="0" borderId="0" applyBorder="0" applyProtection="0"/>
    <xf numFmtId="173" fontId="17" fillId="0" borderId="0" applyBorder="0" applyProtection="0"/>
    <xf numFmtId="0" fontId="7" fillId="0" borderId="0" applyBorder="0" applyProtection="0"/>
    <xf numFmtId="174" fontId="7" fillId="0" borderId="0" applyBorder="0" applyProtection="0"/>
    <xf numFmtId="0" fontId="17" fillId="0" borderId="0"/>
    <xf numFmtId="174" fontId="62" fillId="0" borderId="0" applyBorder="0" applyProtection="0"/>
    <xf numFmtId="3" fontId="7" fillId="0" borderId="0" applyBorder="0" applyProtection="0"/>
    <xf numFmtId="174" fontId="17" fillId="0" borderId="0" applyBorder="0" applyProtection="0"/>
    <xf numFmtId="172" fontId="17" fillId="0" borderId="0" applyBorder="0" applyProtection="0"/>
    <xf numFmtId="172" fontId="17" fillId="0" borderId="0" applyBorder="0" applyProtection="0"/>
    <xf numFmtId="3" fontId="7" fillId="0" borderId="0" applyBorder="0" applyProtection="0"/>
    <xf numFmtId="174" fontId="7" fillId="0" borderId="0" applyBorder="0" applyProtection="0"/>
    <xf numFmtId="0" fontId="63" fillId="0" borderId="0" applyNumberFormat="0" applyFill="0" applyBorder="0" applyAlignment="0" applyProtection="0"/>
    <xf numFmtId="0" fontId="64" fillId="35" borderId="0" applyNumberFormat="0" applyBorder="0" applyAlignment="0" applyProtection="0"/>
    <xf numFmtId="0" fontId="64" fillId="35" borderId="0" applyNumberFormat="0" applyBorder="0" applyAlignment="0" applyProtection="0"/>
    <xf numFmtId="0" fontId="64" fillId="35" borderId="0" applyNumberFormat="0" applyBorder="0" applyAlignment="0" applyProtection="0"/>
    <xf numFmtId="0" fontId="65" fillId="0" borderId="0" applyNumberFormat="0" applyBorder="0" applyProtection="0">
      <alignment horizontal="center"/>
    </xf>
    <xf numFmtId="0" fontId="66" fillId="0" borderId="21" applyNumberFormat="0" applyFill="0" applyAlignment="0" applyProtection="0"/>
    <xf numFmtId="0" fontId="67" fillId="0" borderId="22" applyNumberFormat="0" applyFill="0" applyAlignment="0" applyProtection="0"/>
    <xf numFmtId="0" fontId="68" fillId="0" borderId="23" applyNumberFormat="0" applyFill="0" applyAlignment="0" applyProtection="0"/>
    <xf numFmtId="0" fontId="68" fillId="0" borderId="0" applyNumberFormat="0" applyFill="0" applyBorder="0" applyAlignment="0" applyProtection="0"/>
    <xf numFmtId="0" fontId="69" fillId="0" borderId="0">
      <alignment horizontal="center"/>
    </xf>
    <xf numFmtId="0" fontId="65" fillId="0" borderId="0" applyNumberFormat="0" applyBorder="0" applyProtection="0">
      <alignment horizontal="center" textRotation="90"/>
    </xf>
    <xf numFmtId="0" fontId="69" fillId="0" borderId="0">
      <alignment horizontal="center" textRotation="90"/>
    </xf>
    <xf numFmtId="0" fontId="70" fillId="22" borderId="17" applyNumberFormat="0" applyAlignment="0" applyProtection="0"/>
    <xf numFmtId="0" fontId="70" fillId="22" borderId="17" applyNumberFormat="0" applyAlignment="0" applyProtection="0"/>
    <xf numFmtId="0" fontId="70" fillId="22" borderId="17" applyNumberFormat="0" applyAlignment="0" applyProtection="0"/>
    <xf numFmtId="0" fontId="70" fillId="22" borderId="17" applyNumberFormat="0" applyAlignment="0" applyProtection="0"/>
    <xf numFmtId="0" fontId="70" fillId="22" borderId="17" applyNumberFormat="0" applyAlignment="0" applyProtection="0"/>
    <xf numFmtId="0" fontId="71" fillId="41" borderId="18"/>
    <xf numFmtId="0" fontId="71" fillId="41" borderId="18"/>
    <xf numFmtId="0" fontId="70" fillId="22" borderId="17" applyNumberFormat="0" applyAlignment="0" applyProtection="0"/>
    <xf numFmtId="0" fontId="72" fillId="0" borderId="24" applyNumberFormat="0" applyFill="0" applyAlignment="0" applyProtection="0"/>
    <xf numFmtId="0" fontId="73" fillId="48" borderId="0" applyNumberFormat="0" applyBorder="0" applyAlignment="0" applyProtection="0"/>
    <xf numFmtId="0" fontId="73" fillId="48" borderId="0" applyNumberFormat="0" applyBorder="0" applyAlignment="0" applyProtection="0"/>
    <xf numFmtId="0" fontId="73" fillId="48" borderId="0" applyNumberFormat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7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7" fillId="0" borderId="0"/>
    <xf numFmtId="0" fontId="9" fillId="0" borderId="0"/>
    <xf numFmtId="0" fontId="7" fillId="0" borderId="0"/>
    <xf numFmtId="0" fontId="6" fillId="0" borderId="0"/>
    <xf numFmtId="0" fontId="9" fillId="0" borderId="0"/>
    <xf numFmtId="0" fontId="7" fillId="0" borderId="0"/>
    <xf numFmtId="0" fontId="6" fillId="0" borderId="0"/>
    <xf numFmtId="0" fontId="7" fillId="0" borderId="0"/>
    <xf numFmtId="0" fontId="9" fillId="0" borderId="0"/>
    <xf numFmtId="0" fontId="7" fillId="0" borderId="0"/>
    <xf numFmtId="172" fontId="17" fillId="0" borderId="0" applyBorder="0" applyProtection="0"/>
    <xf numFmtId="0" fontId="9" fillId="0" borderId="0"/>
    <xf numFmtId="0" fontId="6" fillId="0" borderId="0"/>
    <xf numFmtId="0" fontId="9" fillId="0" borderId="0"/>
    <xf numFmtId="0" fontId="6" fillId="0" borderId="0"/>
    <xf numFmtId="0" fontId="6" fillId="0" borderId="0"/>
    <xf numFmtId="0" fontId="7" fillId="0" borderId="0"/>
    <xf numFmtId="0" fontId="49" fillId="23" borderId="25" applyNumberFormat="0" applyAlignment="0" applyProtection="0"/>
    <xf numFmtId="0" fontId="49" fillId="23" borderId="25" applyNumberFormat="0" applyAlignment="0" applyProtection="0"/>
    <xf numFmtId="0" fontId="49" fillId="23" borderId="25" applyNumberFormat="0" applyAlignment="0" applyProtection="0"/>
    <xf numFmtId="0" fontId="49" fillId="23" borderId="25" applyNumberFormat="0" applyAlignment="0" applyProtection="0"/>
    <xf numFmtId="0" fontId="49" fillId="23" borderId="25" applyNumberFormat="0" applyAlignment="0" applyProtection="0"/>
    <xf numFmtId="0" fontId="74" fillId="36" borderId="26"/>
    <xf numFmtId="0" fontId="74" fillId="36" borderId="26"/>
    <xf numFmtId="0" fontId="49" fillId="23" borderId="25" applyNumberFormat="0" applyAlignment="0" applyProtection="0"/>
    <xf numFmtId="0" fontId="75" fillId="21" borderId="27" applyNumberFormat="0" applyAlignment="0" applyProtection="0"/>
    <xf numFmtId="0" fontId="75" fillId="21" borderId="27" applyNumberFormat="0" applyAlignment="0" applyProtection="0"/>
    <xf numFmtId="0" fontId="75" fillId="21" borderId="27" applyNumberFormat="0" applyAlignment="0" applyProtection="0"/>
    <xf numFmtId="0" fontId="75" fillId="21" borderId="27" applyNumberFormat="0" applyAlignment="0" applyProtection="0"/>
    <xf numFmtId="0" fontId="75" fillId="21" borderId="27" applyNumberFormat="0" applyAlignment="0" applyProtection="0"/>
    <xf numFmtId="0" fontId="76" fillId="82" borderId="28"/>
    <xf numFmtId="0" fontId="76" fillId="82" borderId="28"/>
    <xf numFmtId="0" fontId="75" fillId="21" borderId="27" applyNumberFormat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77" fillId="0" borderId="0" applyNumberFormat="0" applyBorder="0" applyProtection="0"/>
    <xf numFmtId="0" fontId="78" fillId="0" borderId="0"/>
    <xf numFmtId="175" fontId="77" fillId="0" borderId="0" applyBorder="0" applyProtection="0"/>
    <xf numFmtId="176" fontId="78" fillId="0" borderId="0"/>
    <xf numFmtId="0" fontId="49" fillId="0" borderId="0"/>
    <xf numFmtId="0" fontId="49" fillId="0" borderId="0"/>
    <xf numFmtId="0" fontId="49" fillId="0" borderId="0"/>
    <xf numFmtId="169" fontId="50" fillId="0" borderId="0" applyBorder="0" applyProtection="0"/>
    <xf numFmtId="0" fontId="79" fillId="0" borderId="0" applyNumberFormat="0" applyFill="0" applyBorder="0" applyAlignment="0" applyProtection="0"/>
    <xf numFmtId="0" fontId="80" fillId="0" borderId="29" applyNumberFormat="0" applyFill="0" applyAlignment="0" applyProtection="0"/>
    <xf numFmtId="0" fontId="81" fillId="0" borderId="30"/>
    <xf numFmtId="0" fontId="81" fillId="0" borderId="30"/>
    <xf numFmtId="0" fontId="81" fillId="0" borderId="30"/>
    <xf numFmtId="0" fontId="81" fillId="0" borderId="30"/>
    <xf numFmtId="0" fontId="80" fillId="0" borderId="29" applyNumberFormat="0" applyFill="0" applyAlignment="0" applyProtection="0"/>
    <xf numFmtId="0" fontId="82" fillId="0" borderId="0" applyNumberFormat="0" applyFill="0" applyBorder="0" applyAlignment="0" applyProtection="0"/>
    <xf numFmtId="0" fontId="8" fillId="84" borderId="0" applyNumberFormat="0" applyBorder="0" applyAlignment="0" applyProtection="0"/>
    <xf numFmtId="0" fontId="54" fillId="85" borderId="0"/>
    <xf numFmtId="0" fontId="54" fillId="85" borderId="0"/>
    <xf numFmtId="0" fontId="55" fillId="15" borderId="0" applyNumberFormat="0" applyBorder="0" applyAlignment="0" applyProtection="0"/>
    <xf numFmtId="0" fontId="8" fillId="86" borderId="0" applyNumberFormat="0" applyBorder="0" applyAlignment="0" applyProtection="0"/>
    <xf numFmtId="0" fontId="54" fillId="85" borderId="0"/>
    <xf numFmtId="0" fontId="54" fillId="85" borderId="0"/>
    <xf numFmtId="0" fontId="54" fillId="85" borderId="0"/>
    <xf numFmtId="0" fontId="54" fillId="85" borderId="0"/>
    <xf numFmtId="0" fontId="54" fillId="85" borderId="0"/>
    <xf numFmtId="0" fontId="54" fillId="85" borderId="0"/>
    <xf numFmtId="0" fontId="54" fillId="85" borderId="0"/>
    <xf numFmtId="0" fontId="54" fillId="85" borderId="0"/>
    <xf numFmtId="0" fontId="56" fillId="87" borderId="0"/>
    <xf numFmtId="0" fontId="8" fillId="86" borderId="0" applyNumberFormat="0" applyBorder="0" applyAlignment="0" applyProtection="0"/>
    <xf numFmtId="0" fontId="56" fillId="88" borderId="0"/>
    <xf numFmtId="0" fontId="56" fillId="88" borderId="0"/>
    <xf numFmtId="0" fontId="56" fillId="88" borderId="0"/>
    <xf numFmtId="0" fontId="8" fillId="86" borderId="0" applyNumberFormat="0" applyBorder="0" applyAlignment="0" applyProtection="0"/>
    <xf numFmtId="0" fontId="8" fillId="89" borderId="0" applyNumberFormat="0" applyBorder="0" applyAlignment="0" applyProtection="0"/>
    <xf numFmtId="0" fontId="54" fillId="67" borderId="0"/>
    <xf numFmtId="0" fontId="54" fillId="67" borderId="0"/>
    <xf numFmtId="0" fontId="55" fillId="90" borderId="0" applyNumberFormat="0" applyBorder="0" applyAlignment="0" applyProtection="0"/>
    <xf numFmtId="0" fontId="8" fillId="28" borderId="0" applyNumberFormat="0" applyBorder="0" applyAlignment="0" applyProtection="0"/>
    <xf numFmtId="0" fontId="54" fillId="67" borderId="0"/>
    <xf numFmtId="0" fontId="54" fillId="67" borderId="0"/>
    <xf numFmtId="0" fontId="54" fillId="67" borderId="0"/>
    <xf numFmtId="0" fontId="54" fillId="67" borderId="0"/>
    <xf numFmtId="0" fontId="54" fillId="67" borderId="0"/>
    <xf numFmtId="0" fontId="54" fillId="67" borderId="0"/>
    <xf numFmtId="0" fontId="54" fillId="67" borderId="0"/>
    <xf numFmtId="0" fontId="54" fillId="67" borderId="0"/>
    <xf numFmtId="0" fontId="56" fillId="91" borderId="0"/>
    <xf numFmtId="0" fontId="8" fillId="28" borderId="0" applyNumberFormat="0" applyBorder="0" applyAlignment="0" applyProtection="0"/>
    <xf numFmtId="0" fontId="56" fillId="92" borderId="0"/>
    <xf numFmtId="0" fontId="56" fillId="92" borderId="0"/>
    <xf numFmtId="0" fontId="56" fillId="92" borderId="0"/>
    <xf numFmtId="0" fontId="8" fillId="28" borderId="0" applyNumberFormat="0" applyBorder="0" applyAlignment="0" applyProtection="0"/>
    <xf numFmtId="0" fontId="8" fillId="79" borderId="0" applyNumberFormat="0" applyBorder="0" applyAlignment="0" applyProtection="0"/>
    <xf numFmtId="0" fontId="54" fillId="62" borderId="0"/>
    <xf numFmtId="0" fontId="54" fillId="62" borderId="0"/>
    <xf numFmtId="0" fontId="55" fillId="93" borderId="0" applyNumberFormat="0" applyBorder="0" applyAlignment="0" applyProtection="0"/>
    <xf numFmtId="0" fontId="8" fillId="93" borderId="0" applyNumberFormat="0" applyBorder="0" applyAlignment="0" applyProtection="0"/>
    <xf numFmtId="0" fontId="54" fillId="62" borderId="0"/>
    <xf numFmtId="0" fontId="54" fillId="62" borderId="0"/>
    <xf numFmtId="0" fontId="54" fillId="62" borderId="0"/>
    <xf numFmtId="0" fontId="54" fillId="62" borderId="0"/>
    <xf numFmtId="0" fontId="54" fillId="62" borderId="0"/>
    <xf numFmtId="0" fontId="54" fillId="62" borderId="0"/>
    <xf numFmtId="0" fontId="54" fillId="62" borderId="0"/>
    <xf numFmtId="0" fontId="54" fillId="62" borderId="0"/>
    <xf numFmtId="0" fontId="56" fillId="94" borderId="0"/>
    <xf numFmtId="0" fontId="8" fillId="93" borderId="0" applyNumberFormat="0" applyBorder="0" applyAlignment="0" applyProtection="0"/>
    <xf numFmtId="0" fontId="56" fillId="95" borderId="0"/>
    <xf numFmtId="0" fontId="56" fillId="95" borderId="0"/>
    <xf numFmtId="0" fontId="56" fillId="95" borderId="0"/>
    <xf numFmtId="0" fontId="8" fillId="93" borderId="0" applyNumberFormat="0" applyBorder="0" applyAlignment="0" applyProtection="0"/>
    <xf numFmtId="0" fontId="8" fillId="70" borderId="0" applyNumberFormat="0" applyBorder="0" applyAlignment="0" applyProtection="0"/>
    <xf numFmtId="0" fontId="54" fillId="96" borderId="0"/>
    <xf numFmtId="0" fontId="54" fillId="96" borderId="0"/>
    <xf numFmtId="0" fontId="55" fillId="97" borderId="0" applyNumberFormat="0" applyBorder="0" applyAlignment="0" applyProtection="0"/>
    <xf numFmtId="0" fontId="8" fillId="14" borderId="0" applyNumberFormat="0" applyBorder="0" applyAlignment="0" applyProtection="0"/>
    <xf numFmtId="0" fontId="54" fillId="96" borderId="0"/>
    <xf numFmtId="0" fontId="54" fillId="96" borderId="0"/>
    <xf numFmtId="0" fontId="54" fillId="96" borderId="0"/>
    <xf numFmtId="0" fontId="54" fillId="96" borderId="0"/>
    <xf numFmtId="0" fontId="54" fillId="96" borderId="0"/>
    <xf numFmtId="0" fontId="54" fillId="96" borderId="0"/>
    <xf numFmtId="0" fontId="54" fillId="96" borderId="0"/>
    <xf numFmtId="0" fontId="54" fillId="96" borderId="0"/>
    <xf numFmtId="0" fontId="56" fillId="71" borderId="0"/>
    <xf numFmtId="0" fontId="8" fillId="14" borderId="0" applyNumberFormat="0" applyBorder="0" applyAlignment="0" applyProtection="0"/>
    <xf numFmtId="0" fontId="56" fillId="98" borderId="0"/>
    <xf numFmtId="0" fontId="56" fillId="98" borderId="0"/>
    <xf numFmtId="0" fontId="56" fillId="98" borderId="0"/>
    <xf numFmtId="0" fontId="8" fillId="14" borderId="0" applyNumberFormat="0" applyBorder="0" applyAlignment="0" applyProtection="0"/>
    <xf numFmtId="0" fontId="8" fillId="63" borderId="0" applyNumberFormat="0" applyBorder="0" applyAlignment="0" applyProtection="0"/>
    <xf numFmtId="0" fontId="54" fillId="73" borderId="0"/>
    <xf numFmtId="0" fontId="54" fillId="73" borderId="0"/>
    <xf numFmtId="0" fontId="55" fillId="15" borderId="0" applyNumberFormat="0" applyBorder="0" applyAlignment="0" applyProtection="0"/>
    <xf numFmtId="0" fontId="8" fillId="15" borderId="0" applyNumberFormat="0" applyBorder="0" applyAlignment="0" applyProtection="0"/>
    <xf numFmtId="0" fontId="54" fillId="73" borderId="0"/>
    <xf numFmtId="0" fontId="54" fillId="73" borderId="0"/>
    <xf numFmtId="0" fontId="54" fillId="73" borderId="0"/>
    <xf numFmtId="0" fontId="54" fillId="73" borderId="0"/>
    <xf numFmtId="0" fontId="54" fillId="73" borderId="0"/>
    <xf numFmtId="0" fontId="54" fillId="73" borderId="0"/>
    <xf numFmtId="0" fontId="54" fillId="73" borderId="0"/>
    <xf numFmtId="0" fontId="54" fillId="73" borderId="0"/>
    <xf numFmtId="0" fontId="56" fillId="73" borderId="0"/>
    <xf numFmtId="0" fontId="8" fillId="15" borderId="0" applyNumberFormat="0" applyBorder="0" applyAlignment="0" applyProtection="0"/>
    <xf numFmtId="0" fontId="56" fillId="99" borderId="0"/>
    <xf numFmtId="0" fontId="56" fillId="99" borderId="0"/>
    <xf numFmtId="0" fontId="56" fillId="99" borderId="0"/>
    <xf numFmtId="0" fontId="8" fillId="15" borderId="0" applyNumberFormat="0" applyBorder="0" applyAlignment="0" applyProtection="0"/>
    <xf numFmtId="0" fontId="8" fillId="81" borderId="0" applyNumberFormat="0" applyBorder="0" applyAlignment="0" applyProtection="0"/>
    <xf numFmtId="0" fontId="54" fillId="91" borderId="0"/>
    <xf numFmtId="0" fontId="54" fillId="91" borderId="0"/>
    <xf numFmtId="0" fontId="55" fillId="90" borderId="0" applyNumberFormat="0" applyBorder="0" applyAlignment="0" applyProtection="0"/>
    <xf numFmtId="0" fontId="8" fillId="90" borderId="0" applyNumberFormat="0" applyBorder="0" applyAlignment="0" applyProtection="0"/>
    <xf numFmtId="0" fontId="54" fillId="91" borderId="0"/>
    <xf numFmtId="0" fontId="54" fillId="91" borderId="0"/>
    <xf numFmtId="0" fontId="54" fillId="91" borderId="0"/>
    <xf numFmtId="0" fontId="54" fillId="91" borderId="0"/>
    <xf numFmtId="0" fontId="54" fillId="91" borderId="0"/>
    <xf numFmtId="0" fontId="54" fillId="91" borderId="0"/>
    <xf numFmtId="0" fontId="54" fillId="91" borderId="0"/>
    <xf numFmtId="0" fontId="54" fillId="91" borderId="0"/>
    <xf numFmtId="0" fontId="56" fillId="67" borderId="0"/>
    <xf numFmtId="0" fontId="8" fillId="90" borderId="0" applyNumberFormat="0" applyBorder="0" applyAlignment="0" applyProtection="0"/>
    <xf numFmtId="0" fontId="56" fillId="100" borderId="0"/>
    <xf numFmtId="0" fontId="56" fillId="100" borderId="0"/>
    <xf numFmtId="0" fontId="56" fillId="100" borderId="0"/>
    <xf numFmtId="0" fontId="8" fillId="90" borderId="0" applyNumberFormat="0" applyBorder="0" applyAlignment="0" applyProtection="0"/>
    <xf numFmtId="0" fontId="83" fillId="22" borderId="17" applyNumberFormat="0" applyAlignment="0" applyProtection="0"/>
    <xf numFmtId="0" fontId="84" fillId="55" borderId="18"/>
    <xf numFmtId="0" fontId="84" fillId="55" borderId="18"/>
    <xf numFmtId="0" fontId="84" fillId="55" borderId="18"/>
    <xf numFmtId="0" fontId="84" fillId="55" borderId="18"/>
    <xf numFmtId="0" fontId="84" fillId="55" borderId="18"/>
    <xf numFmtId="0" fontId="84" fillId="55" borderId="18"/>
    <xf numFmtId="0" fontId="84" fillId="55" borderId="18"/>
    <xf numFmtId="0" fontId="84" fillId="55" borderId="18"/>
    <xf numFmtId="0" fontId="84" fillId="55" borderId="18"/>
    <xf numFmtId="0" fontId="84" fillId="55" borderId="18"/>
    <xf numFmtId="0" fontId="84" fillId="41" borderId="18"/>
    <xf numFmtId="0" fontId="84" fillId="41" borderId="18"/>
    <xf numFmtId="0" fontId="84" fillId="41" borderId="18"/>
    <xf numFmtId="0" fontId="84" fillId="41" borderId="18"/>
    <xf numFmtId="0" fontId="83" fillId="8" borderId="17" applyNumberFormat="0" applyAlignment="0" applyProtection="0"/>
    <xf numFmtId="0" fontId="84" fillId="55" borderId="18"/>
    <xf numFmtId="0" fontId="84" fillId="55" borderId="18"/>
    <xf numFmtId="0" fontId="84" fillId="55" borderId="18"/>
    <xf numFmtId="0" fontId="84" fillId="55" borderId="18"/>
    <xf numFmtId="0" fontId="84" fillId="55" borderId="18"/>
    <xf numFmtId="0" fontId="84" fillId="55" borderId="18"/>
    <xf numFmtId="0" fontId="84" fillId="55" borderId="18"/>
    <xf numFmtId="0" fontId="84" fillId="55" borderId="18"/>
    <xf numFmtId="0" fontId="84" fillId="55" borderId="18"/>
    <xf numFmtId="0" fontId="84" fillId="55" borderId="18"/>
    <xf numFmtId="0" fontId="84" fillId="55" borderId="18"/>
    <xf numFmtId="0" fontId="84" fillId="55" borderId="18"/>
    <xf numFmtId="0" fontId="84" fillId="55" borderId="18"/>
    <xf numFmtId="0" fontId="84" fillId="55" borderId="18"/>
    <xf numFmtId="0" fontId="84" fillId="55" borderId="18"/>
    <xf numFmtId="0" fontId="84" fillId="55" borderId="18"/>
    <xf numFmtId="0" fontId="84" fillId="55" borderId="18"/>
    <xf numFmtId="0" fontId="84" fillId="55" borderId="18"/>
    <xf numFmtId="0" fontId="84" fillId="55" borderId="18"/>
    <xf numFmtId="0" fontId="84" fillId="55" borderId="18"/>
    <xf numFmtId="0" fontId="84" fillId="55" borderId="18"/>
    <xf numFmtId="0" fontId="84" fillId="55" borderId="18"/>
    <xf numFmtId="0" fontId="84" fillId="55" borderId="18"/>
    <xf numFmtId="0" fontId="84" fillId="55" borderId="18"/>
    <xf numFmtId="0" fontId="84" fillId="55" borderId="18"/>
    <xf numFmtId="0" fontId="84" fillId="55" borderId="18"/>
    <xf numFmtId="0" fontId="84" fillId="55" borderId="18"/>
    <xf numFmtId="0" fontId="84" fillId="55" borderId="18"/>
    <xf numFmtId="0" fontId="84" fillId="55" borderId="18"/>
    <xf numFmtId="0" fontId="84" fillId="55" borderId="18"/>
    <xf numFmtId="0" fontId="84" fillId="55" borderId="18"/>
    <xf numFmtId="0" fontId="84" fillId="55" borderId="18"/>
    <xf numFmtId="0" fontId="84" fillId="55" borderId="18"/>
    <xf numFmtId="0" fontId="84" fillId="55" borderId="18"/>
    <xf numFmtId="0" fontId="84" fillId="55" borderId="18"/>
    <xf numFmtId="0" fontId="84" fillId="55" borderId="18"/>
    <xf numFmtId="0" fontId="84" fillId="55" borderId="18"/>
    <xf numFmtId="0" fontId="84" fillId="55" borderId="18"/>
    <xf numFmtId="0" fontId="84" fillId="55" borderId="18"/>
    <xf numFmtId="0" fontId="84" fillId="55" borderId="18"/>
    <xf numFmtId="0" fontId="84" fillId="41" borderId="18"/>
    <xf numFmtId="0" fontId="85" fillId="41" borderId="11"/>
    <xf numFmtId="0" fontId="85" fillId="41" borderId="11"/>
    <xf numFmtId="0" fontId="85" fillId="41" borderId="11"/>
    <xf numFmtId="0" fontId="85" fillId="41" borderId="11"/>
    <xf numFmtId="0" fontId="86" fillId="46" borderId="27" applyNumberFormat="0" applyAlignment="0" applyProtection="0"/>
    <xf numFmtId="0" fontId="87" fillId="101" borderId="28"/>
    <xf numFmtId="0" fontId="87" fillId="101" borderId="28"/>
    <xf numFmtId="0" fontId="87" fillId="101" borderId="28"/>
    <xf numFmtId="0" fontId="87" fillId="101" borderId="28"/>
    <xf numFmtId="0" fontId="87" fillId="101" borderId="28"/>
    <xf numFmtId="0" fontId="87" fillId="101" borderId="28"/>
    <xf numFmtId="0" fontId="87" fillId="101" borderId="28"/>
    <xf numFmtId="0" fontId="87" fillId="101" borderId="28"/>
    <xf numFmtId="0" fontId="87" fillId="101" borderId="28"/>
    <xf numFmtId="0" fontId="87" fillId="101" borderId="28"/>
    <xf numFmtId="0" fontId="87" fillId="82" borderId="28"/>
    <xf numFmtId="0" fontId="87" fillId="82" borderId="28"/>
    <xf numFmtId="0" fontId="87" fillId="82" borderId="28"/>
    <xf numFmtId="0" fontId="87" fillId="82" borderId="28"/>
    <xf numFmtId="0" fontId="86" fillId="28" borderId="27" applyNumberFormat="0" applyAlignment="0" applyProtection="0"/>
    <xf numFmtId="0" fontId="86" fillId="51" borderId="27" applyNumberFormat="0" applyAlignment="0" applyProtection="0"/>
    <xf numFmtId="0" fontId="87" fillId="101" borderId="28"/>
    <xf numFmtId="0" fontId="87" fillId="101" borderId="28"/>
    <xf numFmtId="0" fontId="87" fillId="101" borderId="28"/>
    <xf numFmtId="0" fontId="87" fillId="101" borderId="28"/>
    <xf numFmtId="0" fontId="87" fillId="101" borderId="28"/>
    <xf numFmtId="0" fontId="87" fillId="101" borderId="28"/>
    <xf numFmtId="0" fontId="87" fillId="101" borderId="28"/>
    <xf numFmtId="0" fontId="87" fillId="101" borderId="28"/>
    <xf numFmtId="0" fontId="87" fillId="101" borderId="28"/>
    <xf numFmtId="0" fontId="87" fillId="101" borderId="28"/>
    <xf numFmtId="0" fontId="87" fillId="101" borderId="28"/>
    <xf numFmtId="0" fontId="87" fillId="101" borderId="28"/>
    <xf numFmtId="0" fontId="87" fillId="101" borderId="28"/>
    <xf numFmtId="0" fontId="87" fillId="101" borderId="28"/>
    <xf numFmtId="0" fontId="87" fillId="101" borderId="28"/>
    <xf numFmtId="0" fontId="87" fillId="101" borderId="28"/>
    <xf numFmtId="0" fontId="87" fillId="101" borderId="28"/>
    <xf numFmtId="0" fontId="87" fillId="101" borderId="28"/>
    <xf numFmtId="0" fontId="87" fillId="101" borderId="28"/>
    <xf numFmtId="0" fontId="87" fillId="101" borderId="28"/>
    <xf numFmtId="0" fontId="87" fillId="101" borderId="28"/>
    <xf numFmtId="0" fontId="87" fillId="101" borderId="28"/>
    <xf numFmtId="0" fontId="87" fillId="101" borderId="28"/>
    <xf numFmtId="0" fontId="87" fillId="101" borderId="28"/>
    <xf numFmtId="0" fontId="87" fillId="101" borderId="28"/>
    <xf numFmtId="0" fontId="87" fillId="101" borderId="28"/>
    <xf numFmtId="0" fontId="87" fillId="101" borderId="28"/>
    <xf numFmtId="0" fontId="87" fillId="101" borderId="28"/>
    <xf numFmtId="0" fontId="87" fillId="101" borderId="28"/>
    <xf numFmtId="0" fontId="87" fillId="101" borderId="28"/>
    <xf numFmtId="0" fontId="87" fillId="101" borderId="28"/>
    <xf numFmtId="0" fontId="87" fillId="101" borderId="28"/>
    <xf numFmtId="0" fontId="87" fillId="101" borderId="28"/>
    <xf numFmtId="0" fontId="87" fillId="101" borderId="28"/>
    <xf numFmtId="0" fontId="87" fillId="101" borderId="28"/>
    <xf numFmtId="0" fontId="87" fillId="101" borderId="28"/>
    <xf numFmtId="0" fontId="87" fillId="101" borderId="28"/>
    <xf numFmtId="0" fontId="87" fillId="101" borderId="28"/>
    <xf numFmtId="0" fontId="87" fillId="101" borderId="28"/>
    <xf numFmtId="0" fontId="87" fillId="101" borderId="28"/>
    <xf numFmtId="0" fontId="87" fillId="82" borderId="28"/>
    <xf numFmtId="0" fontId="86" fillId="51" borderId="27" applyNumberFormat="0" applyAlignment="0" applyProtection="0"/>
    <xf numFmtId="0" fontId="86" fillId="51" borderId="27" applyNumberFormat="0" applyAlignment="0" applyProtection="0"/>
    <xf numFmtId="0" fontId="88" fillId="102" borderId="12"/>
    <xf numFmtId="0" fontId="88" fillId="102" borderId="12"/>
    <xf numFmtId="0" fontId="88" fillId="102" borderId="12"/>
    <xf numFmtId="0" fontId="86" fillId="51" borderId="27" applyNumberFormat="0" applyAlignment="0" applyProtection="0"/>
    <xf numFmtId="0" fontId="89" fillId="46" borderId="17" applyNumberFormat="0" applyAlignment="0" applyProtection="0"/>
    <xf numFmtId="0" fontId="90" fillId="101" borderId="18"/>
    <xf numFmtId="0" fontId="90" fillId="101" borderId="18"/>
    <xf numFmtId="0" fontId="90" fillId="101" borderId="18"/>
    <xf numFmtId="0" fontId="90" fillId="101" borderId="18"/>
    <xf numFmtId="0" fontId="90" fillId="101" borderId="18"/>
    <xf numFmtId="0" fontId="90" fillId="101" borderId="18"/>
    <xf numFmtId="0" fontId="90" fillId="101" borderId="18"/>
    <xf numFmtId="0" fontId="90" fillId="101" borderId="18"/>
    <xf numFmtId="0" fontId="90" fillId="101" borderId="18"/>
    <xf numFmtId="0" fontId="90" fillId="101" borderId="18"/>
    <xf numFmtId="0" fontId="91" fillId="82" borderId="18"/>
    <xf numFmtId="0" fontId="91" fillId="82" borderId="18"/>
    <xf numFmtId="0" fontId="91" fillId="82" borderId="18"/>
    <xf numFmtId="0" fontId="91" fillId="82" borderId="18"/>
    <xf numFmtId="0" fontId="89" fillId="28" borderId="17" applyNumberFormat="0" applyAlignment="0" applyProtection="0"/>
    <xf numFmtId="0" fontId="89" fillId="51" borderId="17" applyNumberFormat="0" applyAlignment="0" applyProtection="0"/>
    <xf numFmtId="0" fontId="90" fillId="101" borderId="18"/>
    <xf numFmtId="0" fontId="90" fillId="101" borderId="18"/>
    <xf numFmtId="0" fontId="90" fillId="101" borderId="18"/>
    <xf numFmtId="0" fontId="90" fillId="101" borderId="18"/>
    <xf numFmtId="0" fontId="90" fillId="101" borderId="18"/>
    <xf numFmtId="0" fontId="90" fillId="101" borderId="18"/>
    <xf numFmtId="0" fontId="90" fillId="101" borderId="18"/>
    <xf numFmtId="0" fontId="90" fillId="101" borderId="18"/>
    <xf numFmtId="0" fontId="90" fillId="101" borderId="18"/>
    <xf numFmtId="0" fontId="90" fillId="101" borderId="18"/>
    <xf numFmtId="0" fontId="90" fillId="101" borderId="18"/>
    <xf numFmtId="0" fontId="90" fillId="101" borderId="18"/>
    <xf numFmtId="0" fontId="90" fillId="101" borderId="18"/>
    <xf numFmtId="0" fontId="90" fillId="101" borderId="18"/>
    <xf numFmtId="0" fontId="90" fillId="101" borderId="18"/>
    <xf numFmtId="0" fontId="90" fillId="101" borderId="18"/>
    <xf numFmtId="0" fontId="90" fillId="101" borderId="18"/>
    <xf numFmtId="0" fontId="90" fillId="101" borderId="18"/>
    <xf numFmtId="0" fontId="90" fillId="101" borderId="18"/>
    <xf numFmtId="0" fontId="90" fillId="101" borderId="18"/>
    <xf numFmtId="0" fontId="90" fillId="101" borderId="18"/>
    <xf numFmtId="0" fontId="90" fillId="101" borderId="18"/>
    <xf numFmtId="0" fontId="90" fillId="101" borderId="18"/>
    <xf numFmtId="0" fontId="90" fillId="101" borderId="18"/>
    <xf numFmtId="0" fontId="90" fillId="101" borderId="18"/>
    <xf numFmtId="0" fontId="90" fillId="101" borderId="18"/>
    <xf numFmtId="0" fontId="90" fillId="101" borderId="18"/>
    <xf numFmtId="0" fontId="90" fillId="101" borderId="18"/>
    <xf numFmtId="0" fontId="90" fillId="101" borderId="18"/>
    <xf numFmtId="0" fontId="90" fillId="101" borderId="18"/>
    <xf numFmtId="0" fontId="90" fillId="101" borderId="18"/>
    <xf numFmtId="0" fontId="90" fillId="101" borderId="18"/>
    <xf numFmtId="0" fontId="90" fillId="101" borderId="18"/>
    <xf numFmtId="0" fontId="90" fillId="101" borderId="18"/>
    <xf numFmtId="0" fontId="90" fillId="101" borderId="18"/>
    <xf numFmtId="0" fontId="90" fillId="101" borderId="18"/>
    <xf numFmtId="0" fontId="90" fillId="101" borderId="18"/>
    <xf numFmtId="0" fontId="90" fillId="101" borderId="18"/>
    <xf numFmtId="0" fontId="90" fillId="101" borderId="18"/>
    <xf numFmtId="0" fontId="90" fillId="101" borderId="18"/>
    <xf numFmtId="0" fontId="91" fillId="82" borderId="18"/>
    <xf numFmtId="0" fontId="89" fillId="51" borderId="17" applyNumberFormat="0" applyAlignment="0" applyProtection="0"/>
    <xf numFmtId="0" fontId="89" fillId="51" borderId="17" applyNumberFormat="0" applyAlignment="0" applyProtection="0"/>
    <xf numFmtId="0" fontId="92" fillId="102" borderId="11"/>
    <xf numFmtId="0" fontId="92" fillId="102" borderId="11"/>
    <xf numFmtId="0" fontId="92" fillId="102" borderId="11"/>
    <xf numFmtId="0" fontId="89" fillId="51" borderId="17" applyNumberFormat="0" applyAlignment="0" applyProtection="0"/>
    <xf numFmtId="0" fontId="51" fillId="0" borderId="31" applyNumberFormat="0">
      <alignment horizontal="right" vertical="top"/>
    </xf>
    <xf numFmtId="0" fontId="51" fillId="0" borderId="31" applyNumberFormat="0">
      <alignment horizontal="right" vertical="top"/>
    </xf>
    <xf numFmtId="0" fontId="51" fillId="0" borderId="31" applyNumberFormat="0">
      <alignment horizontal="right" vertical="top"/>
    </xf>
    <xf numFmtId="0" fontId="51" fillId="0" borderId="31" applyNumberFormat="0">
      <alignment horizontal="right" vertical="top"/>
    </xf>
    <xf numFmtId="0" fontId="51" fillId="103" borderId="31" applyNumberFormat="0">
      <alignment horizontal="right" vertical="top"/>
    </xf>
    <xf numFmtId="0" fontId="51" fillId="103" borderId="31" applyNumberFormat="0">
      <alignment horizontal="right" vertical="top"/>
    </xf>
    <xf numFmtId="166" fontId="6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9" fillId="0" borderId="0"/>
    <xf numFmtId="49" fontId="51" fillId="51" borderId="31">
      <alignment horizontal="left" vertical="top"/>
    </xf>
    <xf numFmtId="49" fontId="80" fillId="0" borderId="31">
      <alignment horizontal="left" vertical="top"/>
    </xf>
    <xf numFmtId="49" fontId="80" fillId="0" borderId="31">
      <alignment horizontal="left" vertical="top"/>
    </xf>
    <xf numFmtId="49" fontId="51" fillId="51" borderId="31">
      <alignment horizontal="left" vertical="top"/>
    </xf>
    <xf numFmtId="0" fontId="93" fillId="0" borderId="32" applyNumberFormat="0" applyFill="0" applyAlignment="0" applyProtection="0"/>
    <xf numFmtId="0" fontId="94" fillId="0" borderId="33"/>
    <xf numFmtId="0" fontId="94" fillId="0" borderId="33"/>
    <xf numFmtId="0" fontId="95" fillId="0" borderId="21" applyNumberFormat="0" applyFill="0" applyAlignment="0" applyProtection="0"/>
    <xf numFmtId="0" fontId="94" fillId="0" borderId="33"/>
    <xf numFmtId="0" fontId="94" fillId="0" borderId="33"/>
    <xf numFmtId="0" fontId="94" fillId="0" borderId="33"/>
    <xf numFmtId="0" fontId="94" fillId="0" borderId="33"/>
    <xf numFmtId="0" fontId="94" fillId="0" borderId="33"/>
    <xf numFmtId="0" fontId="94" fillId="0" borderId="33"/>
    <xf numFmtId="0" fontId="94" fillId="0" borderId="33"/>
    <xf numFmtId="0" fontId="94" fillId="0" borderId="33"/>
    <xf numFmtId="0" fontId="96" fillId="0" borderId="34"/>
    <xf numFmtId="0" fontId="93" fillId="0" borderId="32" applyNumberFormat="0" applyFill="0" applyAlignment="0" applyProtection="0"/>
    <xf numFmtId="0" fontId="97" fillId="0" borderId="35"/>
    <xf numFmtId="0" fontId="97" fillId="0" borderId="35"/>
    <xf numFmtId="0" fontId="97" fillId="0" borderId="35"/>
    <xf numFmtId="0" fontId="98" fillId="0" borderId="22" applyNumberFormat="0" applyFill="0" applyAlignment="0" applyProtection="0"/>
    <xf numFmtId="0" fontId="99" fillId="0" borderId="36"/>
    <xf numFmtId="0" fontId="99" fillId="0" borderId="36"/>
    <xf numFmtId="0" fontId="100" fillId="0" borderId="22" applyNumberFormat="0" applyFill="0" applyAlignment="0" applyProtection="0"/>
    <xf numFmtId="0" fontId="99" fillId="0" borderId="36"/>
    <xf numFmtId="0" fontId="99" fillId="0" borderId="36"/>
    <xf numFmtId="0" fontId="99" fillId="0" borderId="36"/>
    <xf numFmtId="0" fontId="99" fillId="0" borderId="36"/>
    <xf numFmtId="0" fontId="99" fillId="0" borderId="36"/>
    <xf numFmtId="0" fontId="99" fillId="0" borderId="36"/>
    <xf numFmtId="0" fontId="99" fillId="0" borderId="36"/>
    <xf numFmtId="0" fontId="99" fillId="0" borderId="36"/>
    <xf numFmtId="0" fontId="101" fillId="0" borderId="37"/>
    <xf numFmtId="0" fontId="98" fillId="0" borderId="22" applyNumberFormat="0" applyFill="0" applyAlignment="0" applyProtection="0"/>
    <xf numFmtId="0" fontId="102" fillId="0" borderId="38"/>
    <xf numFmtId="0" fontId="102" fillId="0" borderId="38"/>
    <xf numFmtId="0" fontId="102" fillId="0" borderId="38"/>
    <xf numFmtId="0" fontId="103" fillId="0" borderId="39" applyNumberFormat="0" applyFill="0" applyAlignment="0" applyProtection="0"/>
    <xf numFmtId="0" fontId="104" fillId="0" borderId="36"/>
    <xf numFmtId="0" fontId="104" fillId="0" borderId="36"/>
    <xf numFmtId="0" fontId="105" fillId="0" borderId="23" applyNumberFormat="0" applyFill="0" applyAlignment="0" applyProtection="0"/>
    <xf numFmtId="0" fontId="104" fillId="0" borderId="36"/>
    <xf numFmtId="0" fontId="104" fillId="0" borderId="36"/>
    <xf numFmtId="0" fontId="104" fillId="0" borderId="36"/>
    <xf numFmtId="0" fontId="104" fillId="0" borderId="36"/>
    <xf numFmtId="0" fontId="104" fillId="0" borderId="36"/>
    <xf numFmtId="0" fontId="104" fillId="0" borderId="36"/>
    <xf numFmtId="0" fontId="104" fillId="0" borderId="36"/>
    <xf numFmtId="0" fontId="104" fillId="0" borderId="36"/>
    <xf numFmtId="0" fontId="106" fillId="0" borderId="40"/>
    <xf numFmtId="0" fontId="103" fillId="0" borderId="39" applyNumberFormat="0" applyFill="0" applyAlignment="0" applyProtection="0"/>
    <xf numFmtId="0" fontId="107" fillId="0" borderId="41"/>
    <xf numFmtId="0" fontId="107" fillId="0" borderId="41"/>
    <xf numFmtId="0" fontId="107" fillId="0" borderId="41"/>
    <xf numFmtId="0" fontId="103" fillId="0" borderId="0" applyNumberFormat="0" applyFill="0" applyBorder="0" applyAlignment="0" applyProtection="0"/>
    <xf numFmtId="0" fontId="104" fillId="0" borderId="0"/>
    <xf numFmtId="0" fontId="104" fillId="0" borderId="0"/>
    <xf numFmtId="0" fontId="105" fillId="0" borderId="0" applyNumberFormat="0" applyFill="0" applyBorder="0" applyAlignment="0" applyProtection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6" fillId="0" borderId="0"/>
    <xf numFmtId="0" fontId="103" fillId="0" borderId="0" applyNumberFormat="0" applyFill="0" applyBorder="0" applyAlignment="0" applyProtection="0"/>
    <xf numFmtId="0" fontId="107" fillId="0" borderId="0"/>
    <xf numFmtId="0" fontId="107" fillId="0" borderId="0"/>
    <xf numFmtId="0" fontId="107" fillId="0" borderId="0"/>
    <xf numFmtId="0" fontId="51" fillId="12" borderId="31">
      <alignment horizontal="left" vertical="top" wrapText="1"/>
    </xf>
    <xf numFmtId="0" fontId="51" fillId="12" borderId="31">
      <alignment horizontal="left" vertical="top" wrapText="1"/>
    </xf>
    <xf numFmtId="0" fontId="80" fillId="0" borderId="31">
      <alignment horizontal="left" vertical="top" wrapText="1"/>
    </xf>
    <xf numFmtId="0" fontId="80" fillId="0" borderId="31">
      <alignment horizontal="left" vertical="top" wrapText="1"/>
    </xf>
    <xf numFmtId="0" fontId="51" fillId="3" borderId="31">
      <alignment horizontal="left" vertical="top" wrapText="1"/>
    </xf>
    <xf numFmtId="0" fontId="51" fillId="3" borderId="31">
      <alignment horizontal="left" vertical="top" wrapText="1"/>
    </xf>
    <xf numFmtId="0" fontId="51" fillId="104" borderId="31">
      <alignment horizontal="left" vertical="top" wrapText="1"/>
    </xf>
    <xf numFmtId="0" fontId="51" fillId="104" borderId="31">
      <alignment horizontal="left" vertical="top" wrapText="1"/>
    </xf>
    <xf numFmtId="0" fontId="51" fillId="105" borderId="31">
      <alignment horizontal="left" vertical="top" wrapText="1"/>
    </xf>
    <xf numFmtId="0" fontId="51" fillId="105" borderId="31">
      <alignment horizontal="left" vertical="top" wrapText="1"/>
    </xf>
    <xf numFmtId="0" fontId="51" fillId="106" borderId="31">
      <alignment horizontal="left" vertical="top" wrapText="1"/>
    </xf>
    <xf numFmtId="0" fontId="51" fillId="0" borderId="31">
      <alignment horizontal="left" vertical="top" wrapText="1"/>
    </xf>
    <xf numFmtId="0" fontId="51" fillId="0" borderId="31">
      <alignment horizontal="left" vertical="top" wrapText="1"/>
    </xf>
    <xf numFmtId="0" fontId="51" fillId="106" borderId="31">
      <alignment horizontal="left" vertical="top" wrapText="1"/>
    </xf>
    <xf numFmtId="0" fontId="108" fillId="0" borderId="0">
      <alignment horizontal="left" vertical="top"/>
    </xf>
    <xf numFmtId="0" fontId="109" fillId="0" borderId="42" applyNumberFormat="0" applyFill="0" applyAlignment="0" applyProtection="0"/>
    <xf numFmtId="0" fontId="110" fillId="0" borderId="43"/>
    <xf numFmtId="0" fontId="110" fillId="0" borderId="43"/>
    <xf numFmtId="0" fontId="110" fillId="0" borderId="43"/>
    <xf numFmtId="0" fontId="110" fillId="0" borderId="43"/>
    <xf numFmtId="0" fontId="110" fillId="0" borderId="43"/>
    <xf numFmtId="0" fontId="110" fillId="0" borderId="43"/>
    <xf numFmtId="0" fontId="110" fillId="0" borderId="43"/>
    <xf numFmtId="0" fontId="110" fillId="0" borderId="43"/>
    <xf numFmtId="0" fontId="110" fillId="0" borderId="43"/>
    <xf numFmtId="0" fontId="110" fillId="0" borderId="43"/>
    <xf numFmtId="0" fontId="111" fillId="0" borderId="30"/>
    <xf numFmtId="0" fontId="111" fillId="0" borderId="30"/>
    <xf numFmtId="0" fontId="111" fillId="0" borderId="30"/>
    <xf numFmtId="0" fontId="111" fillId="0" borderId="30"/>
    <xf numFmtId="0" fontId="109" fillId="0" borderId="29" applyNumberFormat="0" applyFill="0" applyAlignment="0" applyProtection="0"/>
    <xf numFmtId="0" fontId="109" fillId="0" borderId="42" applyNumberFormat="0" applyFill="0" applyAlignment="0" applyProtection="0"/>
    <xf numFmtId="0" fontId="110" fillId="0" borderId="43"/>
    <xf numFmtId="0" fontId="110" fillId="0" borderId="43"/>
    <xf numFmtId="0" fontId="110" fillId="0" borderId="43"/>
    <xf numFmtId="0" fontId="110" fillId="0" borderId="43"/>
    <xf numFmtId="0" fontId="110" fillId="0" borderId="43"/>
    <xf numFmtId="0" fontId="110" fillId="0" borderId="43"/>
    <xf numFmtId="0" fontId="110" fillId="0" borderId="43"/>
    <xf numFmtId="0" fontId="110" fillId="0" borderId="43"/>
    <xf numFmtId="0" fontId="110" fillId="0" borderId="43"/>
    <xf numFmtId="0" fontId="110" fillId="0" borderId="43"/>
    <xf numFmtId="0" fontId="110" fillId="0" borderId="43"/>
    <xf numFmtId="0" fontId="110" fillId="0" borderId="43"/>
    <xf numFmtId="0" fontId="110" fillId="0" borderId="43"/>
    <xf numFmtId="0" fontId="110" fillId="0" borderId="43"/>
    <xf numFmtId="0" fontId="110" fillId="0" borderId="43"/>
    <xf numFmtId="0" fontId="110" fillId="0" borderId="43"/>
    <xf numFmtId="0" fontId="110" fillId="0" borderId="43"/>
    <xf numFmtId="0" fontId="110" fillId="0" borderId="43"/>
    <xf numFmtId="0" fontId="110" fillId="0" borderId="43"/>
    <xf numFmtId="0" fontId="110" fillId="0" borderId="43"/>
    <xf numFmtId="0" fontId="110" fillId="0" borderId="43"/>
    <xf numFmtId="0" fontId="110" fillId="0" borderId="43"/>
    <xf numFmtId="0" fontId="110" fillId="0" borderId="43"/>
    <xf numFmtId="0" fontId="110" fillId="0" borderId="43"/>
    <xf numFmtId="0" fontId="110" fillId="0" borderId="43"/>
    <xf numFmtId="0" fontId="110" fillId="0" borderId="43"/>
    <xf numFmtId="0" fontId="110" fillId="0" borderId="43"/>
    <xf numFmtId="0" fontId="110" fillId="0" borderId="43"/>
    <xf numFmtId="0" fontId="110" fillId="0" borderId="43"/>
    <xf numFmtId="0" fontId="110" fillId="0" borderId="43"/>
    <xf numFmtId="0" fontId="110" fillId="0" borderId="43"/>
    <xf numFmtId="0" fontId="110" fillId="0" borderId="43"/>
    <xf numFmtId="0" fontId="110" fillId="0" borderId="43"/>
    <xf numFmtId="0" fontId="110" fillId="0" borderId="43"/>
    <xf numFmtId="0" fontId="110" fillId="0" borderId="43"/>
    <xf numFmtId="0" fontId="110" fillId="0" borderId="43"/>
    <xf numFmtId="0" fontId="110" fillId="0" borderId="43"/>
    <xf numFmtId="0" fontId="110" fillId="0" borderId="43"/>
    <xf numFmtId="0" fontId="110" fillId="0" borderId="43"/>
    <xf numFmtId="0" fontId="110" fillId="0" borderId="43"/>
    <xf numFmtId="0" fontId="111" fillId="0" borderId="30"/>
    <xf numFmtId="0" fontId="109" fillId="0" borderId="42" applyNumberFormat="0" applyFill="0" applyAlignment="0" applyProtection="0"/>
    <xf numFmtId="0" fontId="109" fillId="0" borderId="42" applyNumberFormat="0" applyFill="0" applyAlignment="0" applyProtection="0"/>
    <xf numFmtId="0" fontId="111" fillId="0" borderId="44"/>
    <xf numFmtId="0" fontId="111" fillId="0" borderId="44"/>
    <xf numFmtId="0" fontId="111" fillId="0" borderId="44"/>
    <xf numFmtId="0" fontId="109" fillId="0" borderId="42" applyNumberFormat="0" applyFill="0" applyAlignment="0" applyProtection="0"/>
    <xf numFmtId="0" fontId="112" fillId="83" borderId="19" applyNumberFormat="0" applyAlignment="0" applyProtection="0"/>
    <xf numFmtId="0" fontId="113" fillId="107" borderId="45"/>
    <xf numFmtId="0" fontId="113" fillId="107" borderId="45"/>
    <xf numFmtId="0" fontId="114" fillId="108" borderId="19" applyNumberFormat="0" applyAlignment="0" applyProtection="0"/>
    <xf numFmtId="0" fontId="112" fillId="108" borderId="19" applyNumberFormat="0" applyAlignment="0" applyProtection="0"/>
    <xf numFmtId="0" fontId="113" fillId="107" borderId="45"/>
    <xf numFmtId="0" fontId="113" fillId="107" borderId="45"/>
    <xf numFmtId="0" fontId="113" fillId="107" borderId="45"/>
    <xf numFmtId="0" fontId="113" fillId="107" borderId="45"/>
    <xf numFmtId="0" fontId="113" fillId="107" borderId="45"/>
    <xf numFmtId="0" fontId="113" fillId="107" borderId="45"/>
    <xf numFmtId="0" fontId="113" fillId="107" borderId="45"/>
    <xf numFmtId="0" fontId="113" fillId="107" borderId="45"/>
    <xf numFmtId="0" fontId="115" fillId="107" borderId="45"/>
    <xf numFmtId="0" fontId="112" fillId="108" borderId="19" applyNumberFormat="0" applyAlignment="0" applyProtection="0"/>
    <xf numFmtId="0" fontId="115" fillId="109" borderId="14"/>
    <xf numFmtId="0" fontId="115" fillId="109" borderId="14"/>
    <xf numFmtId="0" fontId="115" fillId="109" borderId="14"/>
    <xf numFmtId="0" fontId="112" fillId="108" borderId="19" applyNumberFormat="0" applyAlignment="0" applyProtection="0"/>
    <xf numFmtId="0" fontId="116" fillId="0" borderId="0" applyNumberFormat="0" applyFill="0" applyBorder="0" applyAlignment="0" applyProtection="0"/>
    <xf numFmtId="0" fontId="117" fillId="0" borderId="0"/>
    <xf numFmtId="0" fontId="117" fillId="0" borderId="0"/>
    <xf numFmtId="0" fontId="118" fillId="0" borderId="0" applyNumberFormat="0" applyFill="0" applyBorder="0" applyAlignment="0" applyProtection="0"/>
    <xf numFmtId="0" fontId="117" fillId="0" borderId="0"/>
    <xf numFmtId="0" fontId="117" fillId="0" borderId="0"/>
    <xf numFmtId="0" fontId="117" fillId="0" borderId="0"/>
    <xf numFmtId="0" fontId="117" fillId="0" borderId="0"/>
    <xf numFmtId="0" fontId="117" fillId="0" borderId="0"/>
    <xf numFmtId="0" fontId="117" fillId="0" borderId="0"/>
    <xf numFmtId="0" fontId="117" fillId="0" borderId="0"/>
    <xf numFmtId="0" fontId="117" fillId="0" borderId="0"/>
    <xf numFmtId="0" fontId="119" fillId="0" borderId="0"/>
    <xf numFmtId="0" fontId="116" fillId="0" borderId="0" applyNumberFormat="0" applyFill="0" applyBorder="0" applyAlignment="0" applyProtection="0"/>
    <xf numFmtId="0" fontId="120" fillId="0" borderId="0"/>
    <xf numFmtId="0" fontId="120" fillId="0" borderId="0"/>
    <xf numFmtId="0" fontId="120" fillId="0" borderId="0"/>
    <xf numFmtId="0" fontId="121" fillId="48" borderId="0" applyNumberFormat="0" applyBorder="0" applyAlignment="0" applyProtection="0"/>
    <xf numFmtId="0" fontId="122" fillId="55" borderId="0"/>
    <xf numFmtId="0" fontId="122" fillId="55" borderId="0"/>
    <xf numFmtId="0" fontId="121" fillId="56" borderId="0" applyNumberFormat="0" applyBorder="0" applyAlignment="0" applyProtection="0"/>
    <xf numFmtId="0" fontId="122" fillId="55" borderId="0"/>
    <xf numFmtId="0" fontId="122" fillId="55" borderId="0"/>
    <xf numFmtId="0" fontId="122" fillId="55" borderId="0"/>
    <xf numFmtId="0" fontId="122" fillId="55" borderId="0"/>
    <xf numFmtId="0" fontId="122" fillId="55" borderId="0"/>
    <xf numFmtId="0" fontId="122" fillId="55" borderId="0"/>
    <xf numFmtId="0" fontId="122" fillId="55" borderId="0"/>
    <xf numFmtId="0" fontId="122" fillId="55" borderId="0"/>
    <xf numFmtId="0" fontId="123" fillId="55" borderId="0"/>
    <xf numFmtId="0" fontId="124" fillId="110" borderId="0"/>
    <xf numFmtId="0" fontId="124" fillId="110" borderId="0"/>
    <xf numFmtId="0" fontId="124" fillId="110" borderId="0"/>
    <xf numFmtId="0" fontId="124" fillId="110" borderId="0"/>
    <xf numFmtId="0" fontId="49" fillId="0" borderId="0"/>
    <xf numFmtId="172" fontId="17" fillId="0" borderId="0"/>
    <xf numFmtId="172" fontId="17" fillId="0" borderId="0"/>
    <xf numFmtId="172" fontId="17" fillId="0" borderId="0"/>
    <xf numFmtId="172" fontId="17" fillId="0" borderId="0"/>
    <xf numFmtId="172" fontId="125" fillId="0" borderId="0"/>
    <xf numFmtId="172" fontId="17" fillId="0" borderId="0"/>
    <xf numFmtId="172" fontId="125" fillId="0" borderId="0"/>
    <xf numFmtId="172" fontId="126" fillId="0" borderId="0"/>
    <xf numFmtId="172" fontId="17" fillId="0" borderId="0"/>
    <xf numFmtId="172" fontId="17" fillId="0" borderId="0"/>
    <xf numFmtId="172" fontId="17" fillId="0" borderId="0"/>
    <xf numFmtId="172" fontId="17" fillId="0" borderId="0"/>
    <xf numFmtId="172" fontId="17" fillId="0" borderId="0"/>
    <xf numFmtId="172" fontId="17" fillId="0" borderId="0"/>
    <xf numFmtId="172" fontId="17" fillId="0" borderId="0"/>
    <xf numFmtId="172" fontId="17" fillId="0" borderId="0"/>
    <xf numFmtId="172" fontId="127" fillId="0" borderId="0"/>
    <xf numFmtId="0" fontId="74" fillId="0" borderId="0"/>
    <xf numFmtId="0" fontId="128" fillId="0" borderId="0"/>
    <xf numFmtId="0" fontId="6" fillId="0" borderId="0"/>
    <xf numFmtId="0" fontId="6" fillId="0" borderId="0"/>
    <xf numFmtId="0" fontId="7" fillId="0" borderId="0"/>
    <xf numFmtId="172" fontId="17" fillId="0" borderId="0"/>
    <xf numFmtId="172" fontId="17" fillId="0" borderId="0"/>
    <xf numFmtId="172" fontId="17" fillId="0" borderId="0"/>
    <xf numFmtId="172" fontId="17" fillId="0" borderId="0"/>
    <xf numFmtId="0" fontId="129" fillId="0" borderId="0"/>
    <xf numFmtId="172" fontId="17" fillId="0" borderId="0"/>
    <xf numFmtId="172" fontId="17" fillId="0" borderId="0"/>
    <xf numFmtId="172" fontId="17" fillId="0" borderId="0"/>
    <xf numFmtId="172" fontId="17" fillId="0" borderId="0"/>
    <xf numFmtId="172" fontId="17" fillId="0" borderId="0"/>
    <xf numFmtId="172" fontId="17" fillId="0" borderId="0"/>
    <xf numFmtId="172" fontId="17" fillId="0" borderId="0"/>
    <xf numFmtId="172" fontId="17" fillId="0" borderId="0"/>
    <xf numFmtId="0" fontId="130" fillId="0" borderId="0"/>
    <xf numFmtId="172" fontId="125" fillId="0" borderId="0"/>
    <xf numFmtId="172" fontId="125" fillId="0" borderId="0"/>
    <xf numFmtId="172" fontId="125" fillId="0" borderId="0"/>
    <xf numFmtId="172" fontId="125" fillId="0" borderId="0"/>
    <xf numFmtId="172" fontId="117" fillId="0" borderId="0"/>
    <xf numFmtId="172" fontId="117" fillId="0" borderId="0"/>
    <xf numFmtId="172" fontId="125" fillId="0" borderId="0"/>
    <xf numFmtId="172" fontId="125" fillId="0" borderId="0"/>
    <xf numFmtId="172" fontId="125" fillId="0" borderId="0"/>
    <xf numFmtId="172" fontId="125" fillId="0" borderId="0"/>
    <xf numFmtId="172" fontId="125" fillId="0" borderId="0"/>
    <xf numFmtId="172" fontId="125" fillId="0" borderId="0"/>
    <xf numFmtId="172" fontId="125" fillId="0" borderId="0"/>
    <xf numFmtId="172" fontId="125" fillId="0" borderId="0"/>
    <xf numFmtId="172" fontId="125" fillId="0" borderId="0"/>
    <xf numFmtId="172" fontId="125" fillId="0" borderId="0"/>
    <xf numFmtId="0" fontId="131" fillId="0" borderId="0" applyNumberFormat="0" applyFill="0" applyBorder="0" applyProtection="0">
      <alignment vertical="top" wrapText="1"/>
    </xf>
    <xf numFmtId="172" fontId="125" fillId="0" borderId="0"/>
    <xf numFmtId="172" fontId="125" fillId="0" borderId="0"/>
    <xf numFmtId="172" fontId="125" fillId="0" borderId="0"/>
    <xf numFmtId="172" fontId="125" fillId="0" borderId="0"/>
    <xf numFmtId="172" fontId="125" fillId="0" borderId="0"/>
    <xf numFmtId="172" fontId="117" fillId="0" borderId="0"/>
    <xf numFmtId="172" fontId="17" fillId="0" borderId="0"/>
    <xf numFmtId="0" fontId="50" fillId="0" borderId="0"/>
    <xf numFmtId="172" fontId="125" fillId="0" borderId="0"/>
    <xf numFmtId="172" fontId="17" fillId="0" borderId="0"/>
    <xf numFmtId="0" fontId="7" fillId="0" borderId="0"/>
    <xf numFmtId="172" fontId="125" fillId="0" borderId="0"/>
    <xf numFmtId="0" fontId="6" fillId="0" borderId="0"/>
    <xf numFmtId="172" fontId="125" fillId="0" borderId="0"/>
    <xf numFmtId="172" fontId="125" fillId="0" borderId="0"/>
    <xf numFmtId="172" fontId="125" fillId="0" borderId="0"/>
    <xf numFmtId="0" fontId="50" fillId="0" borderId="0"/>
    <xf numFmtId="0" fontId="50" fillId="0" borderId="0"/>
    <xf numFmtId="0" fontId="50" fillId="0" borderId="0"/>
    <xf numFmtId="0" fontId="49" fillId="0" borderId="0"/>
    <xf numFmtId="0" fontId="6" fillId="0" borderId="0"/>
    <xf numFmtId="172" fontId="17" fillId="0" borderId="0"/>
    <xf numFmtId="0" fontId="6" fillId="0" borderId="0"/>
    <xf numFmtId="0" fontId="10" fillId="0" borderId="0"/>
    <xf numFmtId="172" fontId="17" fillId="0" borderId="0"/>
    <xf numFmtId="172" fontId="17" fillId="0" borderId="0"/>
    <xf numFmtId="172" fontId="132" fillId="0" borderId="0"/>
    <xf numFmtId="172" fontId="126" fillId="0" borderId="0"/>
    <xf numFmtId="0" fontId="10" fillId="0" borderId="0"/>
    <xf numFmtId="0" fontId="50" fillId="0" borderId="0"/>
    <xf numFmtId="172" fontId="126" fillId="0" borderId="0"/>
    <xf numFmtId="0" fontId="50" fillId="0" borderId="0"/>
    <xf numFmtId="172" fontId="17" fillId="0" borderId="0"/>
    <xf numFmtId="172" fontId="17" fillId="0" borderId="0"/>
    <xf numFmtId="172" fontId="17" fillId="0" borderId="0"/>
    <xf numFmtId="172" fontId="17" fillId="0" borderId="0"/>
    <xf numFmtId="172" fontId="17" fillId="0" borderId="0"/>
    <xf numFmtId="172" fontId="17" fillId="0" borderId="0"/>
    <xf numFmtId="172" fontId="17" fillId="0" borderId="0"/>
    <xf numFmtId="0" fontId="50" fillId="0" borderId="0"/>
    <xf numFmtId="172" fontId="17" fillId="0" borderId="0"/>
    <xf numFmtId="172" fontId="17" fillId="0" borderId="0"/>
    <xf numFmtId="172" fontId="125" fillId="0" borderId="0"/>
    <xf numFmtId="0" fontId="7" fillId="0" borderId="0"/>
    <xf numFmtId="0" fontId="50" fillId="0" borderId="0"/>
    <xf numFmtId="0" fontId="50" fillId="0" borderId="0"/>
    <xf numFmtId="172" fontId="17" fillId="0" borderId="0"/>
    <xf numFmtId="172" fontId="17" fillId="0" borderId="0"/>
    <xf numFmtId="172" fontId="17" fillId="0" borderId="0"/>
    <xf numFmtId="172" fontId="17" fillId="0" borderId="0"/>
    <xf numFmtId="172" fontId="17" fillId="0" borderId="0"/>
    <xf numFmtId="172" fontId="17" fillId="0" borderId="0"/>
    <xf numFmtId="0" fontId="50" fillId="0" borderId="0"/>
    <xf numFmtId="172" fontId="17" fillId="0" borderId="0"/>
    <xf numFmtId="172" fontId="17" fillId="0" borderId="0"/>
    <xf numFmtId="172" fontId="125" fillId="0" borderId="0"/>
    <xf numFmtId="0" fontId="50" fillId="0" borderId="0"/>
    <xf numFmtId="0" fontId="50" fillId="0" borderId="0"/>
    <xf numFmtId="172" fontId="17" fillId="0" borderId="0"/>
    <xf numFmtId="172" fontId="17" fillId="0" borderId="0"/>
    <xf numFmtId="172" fontId="17" fillId="0" borderId="0"/>
    <xf numFmtId="172" fontId="17" fillId="0" borderId="0"/>
    <xf numFmtId="172" fontId="17" fillId="0" borderId="0"/>
    <xf numFmtId="172" fontId="17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9" fillId="0" borderId="0"/>
    <xf numFmtId="172" fontId="17" fillId="0" borderId="0"/>
    <xf numFmtId="172" fontId="125" fillId="0" borderId="0"/>
    <xf numFmtId="172" fontId="125" fillId="0" borderId="0"/>
    <xf numFmtId="172" fontId="17" fillId="0" borderId="0"/>
    <xf numFmtId="172" fontId="17" fillId="0" borderId="0"/>
    <xf numFmtId="172" fontId="17" fillId="0" borderId="0"/>
    <xf numFmtId="172" fontId="17" fillId="0" borderId="0"/>
    <xf numFmtId="172" fontId="17" fillId="0" borderId="0"/>
    <xf numFmtId="172" fontId="17" fillId="0" borderId="0"/>
    <xf numFmtId="172" fontId="17" fillId="0" borderId="0"/>
    <xf numFmtId="172" fontId="17" fillId="0" borderId="0"/>
    <xf numFmtId="0" fontId="50" fillId="0" borderId="0"/>
    <xf numFmtId="172" fontId="126" fillId="0" borderId="0"/>
    <xf numFmtId="172" fontId="126" fillId="0" borderId="0"/>
    <xf numFmtId="172" fontId="94" fillId="0" borderId="0"/>
    <xf numFmtId="172" fontId="17" fillId="0" borderId="0"/>
    <xf numFmtId="172" fontId="9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0" fillId="0" borderId="0"/>
    <xf numFmtId="0" fontId="50" fillId="0" borderId="0"/>
    <xf numFmtId="0" fontId="50" fillId="0" borderId="0"/>
    <xf numFmtId="172" fontId="126" fillId="0" borderId="0"/>
    <xf numFmtId="0" fontId="50" fillId="0" borderId="0"/>
    <xf numFmtId="172" fontId="126" fillId="0" borderId="0"/>
    <xf numFmtId="172" fontId="126" fillId="0" borderId="0"/>
    <xf numFmtId="172" fontId="94" fillId="0" borderId="0"/>
    <xf numFmtId="172" fontId="17" fillId="0" borderId="0"/>
    <xf numFmtId="0" fontId="50" fillId="0" borderId="0"/>
    <xf numFmtId="0" fontId="50" fillId="0" borderId="0"/>
    <xf numFmtId="172" fontId="126" fillId="0" borderId="0"/>
    <xf numFmtId="172" fontId="126" fillId="0" borderId="0"/>
    <xf numFmtId="172" fontId="126" fillId="0" borderId="0"/>
    <xf numFmtId="172" fontId="126" fillId="0" borderId="0"/>
    <xf numFmtId="172" fontId="126" fillId="0" borderId="0"/>
    <xf numFmtId="172" fontId="126" fillId="0" borderId="0"/>
    <xf numFmtId="0" fontId="50" fillId="0" borderId="0"/>
    <xf numFmtId="172" fontId="126" fillId="0" borderId="0"/>
    <xf numFmtId="172" fontId="126" fillId="0" borderId="0"/>
    <xf numFmtId="172" fontId="94" fillId="0" borderId="0"/>
    <xf numFmtId="0" fontId="50" fillId="0" borderId="0"/>
    <xf numFmtId="0" fontId="50" fillId="0" borderId="0"/>
    <xf numFmtId="172" fontId="126" fillId="0" borderId="0"/>
    <xf numFmtId="172" fontId="126" fillId="0" borderId="0"/>
    <xf numFmtId="172" fontId="126" fillId="0" borderId="0"/>
    <xf numFmtId="172" fontId="126" fillId="0" borderId="0"/>
    <xf numFmtId="172" fontId="126" fillId="0" borderId="0"/>
    <xf numFmtId="172" fontId="126" fillId="0" borderId="0"/>
    <xf numFmtId="0" fontId="50" fillId="0" borderId="0"/>
    <xf numFmtId="0" fontId="50" fillId="0" borderId="0"/>
    <xf numFmtId="0" fontId="50" fillId="0" borderId="0"/>
    <xf numFmtId="0" fontId="7" fillId="0" borderId="0"/>
    <xf numFmtId="172" fontId="126" fillId="0" borderId="0"/>
    <xf numFmtId="0" fontId="9" fillId="0" borderId="0"/>
    <xf numFmtId="0" fontId="7" fillId="0" borderId="0"/>
    <xf numFmtId="172" fontId="17" fillId="0" borderId="0"/>
    <xf numFmtId="172" fontId="17" fillId="0" borderId="0"/>
    <xf numFmtId="172" fontId="17" fillId="0" borderId="0"/>
    <xf numFmtId="172" fontId="17" fillId="0" borderId="0"/>
    <xf numFmtId="172" fontId="17" fillId="0" borderId="0"/>
    <xf numFmtId="172" fontId="17" fillId="0" borderId="0"/>
    <xf numFmtId="172" fontId="133" fillId="0" borderId="0"/>
    <xf numFmtId="172" fontId="17" fillId="0" borderId="0"/>
    <xf numFmtId="172" fontId="17" fillId="0" borderId="0"/>
    <xf numFmtId="172" fontId="126" fillId="0" borderId="0"/>
    <xf numFmtId="172" fontId="17" fillId="0" borderId="0"/>
    <xf numFmtId="172" fontId="17" fillId="0" borderId="0"/>
    <xf numFmtId="172" fontId="17" fillId="0" borderId="0"/>
    <xf numFmtId="172" fontId="17" fillId="0" borderId="0"/>
    <xf numFmtId="172" fontId="17" fillId="0" borderId="0"/>
    <xf numFmtId="172" fontId="125" fillId="0" borderId="0"/>
    <xf numFmtId="172" fontId="125" fillId="0" borderId="0"/>
    <xf numFmtId="172" fontId="126" fillId="0" borderId="0"/>
    <xf numFmtId="172" fontId="17" fillId="0" borderId="0"/>
    <xf numFmtId="172" fontId="126" fillId="0" borderId="0"/>
    <xf numFmtId="0" fontId="10" fillId="0" borderId="0"/>
    <xf numFmtId="172" fontId="17" fillId="0" borderId="0"/>
    <xf numFmtId="172" fontId="17" fillId="0" borderId="0"/>
    <xf numFmtId="172" fontId="126" fillId="0" borderId="0"/>
    <xf numFmtId="0" fontId="7" fillId="0" borderId="0"/>
    <xf numFmtId="0" fontId="6" fillId="0" borderId="0"/>
    <xf numFmtId="0" fontId="134" fillId="0" borderId="0"/>
    <xf numFmtId="172" fontId="125" fillId="0" borderId="0"/>
    <xf numFmtId="172" fontId="125" fillId="0" borderId="0"/>
    <xf numFmtId="172" fontId="125" fillId="0" borderId="0"/>
    <xf numFmtId="172" fontId="125" fillId="0" borderId="0"/>
    <xf numFmtId="172" fontId="17" fillId="0" borderId="0"/>
    <xf numFmtId="172" fontId="17" fillId="0" borderId="0"/>
    <xf numFmtId="172" fontId="117" fillId="0" borderId="0"/>
    <xf numFmtId="172" fontId="17" fillId="0" borderId="0"/>
    <xf numFmtId="172" fontId="117" fillId="0" borderId="0"/>
    <xf numFmtId="172" fontId="117" fillId="0" borderId="0"/>
    <xf numFmtId="172" fontId="17" fillId="0" borderId="0"/>
    <xf numFmtId="172" fontId="17" fillId="0" borderId="0"/>
    <xf numFmtId="172" fontId="17" fillId="0" borderId="0"/>
    <xf numFmtId="0" fontId="135" fillId="0" borderId="0"/>
    <xf numFmtId="172" fontId="127" fillId="0" borderId="0"/>
    <xf numFmtId="172" fontId="127" fillId="0" borderId="0"/>
    <xf numFmtId="172" fontId="127" fillId="0" borderId="0"/>
    <xf numFmtId="172" fontId="127" fillId="0" borderId="0"/>
    <xf numFmtId="172" fontId="127" fillId="0" borderId="0"/>
    <xf numFmtId="172" fontId="127" fillId="0" borderId="0"/>
    <xf numFmtId="172" fontId="127" fillId="0" borderId="0"/>
    <xf numFmtId="0" fontId="6" fillId="0" borderId="0"/>
    <xf numFmtId="172" fontId="17" fillId="0" borderId="0"/>
    <xf numFmtId="172" fontId="17" fillId="0" borderId="0"/>
    <xf numFmtId="0" fontId="7" fillId="0" borderId="0"/>
    <xf numFmtId="0" fontId="9" fillId="0" borderId="0"/>
    <xf numFmtId="0" fontId="6" fillId="0" borderId="0"/>
    <xf numFmtId="0" fontId="6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" fillId="0" borderId="0"/>
    <xf numFmtId="0" fontId="6" fillId="0" borderId="0"/>
    <xf numFmtId="0" fontId="6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" fillId="0" borderId="0"/>
    <xf numFmtId="172" fontId="127" fillId="0" borderId="0"/>
    <xf numFmtId="172" fontId="127" fillId="0" borderId="0"/>
    <xf numFmtId="172" fontId="127" fillId="0" borderId="0"/>
    <xf numFmtId="172" fontId="127" fillId="0" borderId="0"/>
    <xf numFmtId="172" fontId="127" fillId="0" borderId="0"/>
    <xf numFmtId="172" fontId="127" fillId="0" borderId="0"/>
    <xf numFmtId="172" fontId="127" fillId="0" borderId="0"/>
    <xf numFmtId="172" fontId="127" fillId="0" borderId="0"/>
    <xf numFmtId="172" fontId="127" fillId="0" borderId="0"/>
    <xf numFmtId="0" fontId="7" fillId="0" borderId="0"/>
    <xf numFmtId="172" fontId="17" fillId="0" borderId="0"/>
    <xf numFmtId="172" fontId="17" fillId="0" borderId="0"/>
    <xf numFmtId="172" fontId="17" fillId="0" borderId="0"/>
    <xf numFmtId="172" fontId="17" fillId="0" borderId="0"/>
    <xf numFmtId="172" fontId="125" fillId="0" borderId="0"/>
    <xf numFmtId="172" fontId="17" fillId="0" borderId="0"/>
    <xf numFmtId="172" fontId="125" fillId="0" borderId="0"/>
    <xf numFmtId="172" fontId="17" fillId="0" borderId="0"/>
    <xf numFmtId="172" fontId="17" fillId="0" borderId="0"/>
    <xf numFmtId="172" fontId="17" fillId="0" borderId="0"/>
    <xf numFmtId="172" fontId="17" fillId="0" borderId="0"/>
    <xf numFmtId="172" fontId="17" fillId="0" borderId="0"/>
    <xf numFmtId="172" fontId="17" fillId="0" borderId="0"/>
    <xf numFmtId="172" fontId="17" fillId="0" borderId="0"/>
    <xf numFmtId="172" fontId="127" fillId="0" borderId="0"/>
    <xf numFmtId="172" fontId="127" fillId="0" borderId="0"/>
    <xf numFmtId="172" fontId="127" fillId="0" borderId="0"/>
    <xf numFmtId="172" fontId="127" fillId="0" borderId="0"/>
    <xf numFmtId="172" fontId="127" fillId="0" borderId="0"/>
    <xf numFmtId="172" fontId="127" fillId="0" borderId="0"/>
    <xf numFmtId="172" fontId="127" fillId="0" borderId="0"/>
    <xf numFmtId="172" fontId="127" fillId="0" borderId="0"/>
    <xf numFmtId="172" fontId="127" fillId="0" borderId="0"/>
    <xf numFmtId="172" fontId="127" fillId="0" borderId="0"/>
    <xf numFmtId="0" fontId="7" fillId="0" borderId="0"/>
    <xf numFmtId="172" fontId="17" fillId="0" borderId="0"/>
    <xf numFmtId="172" fontId="17" fillId="0" borderId="0"/>
    <xf numFmtId="172" fontId="17" fillId="0" borderId="0"/>
    <xf numFmtId="0" fontId="6" fillId="0" borderId="0"/>
    <xf numFmtId="172" fontId="17" fillId="0" borderId="0"/>
    <xf numFmtId="172" fontId="17" fillId="0" borderId="0"/>
    <xf numFmtId="172" fontId="17" fillId="0" borderId="0"/>
    <xf numFmtId="172" fontId="17" fillId="0" borderId="0"/>
    <xf numFmtId="172" fontId="17" fillId="0" borderId="0"/>
    <xf numFmtId="172" fontId="17" fillId="0" borderId="0"/>
    <xf numFmtId="172" fontId="17" fillId="0" borderId="0"/>
    <xf numFmtId="172" fontId="17" fillId="0" borderId="0"/>
    <xf numFmtId="172" fontId="126" fillId="0" borderId="0"/>
    <xf numFmtId="172" fontId="127" fillId="0" borderId="0"/>
    <xf numFmtId="172" fontId="127" fillId="0" borderId="0"/>
    <xf numFmtId="172" fontId="127" fillId="0" borderId="0"/>
    <xf numFmtId="172" fontId="127" fillId="0" borderId="0"/>
    <xf numFmtId="172" fontId="127" fillId="0" borderId="0"/>
    <xf numFmtId="172" fontId="127" fillId="0" borderId="0"/>
    <xf numFmtId="172" fontId="127" fillId="0" borderId="0"/>
    <xf numFmtId="172" fontId="127" fillId="0" borderId="0"/>
    <xf numFmtId="172" fontId="127" fillId="0" borderId="0"/>
    <xf numFmtId="172" fontId="127" fillId="0" borderId="0"/>
    <xf numFmtId="0" fontId="7" fillId="0" borderId="0"/>
    <xf numFmtId="172" fontId="17" fillId="0" borderId="0"/>
    <xf numFmtId="172" fontId="17" fillId="0" borderId="0"/>
    <xf numFmtId="172" fontId="17" fillId="0" borderId="0"/>
    <xf numFmtId="0" fontId="9" fillId="0" borderId="0"/>
    <xf numFmtId="0" fontId="7" fillId="0" borderId="0"/>
    <xf numFmtId="172" fontId="17" fillId="0" borderId="0"/>
    <xf numFmtId="172" fontId="17" fillId="0" borderId="0"/>
    <xf numFmtId="172" fontId="17" fillId="0" borderId="0"/>
    <xf numFmtId="172" fontId="17" fillId="0" borderId="0"/>
    <xf numFmtId="172" fontId="17" fillId="0" borderId="0"/>
    <xf numFmtId="172" fontId="17" fillId="0" borderId="0"/>
    <xf numFmtId="172" fontId="17" fillId="0" borderId="0"/>
    <xf numFmtId="172" fontId="17" fillId="0" borderId="0"/>
    <xf numFmtId="172" fontId="126" fillId="0" borderId="0"/>
    <xf numFmtId="172" fontId="127" fillId="0" borderId="0"/>
    <xf numFmtId="172" fontId="127" fillId="0" borderId="0"/>
    <xf numFmtId="172" fontId="127" fillId="0" borderId="0"/>
    <xf numFmtId="172" fontId="127" fillId="0" borderId="0"/>
    <xf numFmtId="172" fontId="127" fillId="0" borderId="0"/>
    <xf numFmtId="172" fontId="127" fillId="0" borderId="0"/>
    <xf numFmtId="172" fontId="127" fillId="0" borderId="0"/>
    <xf numFmtId="172" fontId="127" fillId="0" borderId="0"/>
    <xf numFmtId="172" fontId="127" fillId="0" borderId="0"/>
    <xf numFmtId="172" fontId="127" fillId="0" borderId="0"/>
    <xf numFmtId="0" fontId="7" fillId="0" borderId="0"/>
    <xf numFmtId="172" fontId="17" fillId="0" borderId="0"/>
    <xf numFmtId="172" fontId="17" fillId="0" borderId="0"/>
    <xf numFmtId="172" fontId="17" fillId="0" borderId="0"/>
    <xf numFmtId="0" fontId="7" fillId="0" borderId="0"/>
    <xf numFmtId="172" fontId="17" fillId="0" borderId="0"/>
    <xf numFmtId="172" fontId="17" fillId="0" borderId="0"/>
    <xf numFmtId="172" fontId="17" fillId="0" borderId="0"/>
    <xf numFmtId="172" fontId="17" fillId="0" borderId="0"/>
    <xf numFmtId="172" fontId="17" fillId="0" borderId="0"/>
    <xf numFmtId="172" fontId="17" fillId="0" borderId="0"/>
    <xf numFmtId="172" fontId="17" fillId="0" borderId="0"/>
    <xf numFmtId="172" fontId="17" fillId="0" borderId="0"/>
    <xf numFmtId="172" fontId="126" fillId="0" borderId="0"/>
    <xf numFmtId="172" fontId="127" fillId="0" borderId="0"/>
    <xf numFmtId="172" fontId="127" fillId="0" borderId="0"/>
    <xf numFmtId="172" fontId="127" fillId="0" borderId="0"/>
    <xf numFmtId="172" fontId="127" fillId="0" borderId="0"/>
    <xf numFmtId="172" fontId="127" fillId="0" borderId="0"/>
    <xf numFmtId="172" fontId="127" fillId="0" borderId="0"/>
    <xf numFmtId="172" fontId="127" fillId="0" borderId="0"/>
    <xf numFmtId="172" fontId="127" fillId="0" borderId="0"/>
    <xf numFmtId="172" fontId="127" fillId="0" borderId="0"/>
    <xf numFmtId="172" fontId="127" fillId="0" borderId="0"/>
    <xf numFmtId="0" fontId="51" fillId="12" borderId="46" applyNumberFormat="0">
      <alignment horizontal="right" vertical="top"/>
    </xf>
    <xf numFmtId="0" fontId="51" fillId="3" borderId="46" applyNumberFormat="0">
      <alignment horizontal="right" vertical="top"/>
    </xf>
    <xf numFmtId="0" fontId="51" fillId="0" borderId="31" applyNumberFormat="0">
      <alignment horizontal="right" vertical="top"/>
    </xf>
    <xf numFmtId="0" fontId="51" fillId="0" borderId="31" applyNumberFormat="0">
      <alignment horizontal="right" vertical="top"/>
    </xf>
    <xf numFmtId="0" fontId="51" fillId="0" borderId="31" applyNumberFormat="0">
      <alignment horizontal="right" vertical="top"/>
    </xf>
    <xf numFmtId="0" fontId="51" fillId="0" borderId="31" applyNumberFormat="0">
      <alignment horizontal="right" vertical="top"/>
    </xf>
    <xf numFmtId="0" fontId="51" fillId="104" borderId="46" applyNumberFormat="0">
      <alignment horizontal="right" vertical="top"/>
    </xf>
    <xf numFmtId="0" fontId="51" fillId="0" borderId="31" applyNumberFormat="0">
      <alignment horizontal="right" vertical="top"/>
    </xf>
    <xf numFmtId="0" fontId="51" fillId="0" borderId="31" applyNumberFormat="0">
      <alignment horizontal="right" vertical="top"/>
    </xf>
    <xf numFmtId="0" fontId="136" fillId="31" borderId="0" applyNumberFormat="0" applyBorder="0" applyAlignment="0" applyProtection="0"/>
    <xf numFmtId="0" fontId="137" fillId="42" borderId="0"/>
    <xf numFmtId="0" fontId="137" fillId="42" borderId="0"/>
    <xf numFmtId="0" fontId="136" fillId="4" borderId="0" applyNumberFormat="0" applyBorder="0" applyAlignment="0" applyProtection="0"/>
    <xf numFmtId="0" fontId="137" fillId="42" borderId="0"/>
    <xf numFmtId="0" fontId="137" fillId="42" borderId="0"/>
    <xf numFmtId="0" fontId="137" fillId="42" borderId="0"/>
    <xf numFmtId="0" fontId="137" fillId="42" borderId="0"/>
    <xf numFmtId="0" fontId="137" fillId="42" borderId="0"/>
    <xf numFmtId="0" fontId="137" fillId="42" borderId="0"/>
    <xf numFmtId="0" fontId="137" fillId="42" borderId="0"/>
    <xf numFmtId="0" fontId="137" fillId="42" borderId="0"/>
    <xf numFmtId="0" fontId="137" fillId="33" borderId="0"/>
    <xf numFmtId="0" fontId="138" fillId="111" borderId="0"/>
    <xf numFmtId="0" fontId="138" fillId="111" borderId="0"/>
    <xf numFmtId="0" fontId="138" fillId="111" borderId="0"/>
    <xf numFmtId="0" fontId="138" fillId="111" borderId="0"/>
    <xf numFmtId="0" fontId="139" fillId="0" borderId="0" applyNumberFormat="0" applyFill="0" applyBorder="0" applyAlignment="0" applyProtection="0"/>
    <xf numFmtId="0" fontId="140" fillId="0" borderId="0"/>
    <xf numFmtId="0" fontId="140" fillId="0" borderId="0"/>
    <xf numFmtId="0" fontId="140" fillId="0" borderId="0"/>
    <xf numFmtId="0" fontId="140" fillId="0" borderId="0"/>
    <xf numFmtId="0" fontId="140" fillId="0" borderId="0"/>
    <xf numFmtId="0" fontId="140" fillId="0" borderId="0"/>
    <xf numFmtId="0" fontId="140" fillId="0" borderId="0"/>
    <xf numFmtId="0" fontId="140" fillId="0" borderId="0"/>
    <xf numFmtId="0" fontId="140" fillId="0" borderId="0"/>
    <xf numFmtId="0" fontId="140" fillId="0" borderId="0"/>
    <xf numFmtId="0" fontId="140" fillId="0" borderId="0"/>
    <xf numFmtId="0" fontId="141" fillId="0" borderId="0"/>
    <xf numFmtId="0" fontId="141" fillId="0" borderId="0"/>
    <xf numFmtId="0" fontId="141" fillId="0" borderId="0"/>
    <xf numFmtId="0" fontId="141" fillId="0" borderId="0"/>
    <xf numFmtId="0" fontId="74" fillId="36" borderId="15"/>
    <xf numFmtId="0" fontId="74" fillId="36" borderId="15"/>
    <xf numFmtId="0" fontId="7" fillId="23" borderId="25" applyNumberFormat="0" applyAlignment="0" applyProtection="0"/>
    <xf numFmtId="0" fontId="74" fillId="36" borderId="26"/>
    <xf numFmtId="0" fontId="74" fillId="36" borderId="26"/>
    <xf numFmtId="0" fontId="74" fillId="36" borderId="26"/>
    <xf numFmtId="0" fontId="74" fillId="36" borderId="26"/>
    <xf numFmtId="0" fontId="74" fillId="36" borderId="26"/>
    <xf numFmtId="0" fontId="74" fillId="36" borderId="26"/>
    <xf numFmtId="0" fontId="74" fillId="36" borderId="26"/>
    <xf numFmtId="0" fontId="74" fillId="36" borderId="26"/>
    <xf numFmtId="0" fontId="74" fillId="36" borderId="26"/>
    <xf numFmtId="0" fontId="74" fillId="36" borderId="26"/>
    <xf numFmtId="0" fontId="74" fillId="36" borderId="26"/>
    <xf numFmtId="0" fontId="74" fillId="36" borderId="26"/>
    <xf numFmtId="0" fontId="74" fillId="36" borderId="26"/>
    <xf numFmtId="0" fontId="74" fillId="36" borderId="26"/>
    <xf numFmtId="0" fontId="9" fillId="112" borderId="25" applyNumberFormat="0" applyFont="0" applyAlignment="0" applyProtection="0"/>
    <xf numFmtId="0" fontId="10" fillId="112" borderId="25" applyNumberFormat="0" applyFont="0" applyAlignment="0" applyProtection="0"/>
    <xf numFmtId="0" fontId="74" fillId="36" borderId="26"/>
    <xf numFmtId="0" fontId="74" fillId="36" borderId="26"/>
    <xf numFmtId="0" fontId="74" fillId="36" borderId="26"/>
    <xf numFmtId="0" fontId="74" fillId="36" borderId="26"/>
    <xf numFmtId="0" fontId="74" fillId="36" borderId="26"/>
    <xf numFmtId="0" fontId="74" fillId="36" borderId="26"/>
    <xf numFmtId="0" fontId="74" fillId="36" borderId="26"/>
    <xf numFmtId="0" fontId="74" fillId="36" borderId="26"/>
    <xf numFmtId="0" fontId="74" fillId="36" borderId="26"/>
    <xf numFmtId="0" fontId="74" fillId="36" borderId="26"/>
    <xf numFmtId="0" fontId="74" fillId="36" borderId="26"/>
    <xf numFmtId="0" fontId="74" fillId="36" borderId="26"/>
    <xf numFmtId="0" fontId="74" fillId="36" borderId="26"/>
    <xf numFmtId="0" fontId="74" fillId="36" borderId="26"/>
    <xf numFmtId="0" fontId="74" fillId="36" borderId="26"/>
    <xf numFmtId="0" fontId="74" fillId="36" borderId="26"/>
    <xf numFmtId="0" fontId="74" fillId="36" borderId="26"/>
    <xf numFmtId="0" fontId="74" fillId="36" borderId="26"/>
    <xf numFmtId="0" fontId="74" fillId="36" borderId="26"/>
    <xf numFmtId="0" fontId="74" fillId="36" borderId="26"/>
    <xf numFmtId="0" fontId="74" fillId="36" borderId="26"/>
    <xf numFmtId="0" fontId="74" fillId="36" borderId="26"/>
    <xf numFmtId="0" fontId="74" fillId="36" borderId="26"/>
    <xf numFmtId="0" fontId="74" fillId="36" borderId="26"/>
    <xf numFmtId="0" fontId="74" fillId="36" borderId="26"/>
    <xf numFmtId="0" fontId="74" fillId="36" borderId="26"/>
    <xf numFmtId="0" fontId="74" fillId="36" borderId="26"/>
    <xf numFmtId="0" fontId="74" fillId="36" borderId="26"/>
    <xf numFmtId="0" fontId="74" fillId="36" borderId="26"/>
    <xf numFmtId="0" fontId="74" fillId="36" borderId="26"/>
    <xf numFmtId="0" fontId="74" fillId="36" borderId="26"/>
    <xf numFmtId="0" fontId="74" fillId="36" borderId="26"/>
    <xf numFmtId="0" fontId="74" fillId="36" borderId="26"/>
    <xf numFmtId="0" fontId="74" fillId="36" borderId="26"/>
    <xf numFmtId="0" fontId="74" fillId="36" borderId="26"/>
    <xf numFmtId="0" fontId="74" fillId="36" borderId="26"/>
    <xf numFmtId="0" fontId="74" fillId="36" borderId="26"/>
    <xf numFmtId="0" fontId="74" fillId="36" borderId="26"/>
    <xf numFmtId="0" fontId="74" fillId="36" borderId="26"/>
    <xf numFmtId="0" fontId="74" fillId="36" borderId="26"/>
    <xf numFmtId="0" fontId="74" fillId="36" borderId="26"/>
    <xf numFmtId="0" fontId="7" fillId="112" borderId="25" applyNumberFormat="0" applyFont="0" applyAlignment="0" applyProtection="0"/>
    <xf numFmtId="0" fontId="7" fillId="112" borderId="25" applyNumberFormat="0" applyFont="0" applyAlignment="0" applyProtection="0"/>
    <xf numFmtId="0" fontId="7" fillId="112" borderId="25" applyNumberFormat="0" applyFont="0" applyAlignment="0" applyProtection="0"/>
    <xf numFmtId="0" fontId="7" fillId="112" borderId="25" applyNumberFormat="0" applyFont="0" applyAlignment="0" applyProtection="0"/>
    <xf numFmtId="0" fontId="74" fillId="36" borderId="15"/>
    <xf numFmtId="0" fontId="74" fillId="36" borderId="15"/>
    <xf numFmtId="0" fontId="74" fillId="36" borderId="15"/>
    <xf numFmtId="0" fontId="74" fillId="36" borderId="15"/>
    <xf numFmtId="0" fontId="74" fillId="36" borderId="15"/>
    <xf numFmtId="0" fontId="74" fillId="36" borderId="15"/>
    <xf numFmtId="9" fontId="7" fillId="0" borderId="0" applyFont="0" applyFill="0" applyBorder="0" applyAlignment="0" applyProtection="0"/>
    <xf numFmtId="9" fontId="49" fillId="0" borderId="0" applyFill="0" applyBorder="0" applyAlignment="0" applyProtection="0"/>
    <xf numFmtId="9" fontId="49" fillId="0" borderId="0" applyFill="0" applyBorder="0" applyAlignment="0" applyProtection="0"/>
    <xf numFmtId="9" fontId="49" fillId="0" borderId="0" applyFill="0" applyBorder="0" applyAlignment="0" applyProtection="0"/>
    <xf numFmtId="9" fontId="49" fillId="0" borderId="0" applyFill="0" applyBorder="0" applyAlignment="0" applyProtection="0"/>
    <xf numFmtId="9" fontId="49" fillId="0" borderId="0" applyFill="0" applyBorder="0" applyAlignment="0" applyProtection="0"/>
    <xf numFmtId="9" fontId="49" fillId="0" borderId="0" applyFill="0" applyBorder="0" applyAlignment="0" applyProtection="0"/>
    <xf numFmtId="9" fontId="49" fillId="0" borderId="0" applyFill="0" applyBorder="0" applyAlignment="0" applyProtection="0"/>
    <xf numFmtId="9" fontId="7" fillId="0" borderId="0" applyFont="0" applyFill="0" applyBorder="0" applyAlignment="0" applyProtection="0"/>
    <xf numFmtId="9" fontId="6" fillId="0" borderId="0" applyFont="0" applyFill="0" applyBorder="0" applyAlignment="0" applyProtection="0"/>
    <xf numFmtId="49" fontId="70" fillId="56" borderId="31">
      <alignment horizontal="left" vertical="top" wrapText="1"/>
    </xf>
    <xf numFmtId="49" fontId="142" fillId="0" borderId="31">
      <alignment horizontal="left" vertical="top" wrapText="1"/>
    </xf>
    <xf numFmtId="49" fontId="142" fillId="0" borderId="31">
      <alignment horizontal="left" vertical="top" wrapText="1"/>
    </xf>
    <xf numFmtId="49" fontId="70" fillId="56" borderId="31">
      <alignment horizontal="left" vertical="top" wrapText="1"/>
    </xf>
    <xf numFmtId="0" fontId="143" fillId="0" borderId="24" applyNumberFormat="0" applyFill="0" applyAlignment="0" applyProtection="0"/>
    <xf numFmtId="0" fontId="144" fillId="0" borderId="47"/>
    <xf numFmtId="0" fontId="144" fillId="0" borderId="47"/>
    <xf numFmtId="0" fontId="144" fillId="0" borderId="47"/>
    <xf numFmtId="0" fontId="144" fillId="0" borderId="47"/>
    <xf numFmtId="0" fontId="144" fillId="0" borderId="47"/>
    <xf numFmtId="0" fontId="144" fillId="0" borderId="47"/>
    <xf numFmtId="0" fontId="144" fillId="0" borderId="47"/>
    <xf numFmtId="0" fontId="144" fillId="0" borderId="47"/>
    <xf numFmtId="0" fontId="144" fillId="0" borderId="47"/>
    <xf numFmtId="0" fontId="145" fillId="0" borderId="48"/>
    <xf numFmtId="0" fontId="146" fillId="0" borderId="13"/>
    <xf numFmtId="0" fontId="146" fillId="0" borderId="13"/>
    <xf numFmtId="0" fontId="146" fillId="0" borderId="13"/>
    <xf numFmtId="0" fontId="146" fillId="0" borderId="13"/>
    <xf numFmtId="0" fontId="49" fillId="0" borderId="0"/>
    <xf numFmtId="0" fontId="49" fillId="0" borderId="0"/>
    <xf numFmtId="0" fontId="49" fillId="0" borderId="0"/>
    <xf numFmtId="0" fontId="55" fillId="0" borderId="0" applyNumberFormat="0" applyFill="0" applyBorder="0" applyAlignment="0" applyProtection="0"/>
    <xf numFmtId="0" fontId="144" fillId="0" borderId="0"/>
    <xf numFmtId="0" fontId="144" fillId="0" borderId="0"/>
    <xf numFmtId="0" fontId="147" fillId="0" borderId="0" applyNumberFormat="0" applyFill="0" applyBorder="0" applyAlignment="0" applyProtection="0"/>
    <xf numFmtId="0" fontId="144" fillId="0" borderId="0"/>
    <xf numFmtId="0" fontId="144" fillId="0" borderId="0"/>
    <xf numFmtId="0" fontId="144" fillId="0" borderId="0"/>
    <xf numFmtId="0" fontId="144" fillId="0" borderId="0"/>
    <xf numFmtId="0" fontId="144" fillId="0" borderId="0"/>
    <xf numFmtId="0" fontId="144" fillId="0" borderId="0"/>
    <xf numFmtId="0" fontId="144" fillId="0" borderId="0"/>
    <xf numFmtId="0" fontId="144" fillId="0" borderId="0"/>
    <xf numFmtId="0" fontId="144" fillId="0" borderId="0"/>
    <xf numFmtId="0" fontId="55" fillId="0" borderId="0" applyNumberFormat="0" applyFill="0" applyBorder="0" applyAlignment="0" applyProtection="0"/>
    <xf numFmtId="0" fontId="144" fillId="0" borderId="0"/>
    <xf numFmtId="0" fontId="144" fillId="0" borderId="0"/>
    <xf numFmtId="0" fontId="144" fillId="0" borderId="0"/>
    <xf numFmtId="177" fontId="7" fillId="0" borderId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77" fontId="49" fillId="0" borderId="0" applyFill="0" applyBorder="0" applyAlignment="0" applyProtection="0"/>
    <xf numFmtId="177" fontId="49" fillId="0" borderId="0" applyFill="0" applyBorder="0" applyAlignment="0" applyProtection="0"/>
    <xf numFmtId="167" fontId="7" fillId="0" borderId="0" applyFont="0" applyFill="0" applyBorder="0" applyAlignment="0" applyProtection="0"/>
    <xf numFmtId="173" fontId="74" fillId="0" borderId="0"/>
    <xf numFmtId="173" fontId="74" fillId="0" borderId="0"/>
    <xf numFmtId="178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180" fontId="49" fillId="0" borderId="0" applyFill="0" applyBorder="0" applyAlignment="0" applyProtection="0"/>
    <xf numFmtId="180" fontId="49" fillId="0" borderId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51" fillId="0" borderId="0" applyFont="0" applyFill="0" applyBorder="0" applyAlignment="0" applyProtection="0"/>
    <xf numFmtId="177" fontId="49" fillId="0" borderId="0" applyFill="0" applyBorder="0" applyAlignment="0" applyProtection="0"/>
    <xf numFmtId="167" fontId="10" fillId="0" borderId="0" applyFont="0" applyFill="0" applyBorder="0" applyAlignment="0" applyProtection="0"/>
    <xf numFmtId="0" fontId="7" fillId="0" borderId="0" applyBorder="0" applyProtection="0"/>
    <xf numFmtId="167" fontId="6" fillId="0" borderId="0" applyFont="0" applyFill="0" applyBorder="0" applyAlignment="0" applyProtection="0"/>
    <xf numFmtId="177" fontId="7" fillId="0" borderId="0" applyFill="0" applyBorder="0" applyAlignment="0" applyProtection="0"/>
    <xf numFmtId="167" fontId="7" fillId="0" borderId="0" applyFont="0" applyFill="0" applyBorder="0" applyAlignment="0" applyProtection="0"/>
    <xf numFmtId="0" fontId="148" fillId="35" borderId="0" applyNumberFormat="0" applyBorder="0" applyAlignment="0" applyProtection="0"/>
    <xf numFmtId="0" fontId="149" fillId="44" borderId="0"/>
    <xf numFmtId="0" fontId="149" fillId="44" borderId="0"/>
    <xf numFmtId="0" fontId="148" fillId="5" borderId="0" applyNumberFormat="0" applyBorder="0" applyAlignment="0" applyProtection="0"/>
    <xf numFmtId="0" fontId="149" fillId="44" borderId="0"/>
    <xf numFmtId="0" fontId="149" fillId="44" borderId="0"/>
    <xf numFmtId="0" fontId="149" fillId="44" borderId="0"/>
    <xf numFmtId="0" fontId="149" fillId="44" borderId="0"/>
    <xf numFmtId="0" fontId="149" fillId="44" borderId="0"/>
    <xf numFmtId="0" fontId="149" fillId="44" borderId="0"/>
    <xf numFmtId="0" fontId="149" fillId="44" borderId="0"/>
    <xf numFmtId="0" fontId="149" fillId="44" borderId="0"/>
    <xf numFmtId="0" fontId="149" fillId="38" borderId="0"/>
    <xf numFmtId="0" fontId="150" fillId="113" borderId="0"/>
    <xf numFmtId="0" fontId="150" fillId="113" borderId="0"/>
    <xf numFmtId="0" fontId="150" fillId="113" borderId="0"/>
    <xf numFmtId="0" fontId="150" fillId="113" borderId="0"/>
    <xf numFmtId="0" fontId="51" fillId="106" borderId="31">
      <alignment horizontal="left" vertical="top" wrapText="1"/>
    </xf>
    <xf numFmtId="0" fontId="51" fillId="0" borderId="31">
      <alignment horizontal="left" vertical="top" wrapText="1"/>
    </xf>
    <xf numFmtId="0" fontId="51" fillId="0" borderId="31">
      <alignment horizontal="left" vertical="top" wrapText="1"/>
    </xf>
    <xf numFmtId="0" fontId="51" fillId="106" borderId="31">
      <alignment horizontal="left" vertical="top" wrapText="1"/>
    </xf>
    <xf numFmtId="0" fontId="9" fillId="0" borderId="0"/>
    <xf numFmtId="0" fontId="9" fillId="0" borderId="0"/>
  </cellStyleXfs>
  <cellXfs count="695">
    <xf numFmtId="0" fontId="0" fillId="0" borderId="0" xfId="0"/>
    <xf numFmtId="0" fontId="1" fillId="0" borderId="0" xfId="0" applyFont="1"/>
    <xf numFmtId="0" fontId="3" fillId="0" borderId="0" xfId="0" applyFont="1"/>
    <xf numFmtId="0" fontId="2" fillId="0" borderId="0" xfId="0" applyFont="1"/>
    <xf numFmtId="0" fontId="2" fillId="0" borderId="1" xfId="0" applyFont="1" applyBorder="1" applyAlignment="1">
      <alignment horizontal="center"/>
    </xf>
    <xf numFmtId="169" fontId="2" fillId="0" borderId="1" xfId="0" applyNumberFormat="1" applyFont="1" applyBorder="1" applyAlignment="1">
      <alignment horizontal="center" vertical="center"/>
    </xf>
    <xf numFmtId="0" fontId="2" fillId="0" borderId="0" xfId="0" applyFont="1" applyFill="1"/>
    <xf numFmtId="168" fontId="2" fillId="0" borderId="1" xfId="0" applyNumberFormat="1" applyFont="1" applyBorder="1" applyAlignment="1">
      <alignment horizontal="center" vertical="center"/>
    </xf>
    <xf numFmtId="168" fontId="4" fillId="0" borderId="1" xfId="0" applyNumberFormat="1" applyFont="1" applyBorder="1" applyAlignment="1">
      <alignment horizontal="center" vertical="center"/>
    </xf>
    <xf numFmtId="0" fontId="2" fillId="0" borderId="1" xfId="0" applyFont="1" applyFill="1" applyBorder="1"/>
    <xf numFmtId="0" fontId="0" fillId="0" borderId="0" xfId="0" applyFill="1"/>
    <xf numFmtId="0" fontId="2" fillId="0" borderId="1" xfId="0" applyFont="1" applyFill="1" applyBorder="1" applyAlignment="1">
      <alignment horizontal="center"/>
    </xf>
    <xf numFmtId="0" fontId="2" fillId="2" borderId="0" xfId="0" applyFont="1" applyFill="1"/>
    <xf numFmtId="168" fontId="2" fillId="2" borderId="1" xfId="0" applyNumberFormat="1" applyFont="1" applyFill="1" applyBorder="1" applyAlignment="1">
      <alignment horizontal="center" vertical="center"/>
    </xf>
    <xf numFmtId="168" fontId="2" fillId="0" borderId="1" xfId="0" applyNumberFormat="1" applyFont="1" applyFill="1" applyBorder="1" applyAlignment="1">
      <alignment horizontal="center" vertical="center"/>
    </xf>
    <xf numFmtId="168" fontId="2" fillId="0" borderId="0" xfId="0" applyNumberFormat="1" applyFont="1"/>
    <xf numFmtId="0" fontId="5" fillId="0" borderId="1" xfId="0" applyFont="1" applyBorder="1" applyAlignment="1">
      <alignment horizontal="left" vertical="center" wrapText="1"/>
    </xf>
    <xf numFmtId="168" fontId="4" fillId="0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vertical="center" wrapText="1"/>
    </xf>
    <xf numFmtId="168" fontId="4" fillId="2" borderId="1" xfId="0" applyNumberFormat="1" applyFont="1" applyFill="1" applyBorder="1" applyAlignment="1">
      <alignment horizontal="center" vertical="center"/>
    </xf>
    <xf numFmtId="168" fontId="4" fillId="0" borderId="1" xfId="0" applyNumberFormat="1" applyFont="1" applyFill="1" applyBorder="1" applyAlignment="1">
      <alignment horizontal="center" vertical="center" wrapText="1"/>
    </xf>
    <xf numFmtId="0" fontId="14" fillId="0" borderId="0" xfId="0" applyFont="1" applyFill="1"/>
    <xf numFmtId="0" fontId="14" fillId="0" borderId="1" xfId="0" applyFont="1" applyFill="1" applyBorder="1" applyAlignment="1">
      <alignment vertical="center" wrapText="1"/>
    </xf>
    <xf numFmtId="168" fontId="4" fillId="0" borderId="1" xfId="0" applyNumberFormat="1" applyFont="1" applyBorder="1" applyAlignment="1">
      <alignment horizontal="center" vertical="center" wrapText="1"/>
    </xf>
    <xf numFmtId="168" fontId="2" fillId="0" borderId="1" xfId="0" applyNumberFormat="1" applyFont="1" applyBorder="1" applyAlignment="1">
      <alignment horizontal="center" vertical="center" wrapText="1"/>
    </xf>
    <xf numFmtId="168" fontId="14" fillId="0" borderId="1" xfId="0" applyNumberFormat="1" applyFont="1" applyBorder="1" applyAlignment="1">
      <alignment horizontal="center" vertical="center"/>
    </xf>
    <xf numFmtId="168" fontId="13" fillId="0" borderId="1" xfId="0" applyNumberFormat="1" applyFont="1" applyBorder="1" applyAlignment="1">
      <alignment horizontal="center" vertical="center"/>
    </xf>
    <xf numFmtId="168" fontId="15" fillId="0" borderId="1" xfId="0" applyNumberFormat="1" applyFont="1" applyBorder="1" applyAlignment="1">
      <alignment horizontal="center" vertical="center"/>
    </xf>
    <xf numFmtId="0" fontId="15" fillId="0" borderId="1" xfId="0" applyFont="1" applyBorder="1" applyAlignment="1">
      <alignment horizontal="left" vertical="center" wrapText="1"/>
    </xf>
    <xf numFmtId="0" fontId="19" fillId="0" borderId="1" xfId="0" applyFont="1" applyFill="1" applyBorder="1" applyAlignment="1">
      <alignment horizontal="center"/>
    </xf>
    <xf numFmtId="168" fontId="21" fillId="0" borderId="1" xfId="0" applyNumberFormat="1" applyFont="1" applyFill="1" applyBorder="1" applyAlignment="1">
      <alignment horizontal="center"/>
    </xf>
    <xf numFmtId="0" fontId="20" fillId="2" borderId="1" xfId="46" applyFont="1" applyFill="1" applyBorder="1" applyAlignment="1">
      <alignment vertical="center" wrapText="1"/>
    </xf>
    <xf numFmtId="168" fontId="22" fillId="2" borderId="2" xfId="46" applyNumberFormat="1" applyFont="1" applyFill="1" applyBorder="1" applyAlignment="1">
      <alignment horizontal="center" vertical="center" wrapText="1"/>
    </xf>
    <xf numFmtId="168" fontId="22" fillId="2" borderId="1" xfId="46" applyNumberFormat="1" applyFont="1" applyFill="1" applyBorder="1" applyAlignment="1">
      <alignment horizontal="center" vertical="center" wrapText="1"/>
    </xf>
    <xf numFmtId="0" fontId="22" fillId="2" borderId="1" xfId="46" applyFont="1" applyFill="1" applyBorder="1" applyAlignment="1">
      <alignment vertical="center" wrapText="1"/>
    </xf>
    <xf numFmtId="169" fontId="20" fillId="2" borderId="1" xfId="46" applyNumberFormat="1" applyFont="1" applyFill="1" applyBorder="1" applyAlignment="1">
      <alignment horizontal="center" vertical="center" wrapText="1"/>
    </xf>
    <xf numFmtId="168" fontId="20" fillId="2" borderId="1" xfId="46" applyNumberFormat="1" applyFont="1" applyFill="1" applyBorder="1" applyAlignment="1">
      <alignment horizontal="center" vertical="center" wrapText="1"/>
    </xf>
    <xf numFmtId="169" fontId="24" fillId="2" borderId="1" xfId="46" applyNumberFormat="1" applyFont="1" applyFill="1" applyBorder="1" applyAlignment="1">
      <alignment horizontal="center" vertical="center" wrapText="1"/>
    </xf>
    <xf numFmtId="168" fontId="24" fillId="2" borderId="1" xfId="46" applyNumberFormat="1" applyFont="1" applyFill="1" applyBorder="1" applyAlignment="1">
      <alignment horizontal="center" vertical="center" wrapText="1"/>
    </xf>
    <xf numFmtId="168" fontId="21" fillId="2" borderId="1" xfId="0" applyNumberFormat="1" applyFont="1" applyFill="1" applyBorder="1" applyAlignment="1">
      <alignment horizontal="center" vertical="center" wrapText="1"/>
    </xf>
    <xf numFmtId="0" fontId="24" fillId="2" borderId="2" xfId="46" applyFont="1" applyFill="1" applyBorder="1" applyAlignment="1">
      <alignment horizontal="center" vertical="center" wrapText="1"/>
    </xf>
    <xf numFmtId="169" fontId="22" fillId="2" borderId="2" xfId="46" applyNumberFormat="1" applyFont="1" applyFill="1" applyBorder="1" applyAlignment="1">
      <alignment horizontal="center" vertical="center" wrapText="1"/>
    </xf>
    <xf numFmtId="169" fontId="24" fillId="2" borderId="2" xfId="46" applyNumberFormat="1" applyFont="1" applyFill="1" applyBorder="1" applyAlignment="1">
      <alignment horizontal="center" vertical="center" wrapText="1"/>
    </xf>
    <xf numFmtId="169" fontId="22" fillId="2" borderId="2" xfId="46" applyNumberFormat="1" applyFont="1" applyFill="1" applyBorder="1" applyAlignment="1">
      <alignment vertical="center" wrapText="1"/>
    </xf>
    <xf numFmtId="169" fontId="22" fillId="2" borderId="1" xfId="46" applyNumberFormat="1" applyFont="1" applyFill="1" applyBorder="1" applyAlignment="1">
      <alignment vertical="center" wrapText="1"/>
    </xf>
    <xf numFmtId="0" fontId="24" fillId="2" borderId="9" xfId="46" applyFont="1" applyFill="1" applyBorder="1" applyAlignment="1">
      <alignment horizontal="center"/>
    </xf>
    <xf numFmtId="0" fontId="22" fillId="2" borderId="2" xfId="46" applyFont="1" applyFill="1" applyBorder="1" applyAlignment="1">
      <alignment vertical="center" wrapText="1"/>
    </xf>
    <xf numFmtId="0" fontId="0" fillId="2" borderId="0" xfId="0" applyFill="1" applyBorder="1"/>
    <xf numFmtId="168" fontId="26" fillId="2" borderId="2" xfId="46" applyNumberFormat="1" applyFont="1" applyFill="1" applyBorder="1" applyAlignment="1">
      <alignment horizontal="center" vertical="center" wrapText="1"/>
    </xf>
    <xf numFmtId="168" fontId="12" fillId="20" borderId="1" xfId="40" applyNumberFormat="1" applyFont="1" applyFill="1" applyBorder="1" applyAlignment="1">
      <alignment horizontal="center"/>
    </xf>
    <xf numFmtId="169" fontId="24" fillId="2" borderId="1" xfId="46" applyNumberFormat="1" applyFont="1" applyFill="1" applyBorder="1" applyAlignment="1">
      <alignment vertical="center" wrapText="1"/>
    </xf>
    <xf numFmtId="0" fontId="22" fillId="2" borderId="2" xfId="46" applyFont="1" applyFill="1" applyBorder="1" applyAlignment="1">
      <alignment horizontal="left"/>
    </xf>
    <xf numFmtId="169" fontId="24" fillId="2" borderId="9" xfId="46" applyNumberFormat="1" applyFont="1" applyFill="1" applyBorder="1" applyAlignment="1">
      <alignment horizontal="center" vertical="center" wrapText="1"/>
    </xf>
    <xf numFmtId="169" fontId="28" fillId="2" borderId="1" xfId="46" applyNumberFormat="1" applyFont="1" applyFill="1" applyBorder="1" applyAlignment="1">
      <alignment horizontal="center" vertical="center" wrapText="1"/>
    </xf>
    <xf numFmtId="169" fontId="26" fillId="2" borderId="1" xfId="46" applyNumberFormat="1" applyFont="1" applyFill="1" applyBorder="1" applyAlignment="1">
      <alignment horizontal="center" vertical="center" wrapText="1"/>
    </xf>
    <xf numFmtId="168" fontId="22" fillId="2" borderId="1" xfId="46" applyNumberFormat="1" applyFont="1" applyFill="1" applyBorder="1" applyAlignment="1">
      <alignment horizontal="center"/>
    </xf>
    <xf numFmtId="0" fontId="20" fillId="2" borderId="0" xfId="46" applyFont="1" applyFill="1" applyBorder="1" applyAlignment="1"/>
    <xf numFmtId="0" fontId="20" fillId="2" borderId="2" xfId="46" applyFont="1" applyFill="1" applyBorder="1" applyAlignment="1"/>
    <xf numFmtId="169" fontId="22" fillId="2" borderId="2" xfId="46" applyNumberFormat="1" applyFont="1" applyFill="1" applyBorder="1" applyAlignment="1">
      <alignment horizontal="left" vertical="center" wrapText="1"/>
    </xf>
    <xf numFmtId="0" fontId="24" fillId="2" borderId="2" xfId="46" applyFont="1" applyFill="1" applyBorder="1" applyAlignment="1">
      <alignment horizontal="center"/>
    </xf>
    <xf numFmtId="169" fontId="26" fillId="2" borderId="1" xfId="46" applyNumberFormat="1" applyFont="1" applyFill="1" applyBorder="1" applyAlignment="1">
      <alignment vertical="center" wrapText="1"/>
    </xf>
    <xf numFmtId="168" fontId="26" fillId="2" borderId="0" xfId="46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168" fontId="2" fillId="0" borderId="1" xfId="0" applyNumberFormat="1" applyFont="1" applyFill="1" applyBorder="1" applyAlignment="1">
      <alignment horizontal="center" vertical="center" wrapText="1"/>
    </xf>
    <xf numFmtId="0" fontId="16" fillId="0" borderId="1" xfId="0" applyFont="1" applyBorder="1" applyAlignment="1">
      <alignment wrapText="1"/>
    </xf>
    <xf numFmtId="168" fontId="16" fillId="0" borderId="1" xfId="0" applyNumberFormat="1" applyFont="1" applyFill="1" applyBorder="1" applyAlignment="1">
      <alignment horizontal="center" wrapText="1"/>
    </xf>
    <xf numFmtId="169" fontId="2" fillId="2" borderId="1" xfId="0" applyNumberFormat="1" applyFont="1" applyFill="1" applyBorder="1" applyAlignment="1">
      <alignment horizontal="center"/>
    </xf>
    <xf numFmtId="0" fontId="2" fillId="0" borderId="1" xfId="0" applyFont="1" applyBorder="1" applyAlignment="1">
      <alignment wrapText="1"/>
    </xf>
    <xf numFmtId="168" fontId="2" fillId="0" borderId="1" xfId="0" applyNumberFormat="1" applyFont="1" applyFill="1" applyBorder="1" applyAlignment="1">
      <alignment horizontal="center" wrapText="1"/>
    </xf>
    <xf numFmtId="168" fontId="29" fillId="2" borderId="1" xfId="46" applyNumberFormat="1" applyFont="1" applyFill="1" applyBorder="1" applyAlignment="1">
      <alignment horizontal="center" vertical="center"/>
    </xf>
    <xf numFmtId="168" fontId="29" fillId="2" borderId="4" xfId="46" applyNumberFormat="1" applyFont="1" applyFill="1" applyBorder="1" applyAlignment="1">
      <alignment horizontal="center" vertical="center" wrapText="1"/>
    </xf>
    <xf numFmtId="0" fontId="30" fillId="0" borderId="1" xfId="0" applyFont="1" applyBorder="1" applyAlignment="1">
      <alignment wrapText="1"/>
    </xf>
    <xf numFmtId="168" fontId="15" fillId="0" borderId="1" xfId="0" applyNumberFormat="1" applyFont="1" applyFill="1" applyBorder="1" applyAlignment="1">
      <alignment horizontal="center" vertical="center"/>
    </xf>
    <xf numFmtId="169" fontId="4" fillId="0" borderId="1" xfId="0" applyNumberFormat="1" applyFont="1" applyBorder="1" applyAlignment="1">
      <alignment horizontal="center" vertical="center"/>
    </xf>
    <xf numFmtId="168" fontId="29" fillId="0" borderId="1" xfId="0" applyNumberFormat="1" applyFont="1" applyFill="1" applyBorder="1" applyAlignment="1">
      <alignment horizontal="center" vertical="center" wrapText="1"/>
    </xf>
    <xf numFmtId="168" fontId="25" fillId="0" borderId="1" xfId="0" applyNumberFormat="1" applyFont="1" applyBorder="1" applyAlignment="1">
      <alignment horizontal="center" vertical="center" wrapText="1"/>
    </xf>
    <xf numFmtId="0" fontId="29" fillId="0" borderId="0" xfId="0" applyFont="1"/>
    <xf numFmtId="168" fontId="25" fillId="0" borderId="1" xfId="0" applyNumberFormat="1" applyFont="1" applyFill="1" applyBorder="1" applyAlignment="1">
      <alignment horizontal="center" vertical="center" wrapText="1"/>
    </xf>
    <xf numFmtId="0" fontId="25" fillId="0" borderId="0" xfId="0" applyFont="1"/>
    <xf numFmtId="168" fontId="29" fillId="0" borderId="1" xfId="0" applyNumberFormat="1" applyFont="1" applyBorder="1" applyAlignment="1">
      <alignment horizontal="center" vertical="center"/>
    </xf>
    <xf numFmtId="168" fontId="4" fillId="0" borderId="0" xfId="0" applyNumberFormat="1" applyFont="1" applyFill="1" applyBorder="1" applyAlignment="1">
      <alignment horizontal="center" vertical="center"/>
    </xf>
    <xf numFmtId="168" fontId="4" fillId="0" borderId="0" xfId="0" applyNumberFormat="1" applyFont="1" applyBorder="1" applyAlignment="1">
      <alignment horizontal="center" vertical="center"/>
    </xf>
    <xf numFmtId="168" fontId="13" fillId="0" borderId="0" xfId="0" applyNumberFormat="1" applyFont="1" applyBorder="1" applyAlignment="1">
      <alignment horizontal="center" vertical="center"/>
    </xf>
    <xf numFmtId="168" fontId="4" fillId="2" borderId="0" xfId="0" applyNumberFormat="1" applyFont="1" applyFill="1" applyBorder="1" applyAlignment="1">
      <alignment horizontal="center" vertical="center"/>
    </xf>
    <xf numFmtId="168" fontId="14" fillId="0" borderId="1" xfId="0" applyNumberFormat="1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8" fillId="0" borderId="0" xfId="0" applyFont="1"/>
    <xf numFmtId="0" fontId="14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left" wrapText="1"/>
    </xf>
    <xf numFmtId="0" fontId="2" fillId="2" borderId="1" xfId="0" applyFont="1" applyFill="1" applyBorder="1" applyAlignment="1">
      <alignment horizontal="left" vertical="center" wrapText="1"/>
    </xf>
    <xf numFmtId="168" fontId="29" fillId="2" borderId="1" xfId="0" applyNumberFormat="1" applyFont="1" applyFill="1" applyBorder="1" applyAlignment="1">
      <alignment horizontal="center" vertical="center"/>
    </xf>
    <xf numFmtId="168" fontId="25" fillId="2" borderId="1" xfId="0" applyNumberFormat="1" applyFont="1" applyFill="1" applyBorder="1" applyAlignment="1">
      <alignment horizontal="center" vertical="center"/>
    </xf>
    <xf numFmtId="0" fontId="29" fillId="2" borderId="0" xfId="0" applyFont="1" applyFill="1"/>
    <xf numFmtId="0" fontId="5" fillId="2" borderId="1" xfId="0" applyFont="1" applyFill="1" applyBorder="1" applyAlignment="1">
      <alignment wrapText="1"/>
    </xf>
    <xf numFmtId="0" fontId="5" fillId="0" borderId="0" xfId="0" applyFont="1"/>
    <xf numFmtId="168" fontId="29" fillId="0" borderId="1" xfId="0" applyNumberFormat="1" applyFont="1" applyBorder="1" applyAlignment="1">
      <alignment horizontal="center" vertical="center" wrapText="1"/>
    </xf>
    <xf numFmtId="0" fontId="29" fillId="0" borderId="1" xfId="0" applyFont="1" applyBorder="1" applyAlignment="1">
      <alignment wrapText="1"/>
    </xf>
    <xf numFmtId="0" fontId="14" fillId="0" borderId="1" xfId="0" applyFont="1" applyFill="1" applyBorder="1" applyAlignment="1">
      <alignment horizontal="left" vertical="center" wrapText="1"/>
    </xf>
    <xf numFmtId="0" fontId="29" fillId="0" borderId="0" xfId="0" applyFont="1" applyAlignment="1">
      <alignment wrapText="1"/>
    </xf>
    <xf numFmtId="0" fontId="29" fillId="0" borderId="1" xfId="0" applyFont="1" applyBorder="1" applyAlignment="1">
      <alignment horizontal="left" vertical="center" wrapText="1"/>
    </xf>
    <xf numFmtId="0" fontId="29" fillId="0" borderId="1" xfId="1" applyFont="1" applyBorder="1" applyAlignment="1">
      <alignment horizontal="left" vertical="center" wrapText="1"/>
    </xf>
    <xf numFmtId="168" fontId="29" fillId="0" borderId="1" xfId="1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wrapText="1"/>
    </xf>
    <xf numFmtId="0" fontId="5" fillId="2" borderId="1" xfId="0" applyFont="1" applyFill="1" applyBorder="1" applyAlignment="1">
      <alignment vertical="center" wrapText="1"/>
    </xf>
    <xf numFmtId="0" fontId="2" fillId="0" borderId="0" xfId="0" applyFont="1" applyBorder="1"/>
    <xf numFmtId="0" fontId="32" fillId="0" borderId="0" xfId="0" applyFont="1"/>
    <xf numFmtId="0" fontId="3" fillId="0" borderId="0" xfId="0" applyFont="1" applyFill="1"/>
    <xf numFmtId="168" fontId="2" fillId="0" borderId="0" xfId="0" applyNumberFormat="1" applyFont="1" applyFill="1"/>
    <xf numFmtId="169" fontId="2" fillId="0" borderId="0" xfId="0" applyNumberFormat="1" applyFont="1" applyFill="1"/>
    <xf numFmtId="168" fontId="2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17" borderId="0" xfId="0" applyFont="1" applyFill="1"/>
    <xf numFmtId="168" fontId="15" fillId="0" borderId="3" xfId="0" applyNumberFormat="1" applyFont="1" applyFill="1" applyBorder="1" applyAlignment="1">
      <alignment horizontal="center" vertical="center"/>
    </xf>
    <xf numFmtId="169" fontId="15" fillId="0" borderId="3" xfId="0" applyNumberFormat="1" applyFont="1" applyBorder="1" applyAlignment="1">
      <alignment horizontal="center" vertical="center"/>
    </xf>
    <xf numFmtId="168" fontId="2" fillId="0" borderId="1" xfId="49" applyNumberFormat="1" applyFont="1" applyFill="1" applyBorder="1" applyAlignment="1">
      <alignment horizontal="center" vertical="center"/>
    </xf>
    <xf numFmtId="168" fontId="4" fillId="0" borderId="1" xfId="49" applyNumberFormat="1" applyFont="1" applyFill="1" applyBorder="1" applyAlignment="1">
      <alignment horizontal="center" vertical="center"/>
    </xf>
    <xf numFmtId="168" fontId="15" fillId="19" borderId="1" xfId="0" applyNumberFormat="1" applyFont="1" applyFill="1" applyBorder="1" applyAlignment="1">
      <alignment horizontal="left" vertical="center" wrapText="1"/>
    </xf>
    <xf numFmtId="168" fontId="23" fillId="19" borderId="1" xfId="0" applyNumberFormat="1" applyFont="1" applyFill="1" applyBorder="1" applyAlignment="1">
      <alignment horizontal="center" vertical="center"/>
    </xf>
    <xf numFmtId="169" fontId="4" fillId="19" borderId="1" xfId="0" applyNumberFormat="1" applyFont="1" applyFill="1" applyBorder="1" applyAlignment="1">
      <alignment horizontal="center" vertical="center"/>
    </xf>
    <xf numFmtId="168" fontId="15" fillId="19" borderId="1" xfId="0" applyNumberFormat="1" applyFont="1" applyFill="1" applyBorder="1" applyAlignment="1">
      <alignment horizontal="center" vertical="center"/>
    </xf>
    <xf numFmtId="168" fontId="15" fillId="19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69" fontId="20" fillId="2" borderId="2" xfId="46" applyNumberFormat="1" applyFont="1" applyFill="1" applyBorder="1" applyAlignment="1">
      <alignment vertical="center" wrapText="1"/>
    </xf>
    <xf numFmtId="0" fontId="19" fillId="2" borderId="1" xfId="0" applyFont="1" applyFill="1" applyBorder="1" applyAlignment="1">
      <alignment horizontal="center"/>
    </xf>
    <xf numFmtId="168" fontId="30" fillId="2" borderId="1" xfId="0" applyNumberFormat="1" applyFont="1" applyFill="1" applyBorder="1" applyAlignment="1">
      <alignment horizontal="center" vertical="center" wrapText="1"/>
    </xf>
    <xf numFmtId="0" fontId="20" fillId="2" borderId="2" xfId="46" applyFont="1" applyFill="1" applyBorder="1" applyAlignment="1">
      <alignment vertical="center" wrapText="1"/>
    </xf>
    <xf numFmtId="0" fontId="30" fillId="2" borderId="1" xfId="0" applyFont="1" applyFill="1" applyBorder="1" applyAlignment="1">
      <alignment horizontal="left" vertical="center" wrapText="1"/>
    </xf>
    <xf numFmtId="169" fontId="20" fillId="2" borderId="2" xfId="46" applyNumberFormat="1" applyFont="1" applyFill="1" applyBorder="1" applyAlignment="1">
      <alignment horizontal="left" vertical="center" wrapText="1"/>
    </xf>
    <xf numFmtId="169" fontId="20" fillId="2" borderId="1" xfId="46" applyNumberFormat="1" applyFont="1" applyFill="1" applyBorder="1" applyAlignment="1">
      <alignment vertical="center" wrapText="1"/>
    </xf>
    <xf numFmtId="0" fontId="37" fillId="2" borderId="1" xfId="0" applyFont="1" applyFill="1" applyBorder="1" applyAlignment="1">
      <alignment horizontal="left" vertical="center" wrapText="1"/>
    </xf>
    <xf numFmtId="0" fontId="30" fillId="2" borderId="1" xfId="0" applyFont="1" applyFill="1" applyBorder="1" applyAlignment="1">
      <alignment vertical="center" wrapText="1"/>
    </xf>
    <xf numFmtId="168" fontId="24" fillId="2" borderId="2" xfId="46" applyNumberFormat="1" applyFont="1" applyFill="1" applyBorder="1" applyAlignment="1">
      <alignment horizontal="center" vertical="center" wrapText="1"/>
    </xf>
    <xf numFmtId="168" fontId="20" fillId="2" borderId="2" xfId="46" applyNumberFormat="1" applyFont="1" applyFill="1" applyBorder="1" applyAlignment="1">
      <alignment horizontal="center" vertical="center" wrapText="1"/>
    </xf>
    <xf numFmtId="168" fontId="22" fillId="2" borderId="1" xfId="46" applyNumberFormat="1" applyFont="1" applyFill="1" applyBorder="1" applyAlignment="1">
      <alignment vertical="center" wrapText="1"/>
    </xf>
    <xf numFmtId="168" fontId="22" fillId="2" borderId="1" xfId="46" applyNumberFormat="1" applyFont="1" applyFill="1" applyBorder="1" applyAlignment="1"/>
    <xf numFmtId="0" fontId="20" fillId="2" borderId="2" xfId="46" applyFont="1" applyFill="1" applyBorder="1" applyAlignment="1">
      <alignment horizontal="left"/>
    </xf>
    <xf numFmtId="0" fontId="22" fillId="2" borderId="9" xfId="46" applyFont="1" applyFill="1" applyBorder="1" applyAlignment="1">
      <alignment horizontal="left"/>
    </xf>
    <xf numFmtId="0" fontId="22" fillId="2" borderId="10" xfId="46" applyFont="1" applyFill="1" applyBorder="1" applyAlignment="1">
      <alignment horizontal="left"/>
    </xf>
    <xf numFmtId="0" fontId="24" fillId="2" borderId="1" xfId="46" applyFont="1" applyFill="1" applyBorder="1" applyAlignment="1">
      <alignment vertical="center" wrapText="1"/>
    </xf>
    <xf numFmtId="169" fontId="22" fillId="2" borderId="1" xfId="46" applyNumberFormat="1" applyFont="1" applyFill="1" applyBorder="1" applyAlignment="1">
      <alignment horizontal="center" vertical="center" wrapText="1"/>
    </xf>
    <xf numFmtId="168" fontId="22" fillId="2" borderId="1" xfId="47" applyNumberFormat="1" applyFont="1" applyFill="1" applyBorder="1" applyAlignment="1">
      <alignment horizontal="center"/>
    </xf>
    <xf numFmtId="169" fontId="28" fillId="2" borderId="1" xfId="46" applyNumberFormat="1" applyFont="1" applyFill="1" applyBorder="1" applyAlignment="1">
      <alignment vertical="center" wrapText="1"/>
    </xf>
    <xf numFmtId="0" fontId="20" fillId="2" borderId="1" xfId="46" applyFont="1" applyFill="1" applyBorder="1" applyAlignment="1"/>
    <xf numFmtId="0" fontId="22" fillId="2" borderId="1" xfId="46" applyFont="1" applyFill="1" applyBorder="1" applyAlignment="1"/>
    <xf numFmtId="0" fontId="24" fillId="2" borderId="1" xfId="46" applyFont="1" applyFill="1" applyBorder="1" applyAlignment="1"/>
    <xf numFmtId="168" fontId="21" fillId="2" borderId="1" xfId="0" applyNumberFormat="1" applyFont="1" applyFill="1" applyBorder="1" applyAlignment="1">
      <alignment horizontal="center"/>
    </xf>
    <xf numFmtId="168" fontId="21" fillId="0" borderId="1" xfId="0" applyNumberFormat="1" applyFont="1" applyFill="1" applyBorder="1" applyAlignment="1">
      <alignment horizontal="center" vertical="center" wrapText="1"/>
    </xf>
    <xf numFmtId="168" fontId="19" fillId="2" borderId="1" xfId="0" applyNumberFormat="1" applyFont="1" applyFill="1" applyBorder="1" applyAlignment="1">
      <alignment horizontal="center"/>
    </xf>
    <xf numFmtId="168" fontId="33" fillId="2" borderId="1" xfId="46" applyNumberFormat="1" applyFont="1" applyFill="1" applyBorder="1" applyAlignment="1">
      <alignment vertical="center" wrapText="1"/>
    </xf>
    <xf numFmtId="168" fontId="33" fillId="2" borderId="1" xfId="46" applyNumberFormat="1" applyFont="1" applyFill="1" applyBorder="1" applyAlignment="1">
      <alignment horizontal="center" vertical="center" wrapText="1"/>
    </xf>
    <xf numFmtId="0" fontId="24" fillId="2" borderId="2" xfId="46" applyFont="1" applyFill="1" applyBorder="1" applyAlignment="1">
      <alignment horizontal="left"/>
    </xf>
    <xf numFmtId="168" fontId="30" fillId="2" borderId="1" xfId="0" applyNumberFormat="1" applyFont="1" applyFill="1" applyBorder="1" applyAlignment="1">
      <alignment horizontal="center"/>
    </xf>
    <xf numFmtId="168" fontId="34" fillId="2" borderId="1" xfId="0" applyNumberFormat="1" applyFont="1" applyFill="1" applyBorder="1" applyAlignment="1">
      <alignment horizontal="center"/>
    </xf>
    <xf numFmtId="0" fontId="19" fillId="0" borderId="0" xfId="0" applyFont="1" applyFill="1" applyBorder="1"/>
    <xf numFmtId="168" fontId="19" fillId="0" borderId="0" xfId="0" applyNumberFormat="1" applyFont="1" applyFill="1" applyBorder="1"/>
    <xf numFmtId="168" fontId="1" fillId="2" borderId="1" xfId="0" applyNumberFormat="1" applyFont="1" applyFill="1" applyBorder="1" applyAlignment="1">
      <alignment horizontal="center" vertical="center" wrapText="1"/>
    </xf>
    <xf numFmtId="168" fontId="19" fillId="2" borderId="1" xfId="0" applyNumberFormat="1" applyFont="1" applyFill="1" applyBorder="1" applyAlignment="1">
      <alignment horizontal="center" vertical="center" wrapText="1"/>
    </xf>
    <xf numFmtId="168" fontId="38" fillId="2" borderId="1" xfId="0" applyNumberFormat="1" applyFont="1" applyFill="1" applyBorder="1" applyAlignment="1">
      <alignment horizontal="center" vertical="center" wrapText="1"/>
    </xf>
    <xf numFmtId="0" fontId="19" fillId="2" borderId="0" xfId="0" applyFont="1" applyFill="1"/>
    <xf numFmtId="0" fontId="19" fillId="0" borderId="1" xfId="0" applyFont="1" applyFill="1" applyBorder="1"/>
    <xf numFmtId="168" fontId="19" fillId="0" borderId="1" xfId="0" applyNumberFormat="1" applyFont="1" applyFill="1" applyBorder="1"/>
    <xf numFmtId="0" fontId="19" fillId="0" borderId="0" xfId="0" applyFont="1" applyFill="1"/>
    <xf numFmtId="0" fontId="0" fillId="0" borderId="0" xfId="0" applyFill="1" applyBorder="1"/>
    <xf numFmtId="0" fontId="19" fillId="0" borderId="0" xfId="0" applyFont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168" fontId="19" fillId="2" borderId="1" xfId="0" applyNumberFormat="1" applyFont="1" applyFill="1" applyBorder="1" applyAlignment="1">
      <alignment horizontal="center" vertical="center"/>
    </xf>
    <xf numFmtId="168" fontId="21" fillId="2" borderId="1" xfId="0" applyNumberFormat="1" applyFont="1" applyFill="1" applyBorder="1" applyAlignment="1">
      <alignment horizontal="center" vertical="center"/>
    </xf>
    <xf numFmtId="171" fontId="19" fillId="0" borderId="1" xfId="48" applyNumberFormat="1" applyFont="1" applyBorder="1" applyAlignment="1">
      <alignment horizontal="center" vertical="center"/>
    </xf>
    <xf numFmtId="168" fontId="34" fillId="2" borderId="1" xfId="0" applyNumberFormat="1" applyFont="1" applyFill="1" applyBorder="1" applyAlignment="1">
      <alignment horizontal="center" vertical="center"/>
    </xf>
    <xf numFmtId="169" fontId="19" fillId="0" borderId="1" xfId="0" applyNumberFormat="1" applyFont="1" applyBorder="1" applyAlignment="1">
      <alignment horizontal="center" vertical="center"/>
    </xf>
    <xf numFmtId="168" fontId="39" fillId="2" borderId="1" xfId="0" applyNumberFormat="1" applyFont="1" applyFill="1" applyBorder="1" applyAlignment="1">
      <alignment horizontal="center" vertical="center" wrapText="1"/>
    </xf>
    <xf numFmtId="168" fontId="19" fillId="0" borderId="1" xfId="0" applyNumberFormat="1" applyFont="1" applyFill="1" applyBorder="1" applyAlignment="1">
      <alignment horizontal="center" vertical="center"/>
    </xf>
    <xf numFmtId="168" fontId="21" fillId="0" borderId="1" xfId="0" applyNumberFormat="1" applyFont="1" applyFill="1" applyBorder="1" applyAlignment="1">
      <alignment horizontal="center" vertical="center"/>
    </xf>
    <xf numFmtId="168" fontId="34" fillId="0" borderId="1" xfId="0" applyNumberFormat="1" applyFont="1" applyFill="1" applyBorder="1" applyAlignment="1">
      <alignment horizontal="center" vertical="center"/>
    </xf>
    <xf numFmtId="168" fontId="30" fillId="0" borderId="1" xfId="0" applyNumberFormat="1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169" fontId="19" fillId="2" borderId="1" xfId="0" applyNumberFormat="1" applyFont="1" applyFill="1" applyBorder="1" applyAlignment="1">
      <alignment horizontal="center" vertical="center"/>
    </xf>
    <xf numFmtId="171" fontId="19" fillId="2" borderId="1" xfId="48" applyNumberFormat="1" applyFont="1" applyFill="1" applyBorder="1" applyAlignment="1">
      <alignment horizontal="center" vertical="center"/>
    </xf>
    <xf numFmtId="168" fontId="35" fillId="0" borderId="1" xfId="0" applyNumberFormat="1" applyFont="1" applyFill="1" applyBorder="1" applyAlignment="1">
      <alignment horizontal="center" vertical="center" wrapText="1"/>
    </xf>
    <xf numFmtId="168" fontId="30" fillId="0" borderId="1" xfId="0" applyNumberFormat="1" applyFont="1" applyFill="1" applyBorder="1" applyAlignment="1">
      <alignment horizontal="center" vertical="center" wrapText="1"/>
    </xf>
    <xf numFmtId="168" fontId="27" fillId="0" borderId="1" xfId="0" applyNumberFormat="1" applyFont="1" applyFill="1" applyBorder="1" applyAlignment="1">
      <alignment horizontal="center" vertical="center"/>
    </xf>
    <xf numFmtId="168" fontId="35" fillId="0" borderId="1" xfId="0" applyNumberFormat="1" applyFont="1" applyFill="1" applyBorder="1" applyAlignment="1">
      <alignment horizontal="center" vertical="center"/>
    </xf>
    <xf numFmtId="168" fontId="37" fillId="0" borderId="1" xfId="0" applyNumberFormat="1" applyFont="1" applyFill="1" applyBorder="1" applyAlignment="1">
      <alignment horizontal="center" vertical="center" wrapText="1"/>
    </xf>
    <xf numFmtId="168" fontId="20" fillId="0" borderId="1" xfId="0" applyNumberFormat="1" applyFont="1" applyFill="1" applyBorder="1" applyAlignment="1">
      <alignment horizontal="center" vertical="center" wrapText="1"/>
    </xf>
    <xf numFmtId="168" fontId="35" fillId="2" borderId="1" xfId="0" applyNumberFormat="1" applyFont="1" applyFill="1" applyBorder="1" applyAlignment="1">
      <alignment horizontal="center" wrapText="1"/>
    </xf>
    <xf numFmtId="168" fontId="27" fillId="2" borderId="1" xfId="0" applyNumberFormat="1" applyFont="1" applyFill="1" applyBorder="1" applyAlignment="1">
      <alignment horizontal="center"/>
    </xf>
    <xf numFmtId="168" fontId="35" fillId="2" borderId="1" xfId="0" applyNumberFormat="1" applyFont="1" applyFill="1" applyBorder="1" applyAlignment="1">
      <alignment horizontal="center"/>
    </xf>
    <xf numFmtId="168" fontId="36" fillId="2" borderId="1" xfId="0" applyNumberFormat="1" applyFont="1" applyFill="1" applyBorder="1" applyAlignment="1">
      <alignment horizontal="center"/>
    </xf>
    <xf numFmtId="168" fontId="27" fillId="2" borderId="1" xfId="0" applyNumberFormat="1" applyFont="1" applyFill="1" applyBorder="1" applyAlignment="1">
      <alignment horizontal="center" vertical="center" wrapText="1"/>
    </xf>
    <xf numFmtId="169" fontId="19" fillId="2" borderId="0" xfId="0" applyNumberFormat="1" applyFont="1" applyFill="1" applyAlignment="1">
      <alignment horizontal="center" vertical="center"/>
    </xf>
    <xf numFmtId="168" fontId="37" fillId="2" borderId="1" xfId="0" applyNumberFormat="1" applyFont="1" applyFill="1" applyBorder="1" applyAlignment="1">
      <alignment horizontal="center" wrapText="1"/>
    </xf>
    <xf numFmtId="168" fontId="36" fillId="0" borderId="1" xfId="0" applyNumberFormat="1" applyFont="1" applyFill="1" applyBorder="1" applyAlignment="1">
      <alignment horizontal="center" vertical="center"/>
    </xf>
    <xf numFmtId="168" fontId="35" fillId="2" borderId="1" xfId="0" applyNumberFormat="1" applyFont="1" applyFill="1" applyBorder="1" applyAlignment="1">
      <alignment horizontal="center" vertical="center" wrapText="1"/>
    </xf>
    <xf numFmtId="168" fontId="27" fillId="2" borderId="1" xfId="0" applyNumberFormat="1" applyFont="1" applyFill="1" applyBorder="1" applyAlignment="1">
      <alignment horizontal="center" vertical="center"/>
    </xf>
    <xf numFmtId="168" fontId="20" fillId="0" borderId="1" xfId="35" applyNumberFormat="1" applyFont="1" applyFill="1" applyBorder="1" applyAlignment="1">
      <alignment horizontal="center" wrapText="1"/>
    </xf>
    <xf numFmtId="168" fontId="19" fillId="0" borderId="1" xfId="0" applyNumberFormat="1" applyFont="1" applyFill="1" applyBorder="1" applyAlignment="1">
      <alignment horizontal="center"/>
    </xf>
    <xf numFmtId="168" fontId="30" fillId="0" borderId="1" xfId="0" applyNumberFormat="1" applyFont="1" applyFill="1" applyBorder="1" applyAlignment="1">
      <alignment horizontal="center" wrapText="1"/>
    </xf>
    <xf numFmtId="168" fontId="35" fillId="0" borderId="1" xfId="0" applyNumberFormat="1" applyFont="1" applyFill="1" applyBorder="1" applyAlignment="1">
      <alignment vertical="center" wrapText="1"/>
    </xf>
    <xf numFmtId="171" fontId="19" fillId="2" borderId="1" xfId="48" applyNumberFormat="1" applyFont="1" applyFill="1" applyBorder="1" applyAlignment="1">
      <alignment horizontal="right" vertical="center"/>
    </xf>
    <xf numFmtId="168" fontId="34" fillId="2" borderId="1" xfId="0" applyNumberFormat="1" applyFont="1" applyFill="1" applyBorder="1" applyAlignment="1">
      <alignment horizontal="center" vertical="center" wrapText="1"/>
    </xf>
    <xf numFmtId="169" fontId="33" fillId="2" borderId="2" xfId="46" applyNumberFormat="1" applyFont="1" applyFill="1" applyBorder="1" applyAlignment="1">
      <alignment vertical="center" wrapText="1"/>
    </xf>
    <xf numFmtId="169" fontId="33" fillId="2" borderId="2" xfId="46" applyNumberFormat="1" applyFont="1" applyFill="1" applyBorder="1" applyAlignment="1">
      <alignment horizontal="center" vertical="center" wrapText="1"/>
    </xf>
    <xf numFmtId="0" fontId="22" fillId="2" borderId="2" xfId="46" applyFont="1" applyFill="1" applyBorder="1" applyAlignment="1"/>
    <xf numFmtId="0" fontId="19" fillId="0" borderId="2" xfId="0" applyFont="1" applyFill="1" applyBorder="1"/>
    <xf numFmtId="168" fontId="18" fillId="0" borderId="0" xfId="0" applyNumberFormat="1" applyFont="1" applyFill="1" applyBorder="1" applyAlignment="1">
      <alignment horizontal="right"/>
    </xf>
    <xf numFmtId="169" fontId="40" fillId="18" borderId="0" xfId="0" applyNumberFormat="1" applyFont="1" applyFill="1" applyBorder="1" applyAlignment="1">
      <alignment horizontal="right"/>
    </xf>
    <xf numFmtId="168" fontId="41" fillId="18" borderId="0" xfId="0" applyNumberFormat="1" applyFont="1" applyFill="1" applyBorder="1" applyAlignment="1">
      <alignment horizontal="right"/>
    </xf>
    <xf numFmtId="168" fontId="41" fillId="0" borderId="0" xfId="0" applyNumberFormat="1" applyFont="1" applyFill="1" applyBorder="1" applyAlignment="1">
      <alignment horizontal="right"/>
    </xf>
    <xf numFmtId="168" fontId="43" fillId="0" borderId="0" xfId="0" applyNumberFormat="1" applyFont="1" applyFill="1" applyBorder="1"/>
    <xf numFmtId="168" fontId="44" fillId="2" borderId="1" xfId="46" applyNumberFormat="1" applyFont="1" applyFill="1" applyBorder="1" applyAlignment="1">
      <alignment vertical="center" wrapText="1"/>
    </xf>
    <xf numFmtId="168" fontId="43" fillId="2" borderId="1" xfId="46" applyNumberFormat="1" applyFont="1" applyFill="1" applyBorder="1" applyAlignment="1">
      <alignment horizontal="center" vertical="center" wrapText="1"/>
    </xf>
    <xf numFmtId="168" fontId="43" fillId="2" borderId="1" xfId="0" applyNumberFormat="1" applyFont="1" applyFill="1" applyBorder="1" applyAlignment="1">
      <alignment horizontal="center" vertical="center" wrapText="1"/>
    </xf>
    <xf numFmtId="168" fontId="45" fillId="2" borderId="1" xfId="46" applyNumberFormat="1" applyFont="1" applyFill="1" applyBorder="1" applyAlignment="1">
      <alignment horizontal="center" vertical="center" wrapText="1"/>
    </xf>
    <xf numFmtId="168" fontId="45" fillId="2" borderId="1" xfId="46" applyNumberFormat="1" applyFont="1" applyFill="1" applyBorder="1" applyAlignment="1">
      <alignment vertical="center" wrapText="1"/>
    </xf>
    <xf numFmtId="168" fontId="46" fillId="2" borderId="1" xfId="46" applyNumberFormat="1" applyFont="1" applyFill="1" applyBorder="1" applyAlignment="1">
      <alignment horizontal="center" vertical="center" wrapText="1"/>
    </xf>
    <xf numFmtId="168" fontId="43" fillId="2" borderId="1" xfId="46" applyNumberFormat="1" applyFont="1" applyFill="1" applyBorder="1" applyAlignment="1">
      <alignment vertical="center" wrapText="1"/>
    </xf>
    <xf numFmtId="168" fontId="46" fillId="2" borderId="1" xfId="46" applyNumberFormat="1" applyFont="1" applyFill="1" applyBorder="1" applyAlignment="1">
      <alignment vertical="center" wrapText="1"/>
    </xf>
    <xf numFmtId="168" fontId="44" fillId="2" borderId="1" xfId="46" applyNumberFormat="1" applyFont="1" applyFill="1" applyBorder="1" applyAlignment="1"/>
    <xf numFmtId="168" fontId="43" fillId="2" borderId="1" xfId="46" applyNumberFormat="1" applyFont="1" applyFill="1" applyBorder="1" applyAlignment="1"/>
    <xf numFmtId="168" fontId="45" fillId="2" borderId="1" xfId="46" applyNumberFormat="1" applyFont="1" applyFill="1" applyBorder="1" applyAlignment="1"/>
    <xf numFmtId="168" fontId="43" fillId="0" borderId="1" xfId="0" applyNumberFormat="1" applyFont="1" applyFill="1" applyBorder="1"/>
    <xf numFmtId="168" fontId="45" fillId="2" borderId="1" xfId="0" applyNumberFormat="1" applyFont="1" applyFill="1" applyBorder="1" applyAlignment="1">
      <alignment horizontal="center" vertical="center" wrapText="1"/>
    </xf>
    <xf numFmtId="168" fontId="43" fillId="0" borderId="1" xfId="0" applyNumberFormat="1" applyFont="1" applyFill="1" applyBorder="1" applyAlignment="1">
      <alignment horizontal="center" vertical="center" wrapText="1"/>
    </xf>
    <xf numFmtId="168" fontId="43" fillId="2" borderId="1" xfId="0" applyNumberFormat="1" applyFont="1" applyFill="1" applyBorder="1" applyAlignment="1">
      <alignment horizontal="center" vertical="center"/>
    </xf>
    <xf numFmtId="168" fontId="46" fillId="2" borderId="1" xfId="0" applyNumberFormat="1" applyFont="1" applyFill="1" applyBorder="1" applyAlignment="1">
      <alignment horizontal="center" vertical="center"/>
    </xf>
    <xf numFmtId="168" fontId="43" fillId="0" borderId="1" xfId="0" applyNumberFormat="1" applyFont="1" applyFill="1" applyBorder="1" applyAlignment="1">
      <alignment horizontal="center" vertical="center"/>
    </xf>
    <xf numFmtId="168" fontId="46" fillId="0" borderId="5" xfId="0" applyNumberFormat="1" applyFont="1" applyFill="1" applyBorder="1" applyAlignment="1">
      <alignment horizontal="center" vertical="center"/>
    </xf>
    <xf numFmtId="168" fontId="43" fillId="0" borderId="5" xfId="0" applyNumberFormat="1" applyFont="1" applyFill="1" applyBorder="1" applyAlignment="1">
      <alignment horizontal="center" vertical="center"/>
    </xf>
    <xf numFmtId="168" fontId="43" fillId="0" borderId="6" xfId="0" applyNumberFormat="1" applyFont="1" applyFill="1" applyBorder="1" applyAlignment="1">
      <alignment horizontal="center" vertical="center"/>
    </xf>
    <xf numFmtId="0" fontId="43" fillId="0" borderId="1" xfId="0" applyFont="1" applyFill="1" applyBorder="1" applyAlignment="1">
      <alignment horizontal="center" vertical="center"/>
    </xf>
    <xf numFmtId="0" fontId="43" fillId="0" borderId="0" xfId="0" applyFont="1" applyFill="1" applyAlignment="1">
      <alignment horizontal="center" vertical="center"/>
    </xf>
    <xf numFmtId="168" fontId="44" fillId="2" borderId="1" xfId="46" applyNumberFormat="1" applyFont="1" applyFill="1" applyBorder="1" applyAlignment="1">
      <alignment horizontal="center" vertical="center" wrapText="1"/>
    </xf>
    <xf numFmtId="168" fontId="40" fillId="2" borderId="0" xfId="46" applyNumberFormat="1" applyFont="1" applyFill="1" applyBorder="1" applyAlignment="1">
      <alignment horizontal="right"/>
    </xf>
    <xf numFmtId="169" fontId="20" fillId="2" borderId="2" xfId="46" applyNumberFormat="1" applyFont="1" applyFill="1" applyBorder="1" applyAlignment="1">
      <alignment horizontal="center" vertical="center" wrapText="1"/>
    </xf>
    <xf numFmtId="0" fontId="18" fillId="0" borderId="0" xfId="0" applyFont="1" applyFill="1" applyBorder="1" applyAlignment="1">
      <alignment horizontal="right"/>
    </xf>
    <xf numFmtId="0" fontId="41" fillId="0" borderId="0" xfId="0" applyFont="1" applyFill="1" applyBorder="1" applyAlignment="1">
      <alignment horizontal="right"/>
    </xf>
    <xf numFmtId="169" fontId="18" fillId="0" borderId="0" xfId="0" applyNumberFormat="1" applyFont="1" applyFill="1" applyBorder="1" applyAlignment="1">
      <alignment horizontal="right"/>
    </xf>
    <xf numFmtId="0" fontId="40" fillId="2" borderId="0" xfId="46" applyFont="1" applyFill="1" applyBorder="1" applyAlignment="1">
      <alignment horizontal="right"/>
    </xf>
    <xf numFmtId="0" fontId="42" fillId="2" borderId="0" xfId="46" applyFont="1" applyFill="1" applyBorder="1" applyAlignment="1">
      <alignment horizontal="right" wrapText="1"/>
    </xf>
    <xf numFmtId="168" fontId="42" fillId="2" borderId="0" xfId="46" applyNumberFormat="1" applyFont="1" applyFill="1" applyBorder="1" applyAlignment="1">
      <alignment horizontal="right" wrapText="1"/>
    </xf>
    <xf numFmtId="168" fontId="43" fillId="2" borderId="6" xfId="0" applyNumberFormat="1" applyFont="1" applyFill="1" applyBorder="1" applyAlignment="1">
      <alignment horizontal="center" vertical="center"/>
    </xf>
    <xf numFmtId="168" fontId="2" fillId="2" borderId="0" xfId="0" applyNumberFormat="1" applyFont="1" applyFill="1"/>
    <xf numFmtId="168" fontId="43" fillId="2" borderId="1" xfId="0" applyNumberFormat="1" applyFont="1" applyFill="1" applyBorder="1" applyAlignment="1">
      <alignment horizontal="center"/>
    </xf>
    <xf numFmtId="0" fontId="2" fillId="0" borderId="0" xfId="0" applyFont="1" applyFill="1" applyAlignment="1">
      <alignment horizontal="left"/>
    </xf>
    <xf numFmtId="0" fontId="19" fillId="2" borderId="1" xfId="0" applyFont="1" applyFill="1" applyBorder="1" applyAlignment="1">
      <alignment horizontal="center" vertical="center" wrapText="1"/>
    </xf>
    <xf numFmtId="0" fontId="19" fillId="2" borderId="2" xfId="0" applyFont="1" applyFill="1" applyBorder="1" applyAlignment="1">
      <alignment horizontal="center" vertical="center" wrapText="1"/>
    </xf>
    <xf numFmtId="0" fontId="19" fillId="2" borderId="2" xfId="0" applyFont="1" applyFill="1" applyBorder="1" applyAlignment="1">
      <alignment horizontal="center"/>
    </xf>
    <xf numFmtId="3" fontId="19" fillId="2" borderId="1" xfId="0" applyNumberFormat="1" applyFont="1" applyFill="1" applyBorder="1" applyAlignment="1">
      <alignment horizontal="center"/>
    </xf>
    <xf numFmtId="168" fontId="45" fillId="2" borderId="1" xfId="0" applyNumberFormat="1" applyFont="1" applyFill="1" applyBorder="1" applyAlignment="1">
      <alignment horizontal="center"/>
    </xf>
    <xf numFmtId="0" fontId="20" fillId="2" borderId="2" xfId="46" applyFont="1" applyFill="1" applyBorder="1" applyAlignment="1">
      <alignment horizontal="left" vertical="center" wrapText="1"/>
    </xf>
    <xf numFmtId="0" fontId="21" fillId="2" borderId="1" xfId="0" applyFont="1" applyFill="1" applyBorder="1" applyAlignment="1">
      <alignment horizontal="center"/>
    </xf>
    <xf numFmtId="168" fontId="44" fillId="2" borderId="1" xfId="0" applyNumberFormat="1" applyFont="1" applyFill="1" applyBorder="1" applyAlignment="1">
      <alignment horizontal="center"/>
    </xf>
    <xf numFmtId="0" fontId="21" fillId="2" borderId="2" xfId="0" applyFont="1" applyFill="1" applyBorder="1" applyAlignment="1">
      <alignment horizontal="center"/>
    </xf>
    <xf numFmtId="169" fontId="21" fillId="2" borderId="1" xfId="0" applyNumberFormat="1" applyFont="1" applyFill="1" applyBorder="1" applyAlignment="1">
      <alignment horizontal="center"/>
    </xf>
    <xf numFmtId="169" fontId="21" fillId="2" borderId="2" xfId="0" applyNumberFormat="1" applyFont="1" applyFill="1" applyBorder="1" applyAlignment="1">
      <alignment horizontal="center"/>
    </xf>
    <xf numFmtId="169" fontId="19" fillId="2" borderId="1" xfId="0" applyNumberFormat="1" applyFont="1" applyFill="1" applyBorder="1" applyAlignment="1">
      <alignment horizontal="center"/>
    </xf>
    <xf numFmtId="168" fontId="38" fillId="2" borderId="5" xfId="0" applyNumberFormat="1" applyFont="1" applyFill="1" applyBorder="1" applyAlignment="1">
      <alignment horizontal="center" vertical="center" wrapText="1"/>
    </xf>
    <xf numFmtId="168" fontId="34" fillId="2" borderId="5" xfId="0" applyNumberFormat="1" applyFont="1" applyFill="1" applyBorder="1" applyAlignment="1">
      <alignment horizontal="center"/>
    </xf>
    <xf numFmtId="168" fontId="46" fillId="2" borderId="5" xfId="46" applyNumberFormat="1" applyFont="1" applyFill="1" applyBorder="1" applyAlignment="1">
      <alignment horizontal="center" vertical="center" wrapText="1"/>
    </xf>
    <xf numFmtId="0" fontId="19" fillId="2" borderId="0" xfId="0" applyFont="1" applyFill="1" applyBorder="1"/>
    <xf numFmtId="168" fontId="19" fillId="2" borderId="0" xfId="0" applyNumberFormat="1" applyFont="1" applyFill="1" applyBorder="1"/>
    <xf numFmtId="168" fontId="43" fillId="2" borderId="0" xfId="0" applyNumberFormat="1" applyFont="1" applyFill="1" applyBorder="1"/>
    <xf numFmtId="0" fontId="26" fillId="2" borderId="9" xfId="46" applyFont="1" applyFill="1" applyBorder="1" applyAlignment="1">
      <alignment horizontal="left"/>
    </xf>
    <xf numFmtId="0" fontId="26" fillId="2" borderId="1" xfId="46" applyFont="1" applyFill="1" applyBorder="1" applyAlignment="1">
      <alignment horizontal="left"/>
    </xf>
    <xf numFmtId="169" fontId="2" fillId="2" borderId="1" xfId="43" applyNumberFormat="1" applyFont="1" applyFill="1" applyBorder="1" applyAlignment="1">
      <alignment horizontal="center" vertical="center"/>
    </xf>
    <xf numFmtId="0" fontId="30" fillId="19" borderId="1" xfId="0" applyFont="1" applyFill="1" applyBorder="1" applyAlignment="1">
      <alignment wrapText="1"/>
    </xf>
    <xf numFmtId="169" fontId="15" fillId="19" borderId="1" xfId="0" applyNumberFormat="1" applyFont="1" applyFill="1" applyBorder="1" applyAlignment="1">
      <alignment horizontal="center" vertical="center"/>
    </xf>
    <xf numFmtId="168" fontId="15" fillId="2" borderId="1" xfId="0" applyNumberFormat="1" applyFont="1" applyFill="1" applyBorder="1" applyAlignment="1">
      <alignment horizontal="center" vertical="center"/>
    </xf>
    <xf numFmtId="168" fontId="4" fillId="0" borderId="2" xfId="0" applyNumberFormat="1" applyFont="1" applyBorder="1" applyAlignment="1">
      <alignment horizontal="center" vertical="center"/>
    </xf>
    <xf numFmtId="169" fontId="4" fillId="0" borderId="0" xfId="0" applyNumberFormat="1" applyFont="1" applyBorder="1" applyAlignment="1">
      <alignment horizontal="center" vertical="center"/>
    </xf>
    <xf numFmtId="168" fontId="31" fillId="2" borderId="16" xfId="46" applyNumberFormat="1" applyFont="1" applyFill="1" applyBorder="1" applyAlignment="1">
      <alignment horizontal="center" vertical="center" wrapText="1"/>
    </xf>
    <xf numFmtId="168" fontId="2" fillId="2" borderId="1" xfId="0" applyNumberFormat="1" applyFont="1" applyFill="1" applyBorder="1" applyAlignment="1">
      <alignment horizontal="center" vertical="center" wrapText="1" shrinkToFit="1"/>
    </xf>
    <xf numFmtId="168" fontId="4" fillId="2" borderId="1" xfId="0" applyNumberFormat="1" applyFont="1" applyFill="1" applyBorder="1" applyAlignment="1">
      <alignment horizontal="center" vertical="center" wrapText="1" shrinkToFit="1"/>
    </xf>
    <xf numFmtId="0" fontId="5" fillId="2" borderId="1" xfId="0" applyFont="1" applyFill="1" applyBorder="1" applyAlignment="1">
      <alignment horizontal="left" vertical="center" wrapText="1"/>
    </xf>
    <xf numFmtId="168" fontId="15" fillId="0" borderId="1" xfId="0" applyNumberFormat="1" applyFont="1" applyBorder="1" applyAlignment="1">
      <alignment horizontal="left" vertical="center" wrapText="1"/>
    </xf>
    <xf numFmtId="168" fontId="15" fillId="0" borderId="1" xfId="0" applyNumberFormat="1" applyFont="1" applyBorder="1" applyAlignment="1">
      <alignment horizontal="center" vertical="center" wrapText="1"/>
    </xf>
    <xf numFmtId="0" fontId="37" fillId="2" borderId="1" xfId="0" applyFont="1" applyFill="1" applyBorder="1"/>
    <xf numFmtId="168" fontId="37" fillId="2" borderId="1" xfId="0" applyNumberFormat="1" applyFont="1" applyFill="1" applyBorder="1" applyAlignment="1">
      <alignment horizontal="center"/>
    </xf>
    <xf numFmtId="0" fontId="37" fillId="2" borderId="1" xfId="46" applyFont="1" applyFill="1" applyBorder="1" applyAlignment="1">
      <alignment horizontal="left"/>
    </xf>
    <xf numFmtId="168" fontId="37" fillId="2" borderId="2" xfId="46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right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Fill="1" applyAlignment="1">
      <alignment horizontal="right"/>
    </xf>
    <xf numFmtId="0" fontId="19" fillId="0" borderId="0" xfId="0" applyFont="1" applyFill="1" applyBorder="1" applyAlignment="1">
      <alignment horizontal="right"/>
    </xf>
    <xf numFmtId="168" fontId="4" fillId="0" borderId="49" xfId="0" applyNumberFormat="1" applyFont="1" applyBorder="1" applyAlignment="1">
      <alignment horizontal="center" vertical="center"/>
    </xf>
    <xf numFmtId="0" fontId="1" fillId="0" borderId="0" xfId="0" applyFont="1" applyFill="1"/>
    <xf numFmtId="170" fontId="1" fillId="0" borderId="0" xfId="37" applyNumberFormat="1" applyFont="1" applyAlignment="1">
      <alignment horizontal="center"/>
    </xf>
    <xf numFmtId="168" fontId="1" fillId="0" borderId="0" xfId="0" applyNumberFormat="1" applyFont="1" applyFill="1"/>
    <xf numFmtId="0" fontId="151" fillId="0" borderId="0" xfId="0" applyFont="1" applyFill="1" applyAlignment="1">
      <alignment horizontal="center" vertical="center"/>
    </xf>
    <xf numFmtId="168" fontId="19" fillId="0" borderId="1" xfId="0" applyNumberFormat="1" applyFont="1" applyFill="1" applyBorder="1" applyAlignment="1">
      <alignment horizontal="center" vertical="center" wrapText="1"/>
    </xf>
    <xf numFmtId="0" fontId="2" fillId="0" borderId="49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29" fillId="0" borderId="1" xfId="0" applyFont="1" applyBorder="1" applyAlignment="1">
      <alignment vertical="center" wrapText="1"/>
    </xf>
    <xf numFmtId="0" fontId="29" fillId="0" borderId="1" xfId="0" applyFont="1" applyFill="1" applyBorder="1" applyAlignment="1">
      <alignment horizontal="left" vertical="center" wrapText="1"/>
    </xf>
    <xf numFmtId="0" fontId="2" fillId="0" borderId="0" xfId="0" applyFont="1" applyAlignment="1">
      <alignment vertical="center"/>
    </xf>
    <xf numFmtId="0" fontId="19" fillId="0" borderId="0" xfId="0" applyFont="1" applyBorder="1" applyAlignment="1">
      <alignment vertical="center"/>
    </xf>
    <xf numFmtId="0" fontId="19" fillId="0" borderId="0" xfId="0" applyFont="1" applyAlignment="1">
      <alignment vertical="center"/>
    </xf>
    <xf numFmtId="0" fontId="152" fillId="2" borderId="0" xfId="0" applyFont="1" applyFill="1"/>
    <xf numFmtId="0" fontId="152" fillId="2" borderId="0" xfId="0" applyFont="1" applyFill="1" applyAlignment="1">
      <alignment horizontal="center"/>
    </xf>
    <xf numFmtId="0" fontId="2" fillId="2" borderId="0" xfId="0" applyFont="1" applyFill="1" applyAlignment="1">
      <alignment vertical="center"/>
    </xf>
    <xf numFmtId="0" fontId="19" fillId="2" borderId="1" xfId="0" applyFont="1" applyFill="1" applyBorder="1" applyAlignment="1">
      <alignment vertical="center"/>
    </xf>
    <xf numFmtId="0" fontId="34" fillId="2" borderId="1" xfId="0" applyFont="1" applyFill="1" applyBorder="1" applyAlignment="1">
      <alignment vertical="center"/>
    </xf>
    <xf numFmtId="0" fontId="21" fillId="2" borderId="1" xfId="0" applyFont="1" applyFill="1" applyBorder="1" applyAlignment="1">
      <alignment vertical="center"/>
    </xf>
    <xf numFmtId="0" fontId="21" fillId="2" borderId="1" xfId="0" applyFont="1" applyFill="1" applyBorder="1" applyAlignment="1">
      <alignment vertical="center" wrapText="1"/>
    </xf>
    <xf numFmtId="0" fontId="27" fillId="2" borderId="1" xfId="0" applyFont="1" applyFill="1" applyBorder="1" applyAlignment="1">
      <alignment vertical="center"/>
    </xf>
    <xf numFmtId="0" fontId="36" fillId="2" borderId="1" xfId="0" applyFont="1" applyFill="1" applyBorder="1" applyAlignment="1">
      <alignment vertical="center"/>
    </xf>
    <xf numFmtId="0" fontId="35" fillId="2" borderId="1" xfId="0" applyFont="1" applyFill="1" applyBorder="1" applyAlignment="1">
      <alignment vertical="center"/>
    </xf>
    <xf numFmtId="0" fontId="19" fillId="2" borderId="0" xfId="0" applyFont="1" applyFill="1" applyAlignment="1">
      <alignment vertical="center"/>
    </xf>
    <xf numFmtId="0" fontId="2" fillId="2" borderId="1" xfId="0" applyFont="1" applyFill="1" applyBorder="1" applyAlignment="1">
      <alignment vertical="center" wrapText="1"/>
    </xf>
    <xf numFmtId="168" fontId="38" fillId="2" borderId="49" xfId="0" applyNumberFormat="1" applyFont="1" applyFill="1" applyBorder="1" applyAlignment="1">
      <alignment horizontal="center" vertical="center" wrapText="1"/>
    </xf>
    <xf numFmtId="168" fontId="46" fillId="2" borderId="49" xfId="46" applyNumberFormat="1" applyFont="1" applyFill="1" applyBorder="1" applyAlignment="1">
      <alignment horizontal="center" vertical="center" wrapText="1"/>
    </xf>
    <xf numFmtId="168" fontId="22" fillId="2" borderId="9" xfId="46" applyNumberFormat="1" applyFont="1" applyFill="1" applyBorder="1" applyAlignment="1">
      <alignment horizontal="center" vertical="center" wrapText="1"/>
    </xf>
    <xf numFmtId="0" fontId="2" fillId="0" borderId="49" xfId="0" applyFont="1" applyBorder="1" applyAlignment="1">
      <alignment horizontal="center" vertical="center"/>
    </xf>
    <xf numFmtId="169" fontId="2" fillId="0" borderId="49" xfId="0" applyNumberFormat="1" applyFont="1" applyBorder="1" applyAlignment="1">
      <alignment horizontal="center" vertical="center"/>
    </xf>
    <xf numFmtId="168" fontId="1" fillId="0" borderId="0" xfId="0" applyNumberFormat="1" applyFont="1" applyAlignment="1">
      <alignment horizontal="center"/>
    </xf>
    <xf numFmtId="168" fontId="1" fillId="0" borderId="0" xfId="0" applyNumberFormat="1" applyFont="1" applyAlignment="1">
      <alignment horizontal="right"/>
    </xf>
    <xf numFmtId="168" fontId="2" fillId="0" borderId="49" xfId="0" applyNumberFormat="1" applyFont="1" applyBorder="1" applyAlignment="1">
      <alignment horizontal="center" vertical="center"/>
    </xf>
    <xf numFmtId="168" fontId="1" fillId="0" borderId="0" xfId="0" applyNumberFormat="1" applyFont="1"/>
    <xf numFmtId="168" fontId="152" fillId="2" borderId="0" xfId="0" applyNumberFormat="1" applyFont="1" applyFill="1"/>
    <xf numFmtId="0" fontId="14" fillId="2" borderId="1" xfId="0" applyFont="1" applyFill="1" applyBorder="1" applyAlignment="1">
      <alignment horizontal="left" vertical="center" wrapText="1"/>
    </xf>
    <xf numFmtId="168" fontId="14" fillId="2" borderId="1" xfId="0" applyNumberFormat="1" applyFont="1" applyFill="1" applyBorder="1" applyAlignment="1">
      <alignment horizontal="center" vertical="center" wrapText="1"/>
    </xf>
    <xf numFmtId="169" fontId="4" fillId="2" borderId="1" xfId="0" applyNumberFormat="1" applyFont="1" applyFill="1" applyBorder="1" applyAlignment="1">
      <alignment horizontal="center" vertical="center"/>
    </xf>
    <xf numFmtId="168" fontId="4" fillId="2" borderId="5" xfId="0" applyNumberFormat="1" applyFont="1" applyFill="1" applyBorder="1" applyAlignment="1">
      <alignment horizontal="center" vertical="center"/>
    </xf>
    <xf numFmtId="169" fontId="2" fillId="2" borderId="0" xfId="0" applyNumberFormat="1" applyFont="1" applyFill="1" applyAlignment="1">
      <alignment horizontal="center" vertical="center" wrapText="1"/>
    </xf>
    <xf numFmtId="168" fontId="4" fillId="2" borderId="1" xfId="0" applyNumberFormat="1" applyFont="1" applyFill="1" applyBorder="1" applyAlignment="1">
      <alignment horizontal="center" vertical="center" wrapText="1"/>
    </xf>
    <xf numFmtId="168" fontId="19" fillId="0" borderId="0" xfId="0" applyNumberFormat="1" applyFont="1" applyFill="1"/>
    <xf numFmtId="168" fontId="43" fillId="0" borderId="0" xfId="0" applyNumberFormat="1" applyFont="1" applyFill="1"/>
    <xf numFmtId="168" fontId="30" fillId="0" borderId="0" xfId="0" applyNumberFormat="1" applyFont="1" applyFill="1"/>
    <xf numFmtId="169" fontId="19" fillId="0" borderId="0" xfId="0" applyNumberFormat="1" applyFont="1" applyFill="1"/>
    <xf numFmtId="0" fontId="1" fillId="0" borderId="0" xfId="0" applyFont="1" applyFill="1" applyAlignment="1">
      <alignment horizontal="center" vertical="center" wrapText="1"/>
    </xf>
    <xf numFmtId="0" fontId="41" fillId="0" borderId="0" xfId="0" applyFont="1" applyFill="1" applyAlignment="1">
      <alignment horizontal="center" vertical="center"/>
    </xf>
    <xf numFmtId="0" fontId="1" fillId="0" borderId="0" xfId="0" applyFont="1" applyAlignment="1">
      <alignment horizontal="right"/>
    </xf>
    <xf numFmtId="0" fontId="1" fillId="0" borderId="0" xfId="0" applyFont="1" applyAlignment="1"/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153" fillId="0" borderId="49" xfId="0" applyFont="1" applyBorder="1" applyAlignment="1">
      <alignment horizontal="center" vertical="center" wrapText="1"/>
    </xf>
    <xf numFmtId="0" fontId="3" fillId="2" borderId="0" xfId="0" applyFont="1" applyFill="1" applyBorder="1"/>
    <xf numFmtId="0" fontId="153" fillId="0" borderId="49" xfId="0" applyFont="1" applyBorder="1" applyAlignment="1">
      <alignment horizontal="center"/>
    </xf>
    <xf numFmtId="0" fontId="153" fillId="0" borderId="49" xfId="0" applyFont="1" applyBorder="1" applyAlignment="1">
      <alignment vertical="center" wrapText="1"/>
    </xf>
    <xf numFmtId="169" fontId="153" fillId="0" borderId="49" xfId="0" applyNumberFormat="1" applyFont="1" applyBorder="1" applyAlignment="1">
      <alignment horizontal="center" vertical="center" wrapText="1"/>
    </xf>
    <xf numFmtId="168" fontId="153" fillId="0" borderId="49" xfId="0" applyNumberFormat="1" applyFont="1" applyBorder="1" applyAlignment="1">
      <alignment horizontal="center" vertical="center"/>
    </xf>
    <xf numFmtId="168" fontId="2" fillId="0" borderId="0" xfId="0" applyNumberFormat="1" applyFont="1" applyBorder="1" applyAlignment="1">
      <alignment horizontal="center" vertical="center"/>
    </xf>
    <xf numFmtId="0" fontId="154" fillId="0" borderId="49" xfId="0" applyFont="1" applyBorder="1"/>
    <xf numFmtId="168" fontId="154" fillId="0" borderId="49" xfId="0" applyNumberFormat="1" applyFont="1" applyBorder="1" applyAlignment="1">
      <alignment horizontal="center" vertical="center"/>
    </xf>
    <xf numFmtId="0" fontId="1" fillId="2" borderId="0" xfId="0" applyFont="1" applyFill="1"/>
    <xf numFmtId="0" fontId="152" fillId="0" borderId="0" xfId="0" applyFont="1"/>
    <xf numFmtId="170" fontId="0" fillId="0" borderId="0" xfId="37" applyNumberFormat="1" applyFont="1"/>
    <xf numFmtId="0" fontId="2" fillId="0" borderId="49" xfId="0" applyFont="1" applyBorder="1" applyAlignment="1">
      <alignment horizontal="center" vertical="center" wrapText="1"/>
    </xf>
    <xf numFmtId="0" fontId="151" fillId="0" borderId="49" xfId="0" applyFont="1" applyBorder="1" applyAlignment="1">
      <alignment horizontal="center" vertical="center" wrapText="1"/>
    </xf>
    <xf numFmtId="0" fontId="2" fillId="0" borderId="49" xfId="0" applyFont="1" applyBorder="1" applyAlignment="1">
      <alignment horizontal="center"/>
    </xf>
    <xf numFmtId="0" fontId="151" fillId="0" borderId="49" xfId="0" applyFont="1" applyBorder="1" applyAlignment="1">
      <alignment horizontal="center"/>
    </xf>
    <xf numFmtId="0" fontId="151" fillId="0" borderId="50" xfId="0" applyFont="1" applyBorder="1" applyAlignment="1">
      <alignment horizontal="center" vertical="center" wrapText="1"/>
    </xf>
    <xf numFmtId="0" fontId="2" fillId="0" borderId="49" xfId="0" applyFont="1" applyBorder="1"/>
    <xf numFmtId="169" fontId="29" fillId="0" borderId="49" xfId="1" applyNumberFormat="1" applyFont="1" applyBorder="1" applyAlignment="1">
      <alignment horizontal="center" vertical="center"/>
    </xf>
    <xf numFmtId="168" fontId="29" fillId="0" borderId="49" xfId="1" applyNumberFormat="1" applyFont="1" applyBorder="1" applyAlignment="1">
      <alignment horizontal="center" vertical="center"/>
    </xf>
    <xf numFmtId="168" fontId="46" fillId="0" borderId="6" xfId="1" applyNumberFormat="1" applyFont="1" applyBorder="1" applyAlignment="1">
      <alignment horizontal="center" vertical="center"/>
    </xf>
    <xf numFmtId="171" fontId="2" fillId="0" borderId="49" xfId="1875" applyNumberFormat="1" applyFont="1" applyBorder="1" applyAlignment="1">
      <alignment horizontal="center" vertical="center"/>
    </xf>
    <xf numFmtId="0" fontId="5" fillId="0" borderId="49" xfId="0" applyFont="1" applyBorder="1"/>
    <xf numFmtId="181" fontId="5" fillId="0" borderId="49" xfId="1875" applyNumberFormat="1" applyFont="1" applyBorder="1" applyAlignment="1">
      <alignment horizontal="center" vertical="center"/>
    </xf>
    <xf numFmtId="0" fontId="46" fillId="0" borderId="50" xfId="0" applyFont="1" applyFill="1" applyBorder="1" applyAlignment="1">
      <alignment horizontal="center" vertical="center" wrapText="1"/>
    </xf>
    <xf numFmtId="0" fontId="2" fillId="0" borderId="49" xfId="0" applyFont="1" applyFill="1" applyBorder="1"/>
    <xf numFmtId="171" fontId="2" fillId="0" borderId="49" xfId="1875" applyNumberFormat="1" applyFont="1" applyFill="1" applyBorder="1" applyAlignment="1">
      <alignment horizontal="center" vertical="center"/>
    </xf>
    <xf numFmtId="0" fontId="5" fillId="0" borderId="49" xfId="0" applyFont="1" applyFill="1" applyBorder="1"/>
    <xf numFmtId="181" fontId="5" fillId="0" borderId="49" xfId="1875" applyNumberFormat="1" applyFont="1" applyFill="1" applyBorder="1" applyAlignment="1">
      <alignment horizontal="center" vertical="center"/>
    </xf>
    <xf numFmtId="0" fontId="45" fillId="0" borderId="50" xfId="0" applyFont="1" applyBorder="1" applyAlignment="1">
      <alignment horizontal="center" vertical="center" wrapText="1"/>
    </xf>
    <xf numFmtId="169" fontId="31" fillId="0" borderId="49" xfId="1" applyNumberFormat="1" applyFont="1" applyBorder="1" applyAlignment="1">
      <alignment horizontal="center" vertical="center"/>
    </xf>
    <xf numFmtId="168" fontId="31" fillId="0" borderId="49" xfId="1" applyNumberFormat="1" applyFont="1" applyBorder="1" applyAlignment="1">
      <alignment horizontal="center" vertical="center"/>
    </xf>
    <xf numFmtId="171" fontId="0" fillId="0" borderId="0" xfId="1875" applyNumberFormat="1" applyFont="1"/>
    <xf numFmtId="171" fontId="18" fillId="0" borderId="0" xfId="1875" applyNumberFormat="1" applyFont="1"/>
    <xf numFmtId="0" fontId="41" fillId="0" borderId="0" xfId="0" applyFont="1" applyAlignment="1">
      <alignment horizontal="right"/>
    </xf>
    <xf numFmtId="0" fontId="41" fillId="0" borderId="0" xfId="0" applyFont="1"/>
    <xf numFmtId="1" fontId="2" fillId="0" borderId="5" xfId="0" applyNumberFormat="1" applyFont="1" applyBorder="1" applyAlignment="1">
      <alignment horizontal="center" vertical="center"/>
    </xf>
    <xf numFmtId="168" fontId="5" fillId="0" borderId="49" xfId="1875" applyNumberFormat="1" applyFont="1" applyBorder="1" applyAlignment="1">
      <alignment horizontal="center"/>
    </xf>
    <xf numFmtId="168" fontId="156" fillId="0" borderId="49" xfId="1875" applyNumberFormat="1" applyFont="1" applyBorder="1" applyAlignment="1">
      <alignment horizontal="center"/>
    </xf>
    <xf numFmtId="0" fontId="157" fillId="0" borderId="0" xfId="0" applyFont="1" applyBorder="1" applyAlignment="1">
      <alignment horizontal="center"/>
    </xf>
    <xf numFmtId="171" fontId="2" fillId="0" borderId="0" xfId="1875" applyNumberFormat="1" applyFont="1" applyBorder="1"/>
    <xf numFmtId="168" fontId="151" fillId="0" borderId="50" xfId="0" applyNumberFormat="1" applyFont="1" applyBorder="1" applyAlignment="1">
      <alignment horizontal="center" vertical="center" wrapText="1"/>
    </xf>
    <xf numFmtId="168" fontId="156" fillId="0" borderId="49" xfId="1875" applyNumberFormat="1" applyFont="1" applyBorder="1" applyAlignment="1">
      <alignment horizontal="center" vertical="center"/>
    </xf>
    <xf numFmtId="169" fontId="5" fillId="0" borderId="49" xfId="0" applyNumberFormat="1" applyFont="1" applyBorder="1" applyAlignment="1">
      <alignment horizontal="center" vertical="center"/>
    </xf>
    <xf numFmtId="168" fontId="5" fillId="0" borderId="49" xfId="1875" applyNumberFormat="1" applyFont="1" applyBorder="1" applyAlignment="1">
      <alignment horizontal="center" vertical="center"/>
    </xf>
    <xf numFmtId="181" fontId="156" fillId="0" borderId="49" xfId="1875" applyNumberFormat="1" applyFont="1" applyBorder="1" applyAlignment="1">
      <alignment horizontal="center" vertical="center"/>
    </xf>
    <xf numFmtId="3" fontId="2" fillId="0" borderId="49" xfId="0" applyNumberFormat="1" applyFont="1" applyBorder="1" applyAlignment="1">
      <alignment horizontal="center" vertical="center"/>
    </xf>
    <xf numFmtId="168" fontId="2" fillId="0" borderId="49" xfId="1875" applyNumberFormat="1" applyFont="1" applyBorder="1" applyAlignment="1">
      <alignment horizontal="center" vertical="center"/>
    </xf>
    <xf numFmtId="181" fontId="151" fillId="0" borderId="49" xfId="1875" applyNumberFormat="1" applyFont="1" applyBorder="1" applyAlignment="1">
      <alignment horizontal="center" vertical="center"/>
    </xf>
    <xf numFmtId="168" fontId="5" fillId="0" borderId="49" xfId="0" applyNumberFormat="1" applyFont="1" applyBorder="1" applyAlignment="1">
      <alignment horizontal="center" vertical="center"/>
    </xf>
    <xf numFmtId="169" fontId="41" fillId="0" borderId="0" xfId="0" applyNumberFormat="1" applyFont="1"/>
    <xf numFmtId="0" fontId="41" fillId="0" borderId="0" xfId="0" applyFont="1" applyAlignment="1">
      <alignment horizontal="right" vertical="center"/>
    </xf>
    <xf numFmtId="168" fontId="41" fillId="0" borderId="0" xfId="0" applyNumberFormat="1" applyFont="1"/>
    <xf numFmtId="0" fontId="151" fillId="0" borderId="0" xfId="0" applyFont="1"/>
    <xf numFmtId="171" fontId="2" fillId="0" borderId="0" xfId="1875" applyNumberFormat="1" applyFont="1"/>
    <xf numFmtId="171" fontId="151" fillId="0" borderId="0" xfId="1875" applyNumberFormat="1" applyFont="1"/>
    <xf numFmtId="0" fontId="0" fillId="0" borderId="0" xfId="0" applyAlignment="1">
      <alignment vertical="center"/>
    </xf>
    <xf numFmtId="0" fontId="1" fillId="0" borderId="0" xfId="0" applyFont="1" applyFill="1" applyAlignment="1">
      <alignment horizontal="right"/>
    </xf>
    <xf numFmtId="0" fontId="1" fillId="0" borderId="0" xfId="0" applyFont="1" applyFill="1" applyAlignment="1"/>
    <xf numFmtId="0" fontId="2" fillId="0" borderId="49" xfId="0" applyFont="1" applyFill="1" applyBorder="1" applyAlignment="1">
      <alignment horizontal="center" vertical="center" wrapText="1"/>
    </xf>
    <xf numFmtId="0" fontId="2" fillId="0" borderId="49" xfId="0" applyFont="1" applyFill="1" applyBorder="1" applyAlignment="1">
      <alignment horizontal="center"/>
    </xf>
    <xf numFmtId="0" fontId="14" fillId="0" borderId="49" xfId="0" applyFont="1" applyFill="1" applyBorder="1" applyAlignment="1">
      <alignment vertical="center" wrapText="1"/>
    </xf>
    <xf numFmtId="169" fontId="2" fillId="0" borderId="49" xfId="0" applyNumberFormat="1" applyFont="1" applyFill="1" applyBorder="1" applyAlignment="1">
      <alignment horizontal="center"/>
    </xf>
    <xf numFmtId="168" fontId="2" fillId="0" borderId="49" xfId="0" applyNumberFormat="1" applyFont="1" applyFill="1" applyBorder="1" applyAlignment="1">
      <alignment horizontal="center"/>
    </xf>
    <xf numFmtId="168" fontId="2" fillId="0" borderId="49" xfId="0" applyNumberFormat="1" applyFont="1" applyBorder="1" applyAlignment="1">
      <alignment horizontal="center"/>
    </xf>
    <xf numFmtId="169" fontId="2" fillId="0" borderId="0" xfId="0" applyNumberFormat="1" applyFont="1"/>
    <xf numFmtId="0" fontId="15" fillId="19" borderId="49" xfId="0" applyFont="1" applyFill="1" applyBorder="1" applyAlignment="1">
      <alignment vertical="center" wrapText="1"/>
    </xf>
    <xf numFmtId="169" fontId="4" fillId="19" borderId="49" xfId="0" applyNumberFormat="1" applyFont="1" applyFill="1" applyBorder="1" applyAlignment="1">
      <alignment horizontal="center"/>
    </xf>
    <xf numFmtId="169" fontId="4" fillId="19" borderId="49" xfId="0" applyNumberFormat="1" applyFont="1" applyFill="1" applyBorder="1" applyAlignment="1">
      <alignment horizontal="center" vertical="center"/>
    </xf>
    <xf numFmtId="168" fontId="4" fillId="19" borderId="49" xfId="0" applyNumberFormat="1" applyFont="1" applyFill="1" applyBorder="1" applyAlignment="1">
      <alignment horizontal="center"/>
    </xf>
    <xf numFmtId="168" fontId="4" fillId="19" borderId="49" xfId="0" applyNumberFormat="1" applyFont="1" applyFill="1" applyBorder="1" applyAlignment="1">
      <alignment horizontal="center" vertical="center"/>
    </xf>
    <xf numFmtId="0" fontId="2" fillId="0" borderId="49" xfId="0" applyFont="1" applyBorder="1" applyAlignment="1">
      <alignment vertical="center" wrapText="1"/>
    </xf>
    <xf numFmtId="169" fontId="2" fillId="0" borderId="49" xfId="0" applyNumberFormat="1" applyFont="1" applyFill="1" applyBorder="1" applyAlignment="1">
      <alignment horizontal="center" vertical="center" wrapText="1"/>
    </xf>
    <xf numFmtId="168" fontId="2" fillId="2" borderId="49" xfId="0" applyNumberFormat="1" applyFont="1" applyFill="1" applyBorder="1" applyAlignment="1">
      <alignment horizontal="center" vertical="center"/>
    </xf>
    <xf numFmtId="168" fontId="2" fillId="0" borderId="49" xfId="0" applyNumberFormat="1" applyFont="1" applyFill="1" applyBorder="1" applyAlignment="1">
      <alignment horizontal="center" vertical="center"/>
    </xf>
    <xf numFmtId="0" fontId="5" fillId="0" borderId="49" xfId="0" applyFont="1" applyBorder="1" applyAlignment="1">
      <alignment horizontal="left" vertical="center" wrapText="1"/>
    </xf>
    <xf numFmtId="168" fontId="4" fillId="0" borderId="49" xfId="0" applyNumberFormat="1" applyFont="1" applyFill="1" applyBorder="1" applyAlignment="1">
      <alignment horizontal="center" vertical="center"/>
    </xf>
    <xf numFmtId="0" fontId="5" fillId="0" borderId="49" xfId="0" applyFont="1" applyBorder="1" applyAlignment="1">
      <alignment vertical="center" wrapText="1"/>
    </xf>
    <xf numFmtId="168" fontId="4" fillId="2" borderId="49" xfId="0" applyNumberFormat="1" applyFont="1" applyFill="1" applyBorder="1" applyAlignment="1">
      <alignment horizontal="center" vertical="center"/>
    </xf>
    <xf numFmtId="169" fontId="2" fillId="0" borderId="49" xfId="0" applyNumberFormat="1" applyFont="1" applyFill="1" applyBorder="1" applyAlignment="1">
      <alignment horizontal="center" vertical="center"/>
    </xf>
    <xf numFmtId="168" fontId="4" fillId="0" borderId="49" xfId="0" applyNumberFormat="1" applyFont="1" applyFill="1" applyBorder="1" applyAlignment="1">
      <alignment horizontal="center" vertical="center" wrapText="1"/>
    </xf>
    <xf numFmtId="0" fontId="12" fillId="0" borderId="0" xfId="0" applyFont="1" applyBorder="1"/>
    <xf numFmtId="0" fontId="158" fillId="0" borderId="0" xfId="0" applyFont="1" applyBorder="1"/>
    <xf numFmtId="0" fontId="2" fillId="0" borderId="49" xfId="0" applyFont="1" applyFill="1" applyBorder="1" applyAlignment="1">
      <alignment horizontal="left" vertical="center" wrapText="1"/>
    </xf>
    <xf numFmtId="0" fontId="5" fillId="0" borderId="49" xfId="0" applyFont="1" applyFill="1" applyBorder="1" applyAlignment="1">
      <alignment horizontal="left" vertical="center" wrapText="1"/>
    </xf>
    <xf numFmtId="0" fontId="39" fillId="19" borderId="49" xfId="0" applyFont="1" applyFill="1" applyBorder="1" applyAlignment="1">
      <alignment vertical="center"/>
    </xf>
    <xf numFmtId="168" fontId="159" fillId="19" borderId="49" xfId="0" applyNumberFormat="1" applyFont="1" applyFill="1" applyBorder="1" applyAlignment="1">
      <alignment horizontal="center" vertical="center"/>
    </xf>
    <xf numFmtId="0" fontId="39" fillId="0" borderId="0" xfId="0" applyFont="1" applyBorder="1"/>
    <xf numFmtId="0" fontId="1" fillId="2" borderId="0" xfId="0" applyFont="1" applyFill="1" applyAlignment="1">
      <alignment vertical="center"/>
    </xf>
    <xf numFmtId="168" fontId="1" fillId="2" borderId="0" xfId="0" applyNumberFormat="1" applyFont="1" applyFill="1"/>
    <xf numFmtId="0" fontId="0" fillId="2" borderId="0" xfId="0" applyFill="1"/>
    <xf numFmtId="0" fontId="1" fillId="0" borderId="0" xfId="0" applyFont="1" applyAlignment="1">
      <alignment vertical="center"/>
    </xf>
    <xf numFmtId="168" fontId="0" fillId="0" borderId="0" xfId="0" applyNumberFormat="1" applyFill="1"/>
    <xf numFmtId="170" fontId="0" fillId="0" borderId="0" xfId="37" applyNumberFormat="1" applyFont="1" applyFill="1"/>
    <xf numFmtId="0" fontId="160" fillId="0" borderId="0" xfId="0" applyFont="1"/>
    <xf numFmtId="0" fontId="160" fillId="0" borderId="0" xfId="0" applyFont="1" applyAlignment="1">
      <alignment vertical="center"/>
    </xf>
    <xf numFmtId="168" fontId="161" fillId="0" borderId="0" xfId="0" applyNumberFormat="1" applyFont="1" applyAlignment="1">
      <alignment horizontal="center" vertical="center"/>
    </xf>
    <xf numFmtId="0" fontId="19" fillId="0" borderId="0" xfId="0" applyFont="1" applyAlignment="1">
      <alignment horizontal="right"/>
    </xf>
    <xf numFmtId="0" fontId="160" fillId="0" borderId="0" xfId="0" applyFont="1" applyAlignment="1">
      <alignment horizontal="center" vertical="center"/>
    </xf>
    <xf numFmtId="0" fontId="19" fillId="0" borderId="0" xfId="0" applyFont="1"/>
    <xf numFmtId="0" fontId="19" fillId="0" borderId="49" xfId="0" applyFont="1" applyBorder="1" applyAlignment="1">
      <alignment horizontal="center" vertical="center" wrapText="1"/>
    </xf>
    <xf numFmtId="168" fontId="43" fillId="0" borderId="49" xfId="0" applyNumberFormat="1" applyFont="1" applyBorder="1" applyAlignment="1">
      <alignment horizontal="center" vertical="center" wrapText="1"/>
    </xf>
    <xf numFmtId="0" fontId="19" fillId="0" borderId="49" xfId="0" applyFont="1" applyBorder="1" applyAlignment="1">
      <alignment horizontal="center"/>
    </xf>
    <xf numFmtId="0" fontId="19" fillId="0" borderId="49" xfId="0" applyFont="1" applyBorder="1" applyAlignment="1">
      <alignment horizontal="center" vertical="center"/>
    </xf>
    <xf numFmtId="168" fontId="43" fillId="0" borderId="49" xfId="0" applyNumberFormat="1" applyFont="1" applyBorder="1" applyAlignment="1">
      <alignment horizontal="center" vertical="center"/>
    </xf>
    <xf numFmtId="0" fontId="21" fillId="0" borderId="49" xfId="0" applyFont="1" applyBorder="1" applyAlignment="1">
      <alignment horizontal="center"/>
    </xf>
    <xf numFmtId="0" fontId="19" fillId="0" borderId="49" xfId="0" applyFont="1" applyBorder="1"/>
    <xf numFmtId="169" fontId="19" fillId="0" borderId="49" xfId="0" applyNumberFormat="1" applyFont="1" applyBorder="1" applyAlignment="1">
      <alignment horizontal="center"/>
    </xf>
    <xf numFmtId="168" fontId="19" fillId="0" borderId="49" xfId="0" applyNumberFormat="1" applyFont="1" applyBorder="1" applyAlignment="1">
      <alignment horizontal="center"/>
    </xf>
    <xf numFmtId="168" fontId="43" fillId="0" borderId="0" xfId="0" applyNumberFormat="1" applyFont="1" applyAlignment="1">
      <alignment horizontal="center" vertical="center"/>
    </xf>
    <xf numFmtId="171" fontId="19" fillId="0" borderId="49" xfId="38" applyNumberFormat="1" applyFont="1" applyBorder="1" applyAlignment="1">
      <alignment horizontal="center" vertical="center"/>
    </xf>
    <xf numFmtId="0" fontId="34" fillId="0" borderId="49" xfId="0" applyFont="1" applyBorder="1"/>
    <xf numFmtId="169" fontId="34" fillId="0" borderId="49" xfId="0" applyNumberFormat="1" applyFont="1" applyBorder="1" applyAlignment="1">
      <alignment horizontal="center"/>
    </xf>
    <xf numFmtId="168" fontId="34" fillId="0" borderId="49" xfId="0" applyNumberFormat="1" applyFont="1" applyBorder="1" applyAlignment="1">
      <alignment horizontal="center"/>
    </xf>
    <xf numFmtId="0" fontId="34" fillId="0" borderId="49" xfId="0" applyFont="1" applyBorder="1" applyAlignment="1">
      <alignment horizontal="center"/>
    </xf>
    <xf numFmtId="0" fontId="21" fillId="0" borderId="2" xfId="0" applyFont="1" applyBorder="1" applyAlignment="1">
      <alignment horizontal="center"/>
    </xf>
    <xf numFmtId="0" fontId="39" fillId="0" borderId="49" xfId="0" applyFont="1" applyBorder="1" applyAlignment="1">
      <alignment horizontal="center" vertical="center"/>
    </xf>
    <xf numFmtId="168" fontId="39" fillId="0" borderId="49" xfId="0" applyNumberFormat="1" applyFont="1" applyBorder="1" applyAlignment="1">
      <alignment horizontal="center" vertical="center"/>
    </xf>
    <xf numFmtId="168" fontId="21" fillId="0" borderId="49" xfId="0" applyNumberFormat="1" applyFont="1" applyBorder="1" applyAlignment="1">
      <alignment horizontal="center"/>
    </xf>
    <xf numFmtId="168" fontId="44" fillId="0" borderId="49" xfId="0" applyNumberFormat="1" applyFont="1" applyBorder="1" applyAlignment="1">
      <alignment horizontal="center" vertical="center"/>
    </xf>
    <xf numFmtId="0" fontId="21" fillId="0" borderId="49" xfId="0" applyFont="1" applyBorder="1" applyAlignment="1">
      <alignment vertical="center"/>
    </xf>
    <xf numFmtId="0" fontId="21" fillId="0" borderId="49" xfId="0" applyFont="1" applyBorder="1"/>
    <xf numFmtId="168" fontId="21" fillId="0" borderId="49" xfId="0" applyNumberFormat="1" applyFont="1" applyBorder="1" applyAlignment="1">
      <alignment horizontal="center" vertical="center"/>
    </xf>
    <xf numFmtId="0" fontId="34" fillId="0" borderId="49" xfId="0" applyFont="1" applyBorder="1" applyAlignment="1">
      <alignment vertical="center"/>
    </xf>
    <xf numFmtId="168" fontId="30" fillId="0" borderId="49" xfId="0" applyNumberFormat="1" applyFont="1" applyBorder="1" applyAlignment="1">
      <alignment horizontal="center" vertical="center"/>
    </xf>
    <xf numFmtId="0" fontId="30" fillId="0" borderId="49" xfId="0" applyFont="1" applyBorder="1" applyAlignment="1"/>
    <xf numFmtId="0" fontId="30" fillId="0" borderId="49" xfId="0" applyFont="1" applyBorder="1" applyAlignment="1">
      <alignment vertical="center"/>
    </xf>
    <xf numFmtId="168" fontId="45" fillId="0" borderId="49" xfId="0" applyNumberFormat="1" applyFont="1" applyBorder="1" applyAlignment="1">
      <alignment horizontal="center" vertical="center"/>
    </xf>
    <xf numFmtId="0" fontId="21" fillId="0" borderId="49" xfId="0" applyFont="1" applyBorder="1" applyAlignment="1">
      <alignment horizontal="left" vertical="center" wrapText="1"/>
    </xf>
    <xf numFmtId="0" fontId="21" fillId="0" borderId="49" xfId="0" applyFont="1" applyBorder="1" applyAlignment="1">
      <alignment wrapText="1"/>
    </xf>
    <xf numFmtId="168" fontId="43" fillId="0" borderId="5" xfId="0" applyNumberFormat="1" applyFont="1" applyBorder="1" applyAlignment="1">
      <alignment horizontal="center" vertical="center"/>
    </xf>
    <xf numFmtId="0" fontId="19" fillId="0" borderId="49" xfId="0" applyFont="1" applyBorder="1" applyAlignment="1">
      <alignment vertical="center"/>
    </xf>
    <xf numFmtId="0" fontId="30" fillId="0" borderId="2" xfId="0" applyFont="1" applyBorder="1" applyAlignment="1"/>
    <xf numFmtId="0" fontId="30" fillId="0" borderId="3" xfId="0" applyFont="1" applyBorder="1" applyAlignment="1">
      <alignment vertical="center"/>
    </xf>
    <xf numFmtId="0" fontId="30" fillId="0" borderId="3" xfId="0" applyFont="1" applyBorder="1" applyAlignment="1"/>
    <xf numFmtId="168" fontId="45" fillId="0" borderId="3" xfId="0" applyNumberFormat="1" applyFont="1" applyBorder="1" applyAlignment="1">
      <alignment horizontal="center" vertical="center"/>
    </xf>
    <xf numFmtId="0" fontId="30" fillId="0" borderId="4" xfId="0" applyFont="1" applyBorder="1" applyAlignment="1"/>
    <xf numFmtId="0" fontId="21" fillId="0" borderId="49" xfId="0" applyFont="1" applyBorder="1" applyAlignment="1">
      <alignment vertical="center" wrapText="1"/>
    </xf>
    <xf numFmtId="168" fontId="21" fillId="0" borderId="49" xfId="0" applyNumberFormat="1" applyFont="1" applyBorder="1" applyAlignment="1">
      <alignment horizontal="center" vertical="center" wrapText="1"/>
    </xf>
    <xf numFmtId="168" fontId="19" fillId="0" borderId="49" xfId="0" applyNumberFormat="1" applyFont="1" applyBorder="1" applyAlignment="1">
      <alignment horizontal="center" vertical="center" wrapText="1"/>
    </xf>
    <xf numFmtId="168" fontId="19" fillId="0" borderId="49" xfId="0" applyNumberFormat="1" applyFont="1" applyBorder="1" applyAlignment="1">
      <alignment horizontal="center" vertical="center"/>
    </xf>
    <xf numFmtId="2" fontId="2" fillId="0" borderId="0" xfId="0" applyNumberFormat="1" applyFont="1"/>
    <xf numFmtId="168" fontId="34" fillId="0" borderId="49" xfId="0" applyNumberFormat="1" applyFont="1" applyBorder="1" applyAlignment="1">
      <alignment horizontal="center" vertical="center"/>
    </xf>
    <xf numFmtId="169" fontId="34" fillId="0" borderId="49" xfId="0" applyNumberFormat="1" applyFont="1" applyBorder="1" applyAlignment="1">
      <alignment horizontal="center" vertical="center"/>
    </xf>
    <xf numFmtId="0" fontId="37" fillId="0" borderId="2" xfId="0" applyFont="1" applyBorder="1" applyAlignment="1"/>
    <xf numFmtId="0" fontId="37" fillId="0" borderId="3" xfId="0" applyFont="1" applyBorder="1" applyAlignment="1">
      <alignment vertical="center"/>
    </xf>
    <xf numFmtId="0" fontId="37" fillId="0" borderId="3" xfId="0" applyFont="1" applyBorder="1" applyAlignment="1"/>
    <xf numFmtId="0" fontId="37" fillId="0" borderId="4" xfId="0" applyFont="1" applyBorder="1" applyAlignment="1"/>
    <xf numFmtId="0" fontId="37" fillId="0" borderId="49" xfId="0" applyFont="1" applyBorder="1" applyAlignment="1">
      <alignment vertical="center" wrapText="1"/>
    </xf>
    <xf numFmtId="168" fontId="37" fillId="0" borderId="49" xfId="0" applyNumberFormat="1" applyFont="1" applyBorder="1" applyAlignment="1">
      <alignment horizontal="center" vertical="center" wrapText="1"/>
    </xf>
    <xf numFmtId="168" fontId="27" fillId="0" borderId="49" xfId="0" applyNumberFormat="1" applyFont="1" applyBorder="1" applyAlignment="1">
      <alignment horizontal="center"/>
    </xf>
    <xf numFmtId="0" fontId="35" fillId="0" borderId="49" xfId="0" applyFont="1" applyBorder="1" applyAlignment="1">
      <alignment vertical="center"/>
    </xf>
    <xf numFmtId="0" fontId="35" fillId="0" borderId="49" xfId="0" applyFont="1" applyBorder="1"/>
    <xf numFmtId="0" fontId="36" fillId="0" borderId="49" xfId="0" applyFont="1" applyBorder="1" applyAlignment="1">
      <alignment vertical="center"/>
    </xf>
    <xf numFmtId="0" fontId="36" fillId="0" borderId="49" xfId="0" applyFont="1" applyBorder="1"/>
    <xf numFmtId="168" fontId="36" fillId="0" borderId="49" xfId="0" applyNumberFormat="1" applyFont="1" applyBorder="1" applyAlignment="1">
      <alignment horizontal="center"/>
    </xf>
    <xf numFmtId="0" fontId="35" fillId="0" borderId="49" xfId="0" applyFont="1" applyBorder="1" applyAlignment="1">
      <alignment horizontal="left" vertical="center" wrapText="1"/>
    </xf>
    <xf numFmtId="168" fontId="35" fillId="0" borderId="49" xfId="0" applyNumberFormat="1" applyFont="1" applyBorder="1" applyAlignment="1">
      <alignment horizontal="center" vertical="center" wrapText="1"/>
    </xf>
    <xf numFmtId="168" fontId="27" fillId="0" borderId="49" xfId="0" applyNumberFormat="1" applyFont="1" applyBorder="1" applyAlignment="1">
      <alignment horizontal="center" vertical="center"/>
    </xf>
    <xf numFmtId="0" fontId="27" fillId="0" borderId="49" xfId="0" applyFont="1" applyBorder="1" applyAlignment="1">
      <alignment vertical="center"/>
    </xf>
    <xf numFmtId="0" fontId="27" fillId="0" borderId="49" xfId="0" applyFont="1" applyBorder="1"/>
    <xf numFmtId="168" fontId="36" fillId="0" borderId="49" xfId="0" applyNumberFormat="1" applyFont="1" applyBorder="1" applyAlignment="1">
      <alignment horizontal="center" vertical="center"/>
    </xf>
    <xf numFmtId="0" fontId="37" fillId="0" borderId="2" xfId="0" applyFont="1" applyBorder="1" applyAlignment="1">
      <alignment horizontal="center" vertical="center" wrapText="1"/>
    </xf>
    <xf numFmtId="168" fontId="35" fillId="0" borderId="49" xfId="0" applyNumberFormat="1" applyFont="1" applyBorder="1" applyAlignment="1">
      <alignment horizontal="center"/>
    </xf>
    <xf numFmtId="168" fontId="43" fillId="0" borderId="0" xfId="0" applyNumberFormat="1" applyFont="1" applyAlignment="1">
      <alignment horizontal="center"/>
    </xf>
    <xf numFmtId="0" fontId="35" fillId="0" borderId="6" xfId="0" applyFont="1" applyBorder="1" applyAlignment="1">
      <alignment horizontal="center" vertical="center"/>
    </xf>
    <xf numFmtId="168" fontId="35" fillId="0" borderId="49" xfId="0" applyNumberFormat="1" applyFont="1" applyBorder="1" applyAlignment="1">
      <alignment horizontal="center" vertical="center"/>
    </xf>
    <xf numFmtId="168" fontId="37" fillId="0" borderId="49" xfId="0" applyNumberFormat="1" applyFont="1" applyBorder="1" applyAlignment="1">
      <alignment horizontal="center"/>
    </xf>
    <xf numFmtId="168" fontId="37" fillId="0" borderId="49" xfId="0" applyNumberFormat="1" applyFont="1" applyBorder="1" applyAlignment="1">
      <alignment horizontal="center" vertical="center"/>
    </xf>
    <xf numFmtId="0" fontId="35" fillId="0" borderId="8" xfId="0" applyFont="1" applyBorder="1" applyAlignment="1">
      <alignment horizontal="center" vertical="center"/>
    </xf>
    <xf numFmtId="0" fontId="160" fillId="0" borderId="3" xfId="0" applyFont="1" applyBorder="1" applyAlignment="1">
      <alignment vertical="center"/>
    </xf>
    <xf numFmtId="0" fontId="160" fillId="0" borderId="3" xfId="0" applyFont="1" applyBorder="1" applyAlignment="1"/>
    <xf numFmtId="168" fontId="161" fillId="0" borderId="3" xfId="0" applyNumberFormat="1" applyFont="1" applyBorder="1" applyAlignment="1">
      <alignment horizontal="center" vertical="center"/>
    </xf>
    <xf numFmtId="0" fontId="160" fillId="0" borderId="4" xfId="0" applyFont="1" applyBorder="1" applyAlignment="1"/>
    <xf numFmtId="0" fontId="35" fillId="0" borderId="49" xfId="0" applyFont="1" applyBorder="1" applyAlignment="1">
      <alignment wrapText="1"/>
    </xf>
    <xf numFmtId="0" fontId="35" fillId="0" borderId="49" xfId="0" applyFont="1" applyBorder="1" applyAlignment="1">
      <alignment vertical="center" wrapText="1"/>
    </xf>
    <xf numFmtId="0" fontId="37" fillId="0" borderId="49" xfId="0" applyFont="1" applyBorder="1" applyAlignment="1">
      <alignment horizontal="left" vertical="center" wrapText="1"/>
    </xf>
    <xf numFmtId="0" fontId="37" fillId="0" borderId="49" xfId="0" applyFont="1" applyBorder="1" applyAlignment="1">
      <alignment horizontal="center" vertical="center" wrapText="1"/>
    </xf>
    <xf numFmtId="0" fontId="39" fillId="0" borderId="49" xfId="0" applyFont="1" applyBorder="1" applyAlignment="1">
      <alignment wrapText="1"/>
    </xf>
    <xf numFmtId="0" fontId="39" fillId="0" borderId="49" xfId="0" applyFont="1" applyBorder="1" applyAlignment="1">
      <alignment vertical="center" wrapText="1"/>
    </xf>
    <xf numFmtId="168" fontId="19" fillId="0" borderId="49" xfId="0" applyNumberFormat="1" applyFont="1" applyFill="1" applyBorder="1" applyAlignment="1">
      <alignment horizontal="center" vertical="center"/>
    </xf>
    <xf numFmtId="168" fontId="19" fillId="0" borderId="49" xfId="0" applyNumberFormat="1" applyFont="1" applyFill="1" applyBorder="1" applyAlignment="1">
      <alignment horizontal="center"/>
    </xf>
    <xf numFmtId="168" fontId="34" fillId="0" borderId="49" xfId="0" applyNumberFormat="1" applyFont="1" applyFill="1" applyBorder="1" applyAlignment="1">
      <alignment horizontal="center" vertical="center"/>
    </xf>
    <xf numFmtId="168" fontId="34" fillId="0" borderId="49" xfId="0" applyNumberFormat="1" applyFont="1" applyFill="1" applyBorder="1" applyAlignment="1">
      <alignment horizontal="center"/>
    </xf>
    <xf numFmtId="0" fontId="162" fillId="0" borderId="49" xfId="0" applyFont="1" applyBorder="1" applyAlignment="1">
      <alignment horizontal="center" vertical="center" wrapText="1"/>
    </xf>
    <xf numFmtId="0" fontId="162" fillId="0" borderId="49" xfId="0" applyFont="1" applyBorder="1" applyAlignment="1">
      <alignment wrapText="1"/>
    </xf>
    <xf numFmtId="168" fontId="162" fillId="0" borderId="49" xfId="0" applyNumberFormat="1" applyFont="1" applyBorder="1" applyAlignment="1">
      <alignment horizontal="center" vertical="center" wrapText="1"/>
    </xf>
    <xf numFmtId="9" fontId="30" fillId="0" borderId="2" xfId="0" applyNumberFormat="1" applyFont="1" applyBorder="1" applyAlignment="1"/>
    <xf numFmtId="9" fontId="30" fillId="0" borderId="3" xfId="0" applyNumberFormat="1" applyFont="1" applyBorder="1" applyAlignment="1">
      <alignment vertical="center"/>
    </xf>
    <xf numFmtId="9" fontId="30" fillId="0" borderId="3" xfId="0" applyNumberFormat="1" applyFont="1" applyBorder="1" applyAlignment="1"/>
    <xf numFmtId="9" fontId="30" fillId="0" borderId="4" xfId="0" applyNumberFormat="1" applyFont="1" applyBorder="1" applyAlignment="1"/>
    <xf numFmtId="168" fontId="45" fillId="0" borderId="5" xfId="0" applyNumberFormat="1" applyFont="1" applyBorder="1" applyAlignment="1">
      <alignment horizontal="center" vertical="center"/>
    </xf>
    <xf numFmtId="0" fontId="30" fillId="0" borderId="49" xfId="0" applyFont="1" applyBorder="1" applyAlignment="1">
      <alignment horizontal="center" vertical="center" wrapText="1"/>
    </xf>
    <xf numFmtId="0" fontId="30" fillId="0" borderId="49" xfId="0" applyFont="1" applyBorder="1" applyAlignment="1">
      <alignment horizontal="left" vertical="center" wrapText="1"/>
    </xf>
    <xf numFmtId="168" fontId="30" fillId="0" borderId="49" xfId="0" applyNumberFormat="1" applyFont="1" applyBorder="1" applyAlignment="1">
      <alignment horizontal="center" vertical="center" wrapText="1"/>
    </xf>
    <xf numFmtId="0" fontId="19" fillId="0" borderId="0" xfId="0" applyFont="1" applyBorder="1" applyAlignment="1">
      <alignment vertical="center" wrapText="1"/>
    </xf>
    <xf numFmtId="0" fontId="21" fillId="0" borderId="8" xfId="0" applyFont="1" applyBorder="1" applyAlignment="1">
      <alignment vertical="center"/>
    </xf>
    <xf numFmtId="0" fontId="3" fillId="0" borderId="0" xfId="0" applyFont="1" applyAlignment="1">
      <alignment horizontal="center"/>
    </xf>
    <xf numFmtId="0" fontId="163" fillId="0" borderId="0" xfId="0" applyFont="1"/>
    <xf numFmtId="0" fontId="41" fillId="0" borderId="0" xfId="0" applyFont="1" applyAlignment="1"/>
    <xf numFmtId="0" fontId="2" fillId="0" borderId="0" xfId="0" applyFont="1" applyAlignment="1">
      <alignment horizontal="right"/>
    </xf>
    <xf numFmtId="0" fontId="43" fillId="0" borderId="49" xfId="0" applyFont="1" applyBorder="1" applyAlignment="1">
      <alignment horizontal="center" vertical="center" wrapText="1"/>
    </xf>
    <xf numFmtId="0" fontId="43" fillId="0" borderId="49" xfId="0" applyFont="1" applyBorder="1" applyAlignment="1">
      <alignment horizontal="center"/>
    </xf>
    <xf numFmtId="0" fontId="21" fillId="0" borderId="3" xfId="0" applyFont="1" applyBorder="1" applyAlignment="1">
      <alignment horizontal="center"/>
    </xf>
    <xf numFmtId="0" fontId="21" fillId="0" borderId="4" xfId="0" applyFont="1" applyBorder="1" applyAlignment="1">
      <alignment horizontal="center"/>
    </xf>
    <xf numFmtId="168" fontId="43" fillId="0" borderId="49" xfId="0" applyNumberFormat="1" applyFont="1" applyBorder="1" applyAlignment="1">
      <alignment horizontal="center"/>
    </xf>
    <xf numFmtId="169" fontId="19" fillId="0" borderId="49" xfId="0" applyNumberFormat="1" applyFont="1" applyBorder="1" applyAlignment="1">
      <alignment horizontal="center" vertical="center"/>
    </xf>
    <xf numFmtId="0" fontId="21" fillId="0" borderId="3" xfId="0" applyFont="1" applyBorder="1" applyAlignment="1">
      <alignment horizontal="center" vertical="center"/>
    </xf>
    <xf numFmtId="0" fontId="30" fillId="0" borderId="2" xfId="0" applyFont="1" applyBorder="1" applyAlignment="1">
      <alignment horizontal="center" vertical="center" wrapText="1"/>
    </xf>
    <xf numFmtId="0" fontId="21" fillId="0" borderId="3" xfId="0" applyFont="1" applyBorder="1" applyAlignment="1"/>
    <xf numFmtId="0" fontId="44" fillId="0" borderId="3" xfId="0" applyFont="1" applyBorder="1" applyAlignment="1"/>
    <xf numFmtId="0" fontId="21" fillId="0" borderId="4" xfId="0" applyFont="1" applyBorder="1" applyAlignment="1"/>
    <xf numFmtId="0" fontId="19" fillId="0" borderId="49" xfId="0" applyFont="1" applyBorder="1" applyAlignment="1">
      <alignment horizontal="center" wrapText="1"/>
    </xf>
    <xf numFmtId="0" fontId="21" fillId="0" borderId="49" xfId="0" applyFont="1" applyBorder="1" applyAlignment="1">
      <alignment horizontal="center" wrapText="1"/>
    </xf>
    <xf numFmtId="168" fontId="44" fillId="0" borderId="49" xfId="0" applyNumberFormat="1" applyFont="1" applyBorder="1" applyAlignment="1">
      <alignment horizontal="center"/>
    </xf>
    <xf numFmtId="1" fontId="19" fillId="0" borderId="49" xfId="0" applyNumberFormat="1" applyFont="1" applyBorder="1" applyAlignment="1">
      <alignment horizontal="center" vertical="center"/>
    </xf>
    <xf numFmtId="0" fontId="30" fillId="0" borderId="2" xfId="0" applyFont="1" applyBorder="1" applyAlignment="1">
      <alignment horizontal="center" wrapText="1"/>
    </xf>
    <xf numFmtId="0" fontId="30" fillId="0" borderId="3" xfId="0" applyFont="1" applyBorder="1" applyAlignment="1">
      <alignment horizontal="center" wrapText="1"/>
    </xf>
    <xf numFmtId="0" fontId="45" fillId="0" borderId="3" xfId="0" applyFont="1" applyBorder="1" applyAlignment="1"/>
    <xf numFmtId="0" fontId="21" fillId="0" borderId="49" xfId="0" applyFont="1" applyBorder="1" applyAlignment="1">
      <alignment horizontal="center" vertical="center" wrapText="1"/>
    </xf>
    <xf numFmtId="168" fontId="44" fillId="0" borderId="49" xfId="0" applyNumberFormat="1" applyFont="1" applyBorder="1" applyAlignment="1">
      <alignment horizontal="center" vertical="center" wrapText="1"/>
    </xf>
    <xf numFmtId="169" fontId="41" fillId="0" borderId="0" xfId="0" applyNumberFormat="1" applyFont="1" applyAlignment="1">
      <alignment horizontal="right" vertical="center"/>
    </xf>
    <xf numFmtId="168" fontId="34" fillId="0" borderId="49" xfId="50" applyNumberFormat="1" applyFont="1" applyBorder="1" applyAlignment="1">
      <alignment horizontal="center"/>
    </xf>
    <xf numFmtId="181" fontId="41" fillId="0" borderId="0" xfId="0" applyNumberFormat="1" applyFont="1"/>
    <xf numFmtId="0" fontId="39" fillId="0" borderId="49" xfId="0" applyFont="1" applyBorder="1" applyAlignment="1">
      <alignment horizontal="center" wrapText="1"/>
    </xf>
    <xf numFmtId="0" fontId="39" fillId="0" borderId="49" xfId="0" applyFont="1" applyBorder="1" applyAlignment="1">
      <alignment horizontal="center"/>
    </xf>
    <xf numFmtId="0" fontId="27" fillId="0" borderId="49" xfId="0" applyFont="1" applyBorder="1" applyAlignment="1">
      <alignment horizontal="center" wrapText="1"/>
    </xf>
    <xf numFmtId="0" fontId="37" fillId="0" borderId="49" xfId="0" applyFont="1" applyBorder="1" applyAlignment="1">
      <alignment horizontal="center" wrapText="1"/>
    </xf>
    <xf numFmtId="0" fontId="27" fillId="0" borderId="0" xfId="0" applyFont="1"/>
    <xf numFmtId="1" fontId="27" fillId="0" borderId="49" xfId="0" applyNumberFormat="1" applyFont="1" applyBorder="1" applyAlignment="1">
      <alignment horizontal="center" vertical="center"/>
    </xf>
    <xf numFmtId="0" fontId="14" fillId="0" borderId="0" xfId="0" applyFont="1"/>
    <xf numFmtId="169" fontId="36" fillId="0" borderId="49" xfId="0" applyNumberFormat="1" applyFont="1" applyBorder="1" applyAlignment="1">
      <alignment horizontal="center"/>
    </xf>
    <xf numFmtId="169" fontId="27" fillId="0" borderId="49" xfId="0" applyNumberFormat="1" applyFont="1" applyBorder="1" applyAlignment="1">
      <alignment horizontal="center" vertical="center"/>
    </xf>
    <xf numFmtId="169" fontId="41" fillId="0" borderId="0" xfId="0" applyNumberFormat="1" applyFont="1" applyAlignment="1">
      <alignment horizontal="right"/>
    </xf>
    <xf numFmtId="0" fontId="36" fillId="0" borderId="49" xfId="0" applyFont="1" applyBorder="1" applyAlignment="1">
      <alignment horizontal="center"/>
    </xf>
    <xf numFmtId="0" fontId="21" fillId="0" borderId="49" xfId="0" applyFont="1" applyBorder="1" applyAlignment="1">
      <alignment horizontal="center" vertical="center"/>
    </xf>
    <xf numFmtId="0" fontId="39" fillId="0" borderId="49" xfId="0" applyFont="1" applyBorder="1" applyAlignment="1">
      <alignment horizontal="center" vertical="center" wrapText="1"/>
    </xf>
    <xf numFmtId="0" fontId="40" fillId="0" borderId="0" xfId="0" applyFont="1"/>
    <xf numFmtId="168" fontId="46" fillId="0" borderId="49" xfId="0" applyNumberFormat="1" applyFont="1" applyBorder="1" applyAlignment="1">
      <alignment horizontal="center" vertical="center"/>
    </xf>
    <xf numFmtId="0" fontId="19" fillId="0" borderId="0" xfId="0" applyFont="1" applyAlignment="1">
      <alignment horizontal="center"/>
    </xf>
    <xf numFmtId="0" fontId="39" fillId="0" borderId="5" xfId="0" applyFont="1" applyBorder="1" applyAlignment="1">
      <alignment horizontal="center" vertical="center" wrapText="1"/>
    </xf>
    <xf numFmtId="169" fontId="19" fillId="0" borderId="0" xfId="0" applyNumberFormat="1" applyFont="1" applyAlignment="1">
      <alignment horizontal="center"/>
    </xf>
    <xf numFmtId="168" fontId="19" fillId="0" borderId="0" xfId="0" applyNumberFormat="1" applyFont="1"/>
    <xf numFmtId="168" fontId="43" fillId="0" borderId="0" xfId="0" applyNumberFormat="1" applyFont="1"/>
    <xf numFmtId="0" fontId="19" fillId="0" borderId="2" xfId="0" applyFont="1" applyBorder="1" applyAlignment="1"/>
    <xf numFmtId="0" fontId="19" fillId="0" borderId="49" xfId="0" applyFont="1" applyBorder="1" applyAlignment="1"/>
    <xf numFmtId="0" fontId="43" fillId="0" borderId="0" xfId="0" applyFont="1"/>
    <xf numFmtId="0" fontId="160" fillId="0" borderId="0" xfId="0" applyFont="1" applyAlignment="1">
      <alignment horizontal="center"/>
    </xf>
    <xf numFmtId="0" fontId="161" fillId="0" borderId="0" xfId="0" applyFont="1"/>
    <xf numFmtId="0" fontId="154" fillId="0" borderId="49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11" fillId="0" borderId="0" xfId="0" applyFont="1" applyAlignment="1">
      <alignment horizontal="center"/>
    </xf>
    <xf numFmtId="0" fontId="153" fillId="0" borderId="49" xfId="0" applyFont="1" applyBorder="1" applyAlignment="1">
      <alignment horizontal="center" vertical="center" wrapText="1"/>
    </xf>
    <xf numFmtId="2" fontId="153" fillId="0" borderId="49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170" fontId="2" fillId="0" borderId="5" xfId="0" applyNumberFormat="1" applyFont="1" applyBorder="1" applyAlignment="1">
      <alignment horizontal="center" vertical="center" wrapText="1"/>
    </xf>
    <xf numFmtId="170" fontId="2" fillId="0" borderId="6" xfId="0" applyNumberFormat="1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170" fontId="2" fillId="0" borderId="5" xfId="0" applyNumberFormat="1" applyFont="1" applyFill="1" applyBorder="1" applyAlignment="1">
      <alignment horizontal="center" vertical="center" wrapText="1"/>
    </xf>
    <xf numFmtId="170" fontId="2" fillId="0" borderId="6" xfId="0" applyNumberFormat="1" applyFont="1" applyFill="1" applyBorder="1" applyAlignment="1">
      <alignment horizontal="center" vertical="center" wrapText="1"/>
    </xf>
    <xf numFmtId="0" fontId="155" fillId="0" borderId="7" xfId="0" applyFont="1" applyBorder="1" applyAlignment="1">
      <alignment horizontal="left" vertical="center" wrapText="1"/>
    </xf>
    <xf numFmtId="0" fontId="155" fillId="0" borderId="0" xfId="0" applyFont="1" applyBorder="1" applyAlignment="1">
      <alignment horizontal="left" vertical="center" wrapText="1"/>
    </xf>
    <xf numFmtId="0" fontId="4" fillId="0" borderId="49" xfId="0" applyFont="1" applyBorder="1" applyAlignment="1">
      <alignment horizontal="center"/>
    </xf>
    <xf numFmtId="0" fontId="2" fillId="0" borderId="49" xfId="0" applyFont="1" applyBorder="1" applyAlignment="1">
      <alignment horizontal="center" vertical="center" wrapText="1"/>
    </xf>
    <xf numFmtId="2" fontId="2" fillId="0" borderId="49" xfId="0" applyNumberFormat="1" applyFont="1" applyFill="1" applyBorder="1" applyAlignment="1">
      <alignment horizontal="center" vertical="center" wrapText="1"/>
    </xf>
    <xf numFmtId="0" fontId="2" fillId="0" borderId="49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170" fontId="21" fillId="0" borderId="49" xfId="0" applyNumberFormat="1" applyFont="1" applyBorder="1" applyAlignment="1">
      <alignment horizontal="center" vertical="center" wrapText="1"/>
    </xf>
    <xf numFmtId="0" fontId="19" fillId="0" borderId="0" xfId="0" applyFont="1" applyAlignment="1">
      <alignment horizontal="right"/>
    </xf>
    <xf numFmtId="0" fontId="19" fillId="0" borderId="0" xfId="0" applyFont="1" applyAlignment="1">
      <alignment horizontal="center"/>
    </xf>
    <xf numFmtId="0" fontId="21" fillId="0" borderId="49" xfId="0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21" fillId="0" borderId="3" xfId="0" applyFont="1" applyBorder="1" applyAlignment="1">
      <alignment horizontal="center" vertical="center"/>
    </xf>
    <xf numFmtId="0" fontId="21" fillId="0" borderId="4" xfId="0" applyFont="1" applyBorder="1" applyAlignment="1">
      <alignment horizontal="center" vertical="center"/>
    </xf>
    <xf numFmtId="170" fontId="19" fillId="0" borderId="5" xfId="0" applyNumberFormat="1" applyFont="1" applyBorder="1" applyAlignment="1">
      <alignment horizontal="center" vertical="center" wrapText="1"/>
    </xf>
    <xf numFmtId="0" fontId="160" fillId="0" borderId="6" xfId="0" applyFont="1" applyBorder="1"/>
    <xf numFmtId="0" fontId="160" fillId="0" borderId="8" xfId="0" applyFont="1" applyBorder="1"/>
    <xf numFmtId="170" fontId="27" fillId="0" borderId="5" xfId="0" applyNumberFormat="1" applyFont="1" applyBorder="1" applyAlignment="1">
      <alignment horizontal="center" vertical="center" wrapText="1"/>
    </xf>
    <xf numFmtId="170" fontId="27" fillId="0" borderId="6" xfId="0" applyNumberFormat="1" applyFont="1" applyBorder="1" applyAlignment="1">
      <alignment horizontal="center" vertical="center" wrapText="1"/>
    </xf>
    <xf numFmtId="170" fontId="19" fillId="0" borderId="49" xfId="0" applyNumberFormat="1" applyFont="1" applyBorder="1" applyAlignment="1">
      <alignment horizontal="center" vertical="center" wrapText="1"/>
    </xf>
    <xf numFmtId="170" fontId="27" fillId="0" borderId="49" xfId="0" applyNumberFormat="1" applyFont="1" applyBorder="1" applyAlignment="1">
      <alignment horizontal="center" vertical="center" wrapText="1"/>
    </xf>
    <xf numFmtId="170" fontId="35" fillId="0" borderId="49" xfId="0" applyNumberFormat="1" applyFont="1" applyBorder="1" applyAlignment="1">
      <alignment horizontal="center" vertical="center" wrapText="1"/>
    </xf>
    <xf numFmtId="170" fontId="21" fillId="0" borderId="5" xfId="0" applyNumberFormat="1" applyFont="1" applyBorder="1" applyAlignment="1">
      <alignment horizontal="center" vertical="center" wrapText="1"/>
    </xf>
    <xf numFmtId="170" fontId="21" fillId="0" borderId="6" xfId="0" applyNumberFormat="1" applyFont="1" applyBorder="1" applyAlignment="1">
      <alignment horizontal="center" vertical="center" wrapText="1"/>
    </xf>
    <xf numFmtId="170" fontId="21" fillId="0" borderId="8" xfId="0" applyNumberFormat="1" applyFont="1" applyBorder="1" applyAlignment="1">
      <alignment horizontal="center" vertical="center" wrapText="1"/>
    </xf>
    <xf numFmtId="170" fontId="19" fillId="0" borderId="6" xfId="0" applyNumberFormat="1" applyFont="1" applyBorder="1" applyAlignment="1">
      <alignment horizontal="center" vertical="center" wrapText="1"/>
    </xf>
    <xf numFmtId="0" fontId="39" fillId="0" borderId="49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1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top"/>
    </xf>
    <xf numFmtId="0" fontId="2" fillId="0" borderId="1" xfId="0" applyFont="1" applyBorder="1" applyAlignment="1">
      <alignment horizontal="center" vertical="center" wrapText="1"/>
    </xf>
    <xf numFmtId="168" fontId="2" fillId="0" borderId="1" xfId="0" applyNumberFormat="1" applyFont="1" applyFill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168" fontId="2" fillId="0" borderId="1" xfId="0" applyNumberFormat="1" applyFont="1" applyBorder="1" applyAlignment="1">
      <alignment horizontal="center" vertical="center" wrapText="1"/>
    </xf>
    <xf numFmtId="170" fontId="19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right"/>
    </xf>
    <xf numFmtId="0" fontId="1" fillId="0" borderId="0" xfId="0" applyFont="1" applyAlignment="1"/>
    <xf numFmtId="170" fontId="19" fillId="2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0" fontId="21" fillId="0" borderId="1" xfId="0" applyFont="1" applyFill="1" applyBorder="1" applyAlignment="1">
      <alignment horizontal="center"/>
    </xf>
    <xf numFmtId="0" fontId="30" fillId="2" borderId="1" xfId="0" applyFont="1" applyFill="1" applyBorder="1" applyAlignment="1">
      <alignment horizontal="center"/>
    </xf>
    <xf numFmtId="0" fontId="30" fillId="0" borderId="1" xfId="0" applyFont="1" applyFill="1" applyBorder="1" applyAlignment="1">
      <alignment horizontal="center"/>
    </xf>
    <xf numFmtId="170" fontId="19" fillId="0" borderId="5" xfId="0" applyNumberFormat="1" applyFont="1" applyFill="1" applyBorder="1" applyAlignment="1">
      <alignment horizontal="center" vertical="center" wrapText="1"/>
    </xf>
    <xf numFmtId="170" fontId="19" fillId="0" borderId="6" xfId="0" applyNumberFormat="1" applyFont="1" applyFill="1" applyBorder="1" applyAlignment="1">
      <alignment horizontal="center" vertical="center" wrapText="1"/>
    </xf>
    <xf numFmtId="170" fontId="19" fillId="0" borderId="8" xfId="0" applyNumberFormat="1" applyFont="1" applyFill="1" applyBorder="1" applyAlignment="1">
      <alignment horizontal="center" vertical="center" wrapText="1"/>
    </xf>
    <xf numFmtId="0" fontId="21" fillId="0" borderId="2" xfId="0" applyFont="1" applyFill="1" applyBorder="1" applyAlignment="1">
      <alignment horizontal="center" vertical="center" wrapText="1"/>
    </xf>
    <xf numFmtId="0" fontId="21" fillId="0" borderId="3" xfId="0" applyFont="1" applyFill="1" applyBorder="1" applyAlignment="1">
      <alignment horizontal="center" vertical="center" wrapText="1"/>
    </xf>
    <xf numFmtId="0" fontId="21" fillId="0" borderId="4" xfId="0" applyFont="1" applyFill="1" applyBorder="1" applyAlignment="1">
      <alignment horizontal="center" vertical="center" wrapText="1"/>
    </xf>
    <xf numFmtId="170" fontId="27" fillId="0" borderId="1" xfId="0" applyNumberFormat="1" applyFont="1" applyFill="1" applyBorder="1" applyAlignment="1">
      <alignment horizontal="center" vertical="center" wrapText="1"/>
    </xf>
    <xf numFmtId="170" fontId="27" fillId="2" borderId="1" xfId="0" applyNumberFormat="1" applyFont="1" applyFill="1" applyBorder="1" applyAlignment="1">
      <alignment horizontal="center" vertical="center" wrapText="1"/>
    </xf>
    <xf numFmtId="0" fontId="37" fillId="2" borderId="2" xfId="0" applyFont="1" applyFill="1" applyBorder="1" applyAlignment="1">
      <alignment horizontal="center" vertical="center"/>
    </xf>
    <xf numFmtId="0" fontId="37" fillId="2" borderId="3" xfId="0" applyFont="1" applyFill="1" applyBorder="1" applyAlignment="1">
      <alignment horizontal="center" vertical="center"/>
    </xf>
    <xf numFmtId="0" fontId="37" fillId="2" borderId="4" xfId="0" applyFont="1" applyFill="1" applyBorder="1" applyAlignment="1">
      <alignment horizontal="center" vertical="center"/>
    </xf>
    <xf numFmtId="0" fontId="37" fillId="0" borderId="1" xfId="0" applyFont="1" applyFill="1" applyBorder="1" applyAlignment="1">
      <alignment horizontal="center"/>
    </xf>
    <xf numFmtId="0" fontId="37" fillId="2" borderId="1" xfId="0" applyFont="1" applyFill="1" applyBorder="1" applyAlignment="1">
      <alignment horizontal="center"/>
    </xf>
    <xf numFmtId="0" fontId="19" fillId="0" borderId="1" xfId="0" applyFont="1" applyFill="1" applyBorder="1"/>
    <xf numFmtId="0" fontId="19" fillId="0" borderId="7" xfId="0" applyFont="1" applyFill="1" applyBorder="1" applyAlignment="1">
      <alignment horizontal="left" vertical="center" wrapText="1"/>
    </xf>
    <xf numFmtId="0" fontId="19" fillId="0" borderId="0" xfId="0" applyFont="1" applyFill="1" applyBorder="1" applyAlignment="1">
      <alignment horizontal="left" vertical="center" wrapText="1"/>
    </xf>
    <xf numFmtId="169" fontId="23" fillId="2" borderId="2" xfId="46" applyNumberFormat="1" applyFont="1" applyFill="1" applyBorder="1" applyAlignment="1">
      <alignment horizontal="center" vertical="center" wrapText="1"/>
    </xf>
    <xf numFmtId="169" fontId="23" fillId="2" borderId="3" xfId="46" applyNumberFormat="1" applyFont="1" applyFill="1" applyBorder="1" applyAlignment="1">
      <alignment horizontal="center" vertical="center" wrapText="1"/>
    </xf>
    <xf numFmtId="169" fontId="23" fillId="2" borderId="4" xfId="46" applyNumberFormat="1" applyFont="1" applyFill="1" applyBorder="1" applyAlignment="1">
      <alignment horizontal="center" vertical="center" wrapText="1"/>
    </xf>
    <xf numFmtId="0" fontId="23" fillId="2" borderId="0" xfId="46" applyFont="1" applyFill="1" applyBorder="1" applyAlignment="1">
      <alignment horizontal="center" vertical="center" wrapText="1"/>
    </xf>
    <xf numFmtId="0" fontId="19" fillId="0" borderId="0" xfId="0" applyFont="1" applyFill="1" applyBorder="1" applyAlignment="1">
      <alignment horizontal="left"/>
    </xf>
    <xf numFmtId="0" fontId="1" fillId="0" borderId="0" xfId="0" applyFont="1" applyAlignment="1">
      <alignment horizontal="left"/>
    </xf>
    <xf numFmtId="169" fontId="25" fillId="2" borderId="2" xfId="46" applyNumberFormat="1" applyFont="1" applyFill="1" applyBorder="1" applyAlignment="1">
      <alignment horizontal="center" vertical="center" wrapText="1"/>
    </xf>
    <xf numFmtId="169" fontId="25" fillId="2" borderId="3" xfId="46" applyNumberFormat="1" applyFont="1" applyFill="1" applyBorder="1" applyAlignment="1">
      <alignment horizontal="center" vertical="center" wrapText="1"/>
    </xf>
    <xf numFmtId="169" fontId="25" fillId="2" borderId="4" xfId="46" applyNumberFormat="1" applyFont="1" applyFill="1" applyBorder="1" applyAlignment="1">
      <alignment horizontal="center" vertical="center" wrapText="1"/>
    </xf>
    <xf numFmtId="0" fontId="23" fillId="2" borderId="1" xfId="46" applyFont="1" applyFill="1" applyBorder="1" applyAlignment="1">
      <alignment horizontal="center" vertical="center" wrapText="1"/>
    </xf>
    <xf numFmtId="0" fontId="23" fillId="2" borderId="2" xfId="46" applyFont="1" applyFill="1" applyBorder="1" applyAlignment="1">
      <alignment horizontal="center" vertical="center"/>
    </xf>
    <xf numFmtId="0" fontId="23" fillId="2" borderId="3" xfId="46" applyFont="1" applyFill="1" applyBorder="1" applyAlignment="1">
      <alignment horizontal="center" vertical="center"/>
    </xf>
    <xf numFmtId="0" fontId="23" fillId="2" borderId="4" xfId="46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right"/>
    </xf>
    <xf numFmtId="0" fontId="2" fillId="0" borderId="0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15" fillId="2" borderId="2" xfId="0" applyFont="1" applyFill="1" applyBorder="1" applyAlignment="1">
      <alignment horizontal="center" vertical="center"/>
    </xf>
    <xf numFmtId="0" fontId="15" fillId="2" borderId="3" xfId="0" applyFont="1" applyFill="1" applyBorder="1" applyAlignment="1">
      <alignment horizontal="center" vertical="center"/>
    </xf>
    <xf numFmtId="0" fontId="15" fillId="2" borderId="4" xfId="0" applyFont="1" applyFill="1" applyBorder="1" applyAlignment="1">
      <alignment horizontal="center" vertical="center"/>
    </xf>
    <xf numFmtId="0" fontId="23" fillId="2" borderId="2" xfId="46" applyFont="1" applyFill="1" applyBorder="1" applyAlignment="1">
      <alignment horizontal="center" vertical="center" wrapText="1"/>
    </xf>
    <xf numFmtId="0" fontId="23" fillId="2" borderId="3" xfId="46" applyFont="1" applyFill="1" applyBorder="1" applyAlignment="1">
      <alignment horizontal="center" vertical="center" wrapText="1"/>
    </xf>
    <xf numFmtId="0" fontId="23" fillId="2" borderId="4" xfId="46" applyFont="1" applyFill="1" applyBorder="1" applyAlignment="1">
      <alignment horizontal="center" vertical="center" wrapText="1"/>
    </xf>
  </cellXfs>
  <cellStyles count="1938">
    <cellStyle name=" 1" xfId="60"/>
    <cellStyle name="_!! Сопоставление 2011 и 2012. Финансирование" xfId="61"/>
    <cellStyle name="___сбор_субъекты_субсидии_финал02042009" xfId="62"/>
    <cellStyle name="_0709" xfId="63"/>
    <cellStyle name="_07092011_Вытяжка 2011 РР в таблицу сумм_ВСЕ_ФКР_ПРАВИЛЬНО" xfId="64"/>
    <cellStyle name="_0901_Ливанова" xfId="65"/>
    <cellStyle name="_16122011_Вытяжка 2011 РР в таблицу сумм_ВСЕ_ФКР_ПРАВИЛЬНО" xfId="66"/>
    <cellStyle name="_2010_финансирование_ВСЕ!!!" xfId="67"/>
    <cellStyle name="_2010-вновь вводим  0901" xfId="68"/>
    <cellStyle name="_211_29052009_Централизация_зпл_ДЕЗЗ" xfId="69"/>
    <cellStyle name="_CТИПЕНДИЯ 2012 ПАНИНА" xfId="70"/>
    <cellStyle name="_macro(2 авг)" xfId="71"/>
    <cellStyle name="_macro(2 авг) 2" xfId="72"/>
    <cellStyle name="_macro(2 авг) 3" xfId="73"/>
    <cellStyle name="_Work_with_DB" xfId="74"/>
    <cellStyle name="_Анализ_Реорганизация_Алена" xfId="75"/>
    <cellStyle name="_БП_2011_области" xfId="76"/>
    <cellStyle name="_БП_2011_реестры" xfId="77"/>
    <cellStyle name="_БП_по_отделам" xfId="78"/>
    <cellStyle name="_Бюджет_2012_0908_F_на 0905" xfId="79"/>
    <cellStyle name="_Бюджет_2012_старт_5" xfId="80"/>
    <cellStyle name="_Бюджет_внебюджет_ОМС_2009-2011" xfId="81"/>
    <cellStyle name="_бюджетники-новый расчет-13.07.10" xfId="82"/>
    <cellStyle name="_вводимая_сеть" xfId="83"/>
    <cellStyle name="_внебюджет_2008г" xfId="84"/>
    <cellStyle name="_Вытяжка 2011 РР в таблицу сумм_ВСЕ_ФКР_ПРАВИЛЬНО" xfId="85"/>
    <cellStyle name="_Вытяжка 2011 РР в таблицу сумм_ВСЕ_ФКР_ПРАВИЛЬНО_18.08.2011" xfId="86"/>
    <cellStyle name="_Госпрограмма_учреждения" xfId="87"/>
    <cellStyle name="_данные_ПФХД_24012012_расчет" xfId="88"/>
    <cellStyle name="_Кассовый расход 15072011_ГОРИЗОНТАЛЬ" xfId="89"/>
    <cellStyle name="_Киров_премия" xfId="90"/>
    <cellStyle name="_Книга4" xfId="91"/>
    <cellStyle name="_Количество учреждений по субсидиям_Лукина" xfId="92"/>
    <cellStyle name="_МОДЕРНИЗАЦИЯ_0901_0902_0905" xfId="93"/>
    <cellStyle name="_Модернизация_Вариант_последний на_27042012" xfId="94"/>
    <cellStyle name="_Остатки_ЛБО_РР_2010" xfId="95"/>
    <cellStyle name="_От Писаревой на 2012-2014 годы" xfId="96"/>
    <cellStyle name="_Передача_ФМБА" xfId="97"/>
    <cellStyle name="_Подвед сеть 22 09 2011  2011г  к 2010г-Писарева " xfId="98"/>
    <cellStyle name="_пост 925" xfId="99"/>
    <cellStyle name="_РР" xfId="100"/>
    <cellStyle name="_сбор_225_211_версия_5" xfId="101"/>
    <cellStyle name="_сбор_данных_0700" xfId="102"/>
    <cellStyle name="_сбор_план_пфхд_2012_часть_9" xfId="103"/>
    <cellStyle name="_сбор_саволайнен" xfId="104"/>
    <cellStyle name="_свод" xfId="105"/>
    <cellStyle name="_Свод_1300_2009" xfId="106"/>
    <cellStyle name="_свод_40%_ФИНАЛ_ПРОВЕРЕН" xfId="107"/>
    <cellStyle name="_Стип0706Хоровой" xfId="108"/>
    <cellStyle name="_тэр2009справки" xfId="109"/>
    <cellStyle name="_Увеличение зпл ППС" xfId="110"/>
    <cellStyle name="_фин_обл_РР_07092011_сумма_зн" xfId="111"/>
    <cellStyle name="_форма_3_4_2011_Министр" xfId="112"/>
    <cellStyle name="_Централизация_2010_2010_зн" xfId="113"/>
    <cellStyle name="20% - Accent1" xfId="114"/>
    <cellStyle name="20% - Accent1 2" xfId="115"/>
    <cellStyle name="20% - Accent1 3" xfId="116"/>
    <cellStyle name="20% - Accent2" xfId="117"/>
    <cellStyle name="20% - Accent2 2" xfId="118"/>
    <cellStyle name="20% - Accent2 3" xfId="119"/>
    <cellStyle name="20% - Accent3" xfId="120"/>
    <cellStyle name="20% - Accent3 2" xfId="121"/>
    <cellStyle name="20% - Accent3 3" xfId="122"/>
    <cellStyle name="20% - Accent4" xfId="123"/>
    <cellStyle name="20% - Accent4 2" xfId="124"/>
    <cellStyle name="20% - Accent4 3" xfId="125"/>
    <cellStyle name="20% - Accent5" xfId="126"/>
    <cellStyle name="20% - Accent5 2" xfId="127"/>
    <cellStyle name="20% - Accent5 3" xfId="128"/>
    <cellStyle name="20% - Accent6" xfId="129"/>
    <cellStyle name="20% - Accent6 2" xfId="130"/>
    <cellStyle name="20% - Accent6 3" xfId="131"/>
    <cellStyle name="20% — акцент1" xfId="2"/>
    <cellStyle name="20% - Акцент1 10" xfId="132"/>
    <cellStyle name="20% - Акцент1 11" xfId="133"/>
    <cellStyle name="20% - Акцент1 12" xfId="134"/>
    <cellStyle name="20% - Акцент1 2" xfId="135"/>
    <cellStyle name="20% — акцент1 2" xfId="136"/>
    <cellStyle name="20% - Акцент1 2 10" xfId="137"/>
    <cellStyle name="20% - Акцент1 2 11" xfId="138"/>
    <cellStyle name="20% - Акцент1 2 12" xfId="139"/>
    <cellStyle name="20% - Акцент1 2 2" xfId="140"/>
    <cellStyle name="20% - Акцент1 2 3" xfId="141"/>
    <cellStyle name="20% - Акцент1 2 4" xfId="142"/>
    <cellStyle name="20% - Акцент1 2 5" xfId="143"/>
    <cellStyle name="20% - Акцент1 2 6" xfId="144"/>
    <cellStyle name="20% - Акцент1 2 7" xfId="145"/>
    <cellStyle name="20% - Акцент1 2 8" xfId="146"/>
    <cellStyle name="20% - Акцент1 2 9" xfId="147"/>
    <cellStyle name="20% - Акцент1 2_касса2012" xfId="148"/>
    <cellStyle name="20% - Акцент1 3" xfId="149"/>
    <cellStyle name="20% - Акцент1 3 2" xfId="150"/>
    <cellStyle name="20% - Акцент1 4" xfId="151"/>
    <cellStyle name="20% - Акцент1 5" xfId="152"/>
    <cellStyle name="20% - Акцент1 6" xfId="153"/>
    <cellStyle name="20% - Акцент1 7" xfId="154"/>
    <cellStyle name="20% - Акцент1 8" xfId="155"/>
    <cellStyle name="20% - Акцент1 9" xfId="156"/>
    <cellStyle name="20% — акцент1_!ФЭО  от 28.11.2014 от Глазыриной ЕА" xfId="157"/>
    <cellStyle name="20% — акцент2" xfId="3"/>
    <cellStyle name="20% - Акцент2 10" xfId="158"/>
    <cellStyle name="20% - Акцент2 11" xfId="159"/>
    <cellStyle name="20% - Акцент2 12" xfId="160"/>
    <cellStyle name="20% - Акцент2 2" xfId="161"/>
    <cellStyle name="20% — акцент2 2" xfId="162"/>
    <cellStyle name="20% - Акцент2 2 10" xfId="163"/>
    <cellStyle name="20% - Акцент2 2 11" xfId="164"/>
    <cellStyle name="20% - Акцент2 2 12" xfId="165"/>
    <cellStyle name="20% - Акцент2 2 2" xfId="166"/>
    <cellStyle name="20% - Акцент2 2 3" xfId="167"/>
    <cellStyle name="20% - Акцент2 2 4" xfId="168"/>
    <cellStyle name="20% - Акцент2 2 5" xfId="169"/>
    <cellStyle name="20% - Акцент2 2 6" xfId="170"/>
    <cellStyle name="20% - Акцент2 2 7" xfId="171"/>
    <cellStyle name="20% - Акцент2 2 8" xfId="172"/>
    <cellStyle name="20% - Акцент2 2 9" xfId="173"/>
    <cellStyle name="20% - Акцент2 2_касса2012" xfId="174"/>
    <cellStyle name="20% - Акцент2 3" xfId="175"/>
    <cellStyle name="20% - Акцент2 3 2" xfId="176"/>
    <cellStyle name="20% - Акцент2 4" xfId="177"/>
    <cellStyle name="20% - Акцент2 5" xfId="178"/>
    <cellStyle name="20% - Акцент2 6" xfId="179"/>
    <cellStyle name="20% - Акцент2 7" xfId="180"/>
    <cellStyle name="20% - Акцент2 8" xfId="181"/>
    <cellStyle name="20% - Акцент2 9" xfId="182"/>
    <cellStyle name="20% — акцент2_!ФЭО  от 28.11.2014 от Глазыриной ЕА" xfId="183"/>
    <cellStyle name="20% — акцент3" xfId="4"/>
    <cellStyle name="20% - Акцент3 10" xfId="184"/>
    <cellStyle name="20% - Акцент3 11" xfId="185"/>
    <cellStyle name="20% - Акцент3 12" xfId="186"/>
    <cellStyle name="20% - Акцент3 2" xfId="187"/>
    <cellStyle name="20% — акцент3 2" xfId="188"/>
    <cellStyle name="20% - Акцент3 2 10" xfId="189"/>
    <cellStyle name="20% - Акцент3 2 11" xfId="190"/>
    <cellStyle name="20% - Акцент3 2 12" xfId="191"/>
    <cellStyle name="20% - Акцент3 2 2" xfId="192"/>
    <cellStyle name="20% - Акцент3 2 3" xfId="193"/>
    <cellStyle name="20% - Акцент3 2 4" xfId="194"/>
    <cellStyle name="20% - Акцент3 2 5" xfId="195"/>
    <cellStyle name="20% - Акцент3 2 6" xfId="196"/>
    <cellStyle name="20% - Акцент3 2 7" xfId="197"/>
    <cellStyle name="20% - Акцент3 2 8" xfId="198"/>
    <cellStyle name="20% - Акцент3 2 9" xfId="199"/>
    <cellStyle name="20% - Акцент3 2_касса2012" xfId="200"/>
    <cellStyle name="20% - Акцент3 3" xfId="201"/>
    <cellStyle name="20% - Акцент3 3 2" xfId="202"/>
    <cellStyle name="20% - Акцент3 4" xfId="203"/>
    <cellStyle name="20% - Акцент3 5" xfId="204"/>
    <cellStyle name="20% - Акцент3 6" xfId="205"/>
    <cellStyle name="20% - Акцент3 7" xfId="206"/>
    <cellStyle name="20% - Акцент3 8" xfId="207"/>
    <cellStyle name="20% - Акцент3 9" xfId="208"/>
    <cellStyle name="20% — акцент3_!ФЭО  от 28.11.2014 от Глазыриной ЕА" xfId="209"/>
    <cellStyle name="20% — акцент4" xfId="5"/>
    <cellStyle name="20% - Акцент4 10" xfId="210"/>
    <cellStyle name="20% - Акцент4 11" xfId="211"/>
    <cellStyle name="20% - Акцент4 12" xfId="212"/>
    <cellStyle name="20% - Акцент4 2" xfId="213"/>
    <cellStyle name="20% — акцент4 2" xfId="214"/>
    <cellStyle name="20% - Акцент4 2 10" xfId="215"/>
    <cellStyle name="20% - Акцент4 2 11" xfId="216"/>
    <cellStyle name="20% - Акцент4 2 12" xfId="217"/>
    <cellStyle name="20% - Акцент4 2 2" xfId="218"/>
    <cellStyle name="20% - Акцент4 2 3" xfId="219"/>
    <cellStyle name="20% - Акцент4 2 4" xfId="220"/>
    <cellStyle name="20% - Акцент4 2 5" xfId="221"/>
    <cellStyle name="20% - Акцент4 2 6" xfId="222"/>
    <cellStyle name="20% - Акцент4 2 7" xfId="223"/>
    <cellStyle name="20% - Акцент4 2 8" xfId="224"/>
    <cellStyle name="20% - Акцент4 2 9" xfId="225"/>
    <cellStyle name="20% - Акцент4 2_касса2012" xfId="226"/>
    <cellStyle name="20% - Акцент4 3" xfId="227"/>
    <cellStyle name="20% - Акцент4 3 2" xfId="228"/>
    <cellStyle name="20% - Акцент4 4" xfId="229"/>
    <cellStyle name="20% - Акцент4 5" xfId="230"/>
    <cellStyle name="20% - Акцент4 6" xfId="231"/>
    <cellStyle name="20% - Акцент4 7" xfId="232"/>
    <cellStyle name="20% - Акцент4 8" xfId="233"/>
    <cellStyle name="20% - Акцент4 9" xfId="234"/>
    <cellStyle name="20% — акцент4_!ФЭО  от 28.11.2014 от Глазыриной ЕА" xfId="235"/>
    <cellStyle name="20% — акцент5" xfId="6"/>
    <cellStyle name="20% - Акцент5 10" xfId="236"/>
    <cellStyle name="20% - Акцент5 11" xfId="237"/>
    <cellStyle name="20% - Акцент5 2" xfId="238"/>
    <cellStyle name="20% — акцент5 2" xfId="239"/>
    <cellStyle name="20% - Акцент5 2 10" xfId="240"/>
    <cellStyle name="20% - Акцент5 2 11" xfId="241"/>
    <cellStyle name="20% - Акцент5 2 2" xfId="242"/>
    <cellStyle name="20% - Акцент5 2 3" xfId="243"/>
    <cellStyle name="20% - Акцент5 2 4" xfId="244"/>
    <cellStyle name="20% - Акцент5 2 5" xfId="245"/>
    <cellStyle name="20% - Акцент5 2 6" xfId="246"/>
    <cellStyle name="20% - Акцент5 2 7" xfId="247"/>
    <cellStyle name="20% - Акцент5 2 8" xfId="248"/>
    <cellStyle name="20% - Акцент5 2 9" xfId="249"/>
    <cellStyle name="20% - Акцент5 2_касса2012" xfId="250"/>
    <cellStyle name="20% - Акцент5 3" xfId="251"/>
    <cellStyle name="20% - Акцент5 4" xfId="252"/>
    <cellStyle name="20% - Акцент5 5" xfId="253"/>
    <cellStyle name="20% - Акцент5 6" xfId="254"/>
    <cellStyle name="20% - Акцент5 7" xfId="255"/>
    <cellStyle name="20% - Акцент5 8" xfId="256"/>
    <cellStyle name="20% - Акцент5 9" xfId="257"/>
    <cellStyle name="20% — акцент5_!ФЭО  от 28.11.2014 от Глазыриной ЕА" xfId="258"/>
    <cellStyle name="20% — акцент6" xfId="7"/>
    <cellStyle name="20% - Акцент6 10" xfId="259"/>
    <cellStyle name="20% - Акцент6 11" xfId="260"/>
    <cellStyle name="20% - Акцент6 2" xfId="261"/>
    <cellStyle name="20% — акцент6 2" xfId="262"/>
    <cellStyle name="20% - Акцент6 2 10" xfId="263"/>
    <cellStyle name="20% - Акцент6 2 11" xfId="264"/>
    <cellStyle name="20% - Акцент6 2 2" xfId="265"/>
    <cellStyle name="20% - Акцент6 2 3" xfId="266"/>
    <cellStyle name="20% - Акцент6 2 4" xfId="267"/>
    <cellStyle name="20% - Акцент6 2 5" xfId="268"/>
    <cellStyle name="20% - Акцент6 2 6" xfId="269"/>
    <cellStyle name="20% - Акцент6 2 7" xfId="270"/>
    <cellStyle name="20% - Акцент6 2 8" xfId="271"/>
    <cellStyle name="20% - Акцент6 2 9" xfId="272"/>
    <cellStyle name="20% - Акцент6 2_касса2012" xfId="273"/>
    <cellStyle name="20% - Акцент6 3" xfId="274"/>
    <cellStyle name="20% - Акцент6 4" xfId="275"/>
    <cellStyle name="20% - Акцент6 5" xfId="276"/>
    <cellStyle name="20% - Акцент6 6" xfId="277"/>
    <cellStyle name="20% - Акцент6 7" xfId="278"/>
    <cellStyle name="20% - Акцент6 8" xfId="279"/>
    <cellStyle name="20% - Акцент6 9" xfId="280"/>
    <cellStyle name="20% — акцент6_!ФЭО  от 28.11.2014 от Глазыриной ЕА" xfId="281"/>
    <cellStyle name="40% - Accent1" xfId="282"/>
    <cellStyle name="40% - Accent1 2" xfId="283"/>
    <cellStyle name="40% - Accent1 3" xfId="284"/>
    <cellStyle name="40% - Accent2" xfId="285"/>
    <cellStyle name="40% - Accent2 2" xfId="286"/>
    <cellStyle name="40% - Accent2 3" xfId="287"/>
    <cellStyle name="40% - Accent3" xfId="288"/>
    <cellStyle name="40% - Accent3 2" xfId="289"/>
    <cellStyle name="40% - Accent3 3" xfId="290"/>
    <cellStyle name="40% - Accent4" xfId="291"/>
    <cellStyle name="40% - Accent4 2" xfId="292"/>
    <cellStyle name="40% - Accent4 3" xfId="293"/>
    <cellStyle name="40% - Accent5" xfId="294"/>
    <cellStyle name="40% - Accent5 2" xfId="295"/>
    <cellStyle name="40% - Accent5 3" xfId="296"/>
    <cellStyle name="40% - Accent6" xfId="297"/>
    <cellStyle name="40% - Accent6 2" xfId="298"/>
    <cellStyle name="40% - Accent6 3" xfId="299"/>
    <cellStyle name="40% — акцент1" xfId="8"/>
    <cellStyle name="40% - Акцент1 10" xfId="300"/>
    <cellStyle name="40% - Акцент1 11" xfId="301"/>
    <cellStyle name="40% - Акцент1 12" xfId="302"/>
    <cellStyle name="40% - Акцент1 2" xfId="303"/>
    <cellStyle name="40% — акцент1 2" xfId="304"/>
    <cellStyle name="40% - Акцент1 2 10" xfId="305"/>
    <cellStyle name="40% - Акцент1 2 11" xfId="306"/>
    <cellStyle name="40% - Акцент1 2 12" xfId="307"/>
    <cellStyle name="40% - Акцент1 2 2" xfId="308"/>
    <cellStyle name="40% - Акцент1 2 3" xfId="309"/>
    <cellStyle name="40% - Акцент1 2 4" xfId="310"/>
    <cellStyle name="40% - Акцент1 2 5" xfId="311"/>
    <cellStyle name="40% - Акцент1 2 6" xfId="312"/>
    <cellStyle name="40% - Акцент1 2 7" xfId="313"/>
    <cellStyle name="40% - Акцент1 2 8" xfId="314"/>
    <cellStyle name="40% - Акцент1 2 9" xfId="315"/>
    <cellStyle name="40% - Акцент1 2_касса2012" xfId="316"/>
    <cellStyle name="40% - Акцент1 3" xfId="317"/>
    <cellStyle name="40% - Акцент1 3 2" xfId="318"/>
    <cellStyle name="40% - Акцент1 4" xfId="319"/>
    <cellStyle name="40% - Акцент1 5" xfId="320"/>
    <cellStyle name="40% - Акцент1 6" xfId="321"/>
    <cellStyle name="40% - Акцент1 7" xfId="322"/>
    <cellStyle name="40% - Акцент1 8" xfId="323"/>
    <cellStyle name="40% - Акцент1 9" xfId="324"/>
    <cellStyle name="40% — акцент1_!ФЭО  от 28.11.2014 от Глазыриной ЕА" xfId="325"/>
    <cellStyle name="40% — акцент2" xfId="9"/>
    <cellStyle name="40% - Акцент2 10" xfId="326"/>
    <cellStyle name="40% - Акцент2 11" xfId="327"/>
    <cellStyle name="40% - Акцент2 2" xfId="328"/>
    <cellStyle name="40% — акцент2 2" xfId="329"/>
    <cellStyle name="40% - Акцент2 2 10" xfId="330"/>
    <cellStyle name="40% - Акцент2 2 11" xfId="331"/>
    <cellStyle name="40% - Акцент2 2 2" xfId="332"/>
    <cellStyle name="40% - Акцент2 2 3" xfId="333"/>
    <cellStyle name="40% - Акцент2 2 4" xfId="334"/>
    <cellStyle name="40% - Акцент2 2 5" xfId="335"/>
    <cellStyle name="40% - Акцент2 2 6" xfId="336"/>
    <cellStyle name="40% - Акцент2 2 7" xfId="337"/>
    <cellStyle name="40% - Акцент2 2 8" xfId="338"/>
    <cellStyle name="40% - Акцент2 2 9" xfId="339"/>
    <cellStyle name="40% - Акцент2 2_касса2012" xfId="340"/>
    <cellStyle name="40% - Акцент2 3" xfId="341"/>
    <cellStyle name="40% - Акцент2 4" xfId="342"/>
    <cellStyle name="40% - Акцент2 5" xfId="343"/>
    <cellStyle name="40% - Акцент2 6" xfId="344"/>
    <cellStyle name="40% - Акцент2 7" xfId="345"/>
    <cellStyle name="40% - Акцент2 8" xfId="346"/>
    <cellStyle name="40% - Акцент2 9" xfId="347"/>
    <cellStyle name="40% — акцент2_!ФЭО  от 28.11.2014 от Глазыриной ЕА" xfId="348"/>
    <cellStyle name="40% — акцент3" xfId="10"/>
    <cellStyle name="40% - Акцент3 10" xfId="349"/>
    <cellStyle name="40% - Акцент3 11" xfId="350"/>
    <cellStyle name="40% - Акцент3 12" xfId="351"/>
    <cellStyle name="40% - Акцент3 2" xfId="352"/>
    <cellStyle name="40% — акцент3 2" xfId="353"/>
    <cellStyle name="40% - Акцент3 2 10" xfId="354"/>
    <cellStyle name="40% - Акцент3 2 11" xfId="355"/>
    <cellStyle name="40% - Акцент3 2 12" xfId="356"/>
    <cellStyle name="40% - Акцент3 2 2" xfId="357"/>
    <cellStyle name="40% - Акцент3 2 3" xfId="358"/>
    <cellStyle name="40% - Акцент3 2 4" xfId="359"/>
    <cellStyle name="40% - Акцент3 2 5" xfId="360"/>
    <cellStyle name="40% - Акцент3 2 6" xfId="361"/>
    <cellStyle name="40% - Акцент3 2 7" xfId="362"/>
    <cellStyle name="40% - Акцент3 2 8" xfId="363"/>
    <cellStyle name="40% - Акцент3 2 9" xfId="364"/>
    <cellStyle name="40% - Акцент3 2_касса2012" xfId="365"/>
    <cellStyle name="40% - Акцент3 3" xfId="366"/>
    <cellStyle name="40% - Акцент3 3 2" xfId="367"/>
    <cellStyle name="40% - Акцент3 4" xfId="368"/>
    <cellStyle name="40% - Акцент3 5" xfId="369"/>
    <cellStyle name="40% - Акцент3 6" xfId="370"/>
    <cellStyle name="40% - Акцент3 7" xfId="371"/>
    <cellStyle name="40% - Акцент3 8" xfId="372"/>
    <cellStyle name="40% - Акцент3 9" xfId="373"/>
    <cellStyle name="40% — акцент3_!ФЭО  от 28.11.2014 от Глазыриной ЕА" xfId="374"/>
    <cellStyle name="40% — акцент4" xfId="11"/>
    <cellStyle name="40% - Акцент4 10" xfId="375"/>
    <cellStyle name="40% - Акцент4 11" xfId="376"/>
    <cellStyle name="40% - Акцент4 12" xfId="377"/>
    <cellStyle name="40% - Акцент4 2" xfId="378"/>
    <cellStyle name="40% — акцент4 2" xfId="379"/>
    <cellStyle name="40% - Акцент4 2 10" xfId="380"/>
    <cellStyle name="40% - Акцент4 2 11" xfId="381"/>
    <cellStyle name="40% - Акцент4 2 12" xfId="382"/>
    <cellStyle name="40% - Акцент4 2 2" xfId="383"/>
    <cellStyle name="40% - Акцент4 2 3" xfId="384"/>
    <cellStyle name="40% - Акцент4 2 4" xfId="385"/>
    <cellStyle name="40% - Акцент4 2 5" xfId="386"/>
    <cellStyle name="40% - Акцент4 2 6" xfId="387"/>
    <cellStyle name="40% - Акцент4 2 7" xfId="388"/>
    <cellStyle name="40% - Акцент4 2 8" xfId="389"/>
    <cellStyle name="40% - Акцент4 2 9" xfId="390"/>
    <cellStyle name="40% - Акцент4 2_касса2012" xfId="391"/>
    <cellStyle name="40% - Акцент4 3" xfId="392"/>
    <cellStyle name="40% - Акцент4 3 2" xfId="393"/>
    <cellStyle name="40% - Акцент4 4" xfId="394"/>
    <cellStyle name="40% - Акцент4 5" xfId="395"/>
    <cellStyle name="40% - Акцент4 6" xfId="396"/>
    <cellStyle name="40% - Акцент4 7" xfId="397"/>
    <cellStyle name="40% - Акцент4 8" xfId="398"/>
    <cellStyle name="40% - Акцент4 9" xfId="399"/>
    <cellStyle name="40% — акцент4_!ФЭО  от 28.11.2014 от Глазыриной ЕА" xfId="400"/>
    <cellStyle name="40% — акцент5" xfId="12"/>
    <cellStyle name="40% - Акцент5 10" xfId="401"/>
    <cellStyle name="40% - Акцент5 11" xfId="402"/>
    <cellStyle name="40% - Акцент5 2" xfId="403"/>
    <cellStyle name="40% — акцент5 2" xfId="404"/>
    <cellStyle name="40% - Акцент5 2 10" xfId="405"/>
    <cellStyle name="40% - Акцент5 2 11" xfId="406"/>
    <cellStyle name="40% - Акцент5 2 2" xfId="407"/>
    <cellStyle name="40% - Акцент5 2 3" xfId="408"/>
    <cellStyle name="40% - Акцент5 2 4" xfId="409"/>
    <cellStyle name="40% - Акцент5 2 5" xfId="410"/>
    <cellStyle name="40% - Акцент5 2 6" xfId="411"/>
    <cellStyle name="40% - Акцент5 2 7" xfId="412"/>
    <cellStyle name="40% - Акцент5 2 8" xfId="413"/>
    <cellStyle name="40% - Акцент5 2 9" xfId="414"/>
    <cellStyle name="40% - Акцент5 2_касса2012" xfId="415"/>
    <cellStyle name="40% - Акцент5 3" xfId="416"/>
    <cellStyle name="40% - Акцент5 4" xfId="417"/>
    <cellStyle name="40% - Акцент5 5" xfId="418"/>
    <cellStyle name="40% - Акцент5 6" xfId="419"/>
    <cellStyle name="40% - Акцент5 7" xfId="420"/>
    <cellStyle name="40% - Акцент5 8" xfId="421"/>
    <cellStyle name="40% - Акцент5 9" xfId="422"/>
    <cellStyle name="40% — акцент5_!ФЭО  от 28.11.2014 от Глазыриной ЕА" xfId="423"/>
    <cellStyle name="40% — акцент6" xfId="13"/>
    <cellStyle name="40% - Акцент6 10" xfId="424"/>
    <cellStyle name="40% - Акцент6 11" xfId="425"/>
    <cellStyle name="40% - Акцент6 12" xfId="426"/>
    <cellStyle name="40% - Акцент6 2" xfId="427"/>
    <cellStyle name="40% — акцент6 2" xfId="428"/>
    <cellStyle name="40% - Акцент6 2 10" xfId="429"/>
    <cellStyle name="40% - Акцент6 2 11" xfId="430"/>
    <cellStyle name="40% - Акцент6 2 12" xfId="431"/>
    <cellStyle name="40% - Акцент6 2 2" xfId="432"/>
    <cellStyle name="40% - Акцент6 2 3" xfId="433"/>
    <cellStyle name="40% - Акцент6 2 4" xfId="434"/>
    <cellStyle name="40% - Акцент6 2 5" xfId="435"/>
    <cellStyle name="40% - Акцент6 2 6" xfId="436"/>
    <cellStyle name="40% - Акцент6 2 7" xfId="437"/>
    <cellStyle name="40% - Акцент6 2 8" xfId="438"/>
    <cellStyle name="40% - Акцент6 2 9" xfId="439"/>
    <cellStyle name="40% - Акцент6 2_касса2012" xfId="440"/>
    <cellStyle name="40% - Акцент6 3" xfId="441"/>
    <cellStyle name="40% - Акцент6 3 2" xfId="442"/>
    <cellStyle name="40% - Акцент6 4" xfId="443"/>
    <cellStyle name="40% - Акцент6 5" xfId="444"/>
    <cellStyle name="40% - Акцент6 6" xfId="445"/>
    <cellStyle name="40% - Акцент6 7" xfId="446"/>
    <cellStyle name="40% - Акцент6 8" xfId="447"/>
    <cellStyle name="40% - Акцент6 9" xfId="448"/>
    <cellStyle name="40% — акцент6_!ФЭО  от 28.11.2014 от Глазыриной ЕА" xfId="449"/>
    <cellStyle name="60% - Accent1" xfId="450"/>
    <cellStyle name="60% - Accent1 2" xfId="451"/>
    <cellStyle name="60% - Accent1 3" xfId="452"/>
    <cellStyle name="60% - Accent2" xfId="453"/>
    <cellStyle name="60% - Accent2 2" xfId="454"/>
    <cellStyle name="60% - Accent2 3" xfId="455"/>
    <cellStyle name="60% - Accent3" xfId="456"/>
    <cellStyle name="60% - Accent3 2" xfId="457"/>
    <cellStyle name="60% - Accent3 3" xfId="458"/>
    <cellStyle name="60% - Accent4" xfId="459"/>
    <cellStyle name="60% - Accent4 2" xfId="460"/>
    <cellStyle name="60% - Accent4 3" xfId="461"/>
    <cellStyle name="60% - Accent5" xfId="462"/>
    <cellStyle name="60% - Accent5 2" xfId="463"/>
    <cellStyle name="60% - Accent5 3" xfId="464"/>
    <cellStyle name="60% - Accent6" xfId="465"/>
    <cellStyle name="60% - Accent6 2" xfId="466"/>
    <cellStyle name="60% - Accent6 3" xfId="467"/>
    <cellStyle name="60% — акцент1" xfId="14"/>
    <cellStyle name="60% - Акцент1 2" xfId="468"/>
    <cellStyle name="60% — акцент1 2" xfId="469"/>
    <cellStyle name="60% - Акцент1 2 10" xfId="470"/>
    <cellStyle name="60% - Акцент1 2 11" xfId="471"/>
    <cellStyle name="60% - Акцент1 2 12" xfId="472"/>
    <cellStyle name="60% - Акцент1 2 13" xfId="473"/>
    <cellStyle name="60% - Акцент1 2 2" xfId="474"/>
    <cellStyle name="60% - Акцент1 2 3" xfId="475"/>
    <cellStyle name="60% - Акцент1 2 4" xfId="476"/>
    <cellStyle name="60% - Акцент1 2 5" xfId="477"/>
    <cellStyle name="60% - Акцент1 2 6" xfId="478"/>
    <cellStyle name="60% - Акцент1 2 7" xfId="479"/>
    <cellStyle name="60% - Акцент1 2 8" xfId="480"/>
    <cellStyle name="60% - Акцент1 2 9" xfId="481"/>
    <cellStyle name="60% - Акцент1 2_касса2012" xfId="482"/>
    <cellStyle name="60% - Акцент1 3" xfId="483"/>
    <cellStyle name="60% - Акцент1 4" xfId="484"/>
    <cellStyle name="60% - Акцент1 5" xfId="485"/>
    <cellStyle name="60% - Акцент1 6" xfId="486"/>
    <cellStyle name="60% - Акцент1 7" xfId="487"/>
    <cellStyle name="60% — акцент2" xfId="15"/>
    <cellStyle name="60% - Акцент2 2" xfId="488"/>
    <cellStyle name="60% — акцент2 2" xfId="489"/>
    <cellStyle name="60% - Акцент2 2 10" xfId="490"/>
    <cellStyle name="60% - Акцент2 2 11" xfId="491"/>
    <cellStyle name="60% - Акцент2 2 12" xfId="492"/>
    <cellStyle name="60% - Акцент2 2 13" xfId="493"/>
    <cellStyle name="60% - Акцент2 2 2" xfId="494"/>
    <cellStyle name="60% - Акцент2 2 3" xfId="495"/>
    <cellStyle name="60% - Акцент2 2 4" xfId="496"/>
    <cellStyle name="60% - Акцент2 2 5" xfId="497"/>
    <cellStyle name="60% - Акцент2 2 6" xfId="498"/>
    <cellStyle name="60% - Акцент2 2 7" xfId="499"/>
    <cellStyle name="60% - Акцент2 2 8" xfId="500"/>
    <cellStyle name="60% - Акцент2 2 9" xfId="501"/>
    <cellStyle name="60% - Акцент2 2_касса2012" xfId="502"/>
    <cellStyle name="60% - Акцент2 3" xfId="503"/>
    <cellStyle name="60% - Акцент2 4" xfId="504"/>
    <cellStyle name="60% - Акцент2 5" xfId="505"/>
    <cellStyle name="60% - Акцент2 6" xfId="506"/>
    <cellStyle name="60% - Акцент2 7" xfId="507"/>
    <cellStyle name="60% — акцент3" xfId="16"/>
    <cellStyle name="60% - Акцент3 2" xfId="508"/>
    <cellStyle name="60% — акцент3 2" xfId="509"/>
    <cellStyle name="60% - Акцент3 2 10" xfId="510"/>
    <cellStyle name="60% - Акцент3 2 11" xfId="511"/>
    <cellStyle name="60% - Акцент3 2 12" xfId="512"/>
    <cellStyle name="60% - Акцент3 2 13" xfId="513"/>
    <cellStyle name="60% - Акцент3 2 2" xfId="514"/>
    <cellStyle name="60% - Акцент3 2 3" xfId="515"/>
    <cellStyle name="60% - Акцент3 2 4" xfId="516"/>
    <cellStyle name="60% - Акцент3 2 5" xfId="517"/>
    <cellStyle name="60% - Акцент3 2 6" xfId="518"/>
    <cellStyle name="60% - Акцент3 2 7" xfId="519"/>
    <cellStyle name="60% - Акцент3 2 8" xfId="520"/>
    <cellStyle name="60% - Акцент3 2 9" xfId="521"/>
    <cellStyle name="60% - Акцент3 2_касса2012" xfId="522"/>
    <cellStyle name="60% - Акцент3 3" xfId="523"/>
    <cellStyle name="60% - Акцент3 4" xfId="524"/>
    <cellStyle name="60% - Акцент3 5" xfId="525"/>
    <cellStyle name="60% - Акцент3 6" xfId="526"/>
    <cellStyle name="60% - Акцент3 7" xfId="527"/>
    <cellStyle name="60% — акцент4" xfId="17"/>
    <cellStyle name="60% - Акцент4 2" xfId="528"/>
    <cellStyle name="60% — акцент4 2" xfId="529"/>
    <cellStyle name="60% - Акцент4 2 10" xfId="530"/>
    <cellStyle name="60% - Акцент4 2 11" xfId="531"/>
    <cellStyle name="60% - Акцент4 2 12" xfId="532"/>
    <cellStyle name="60% - Акцент4 2 13" xfId="533"/>
    <cellStyle name="60% - Акцент4 2 2" xfId="534"/>
    <cellStyle name="60% - Акцент4 2 3" xfId="535"/>
    <cellStyle name="60% - Акцент4 2 4" xfId="536"/>
    <cellStyle name="60% - Акцент4 2 5" xfId="537"/>
    <cellStyle name="60% - Акцент4 2 6" xfId="538"/>
    <cellStyle name="60% - Акцент4 2 7" xfId="539"/>
    <cellStyle name="60% - Акцент4 2 8" xfId="540"/>
    <cellStyle name="60% - Акцент4 2 9" xfId="541"/>
    <cellStyle name="60% - Акцент4 2_касса2012" xfId="542"/>
    <cellStyle name="60% - Акцент4 3" xfId="543"/>
    <cellStyle name="60% - Акцент4 4" xfId="544"/>
    <cellStyle name="60% - Акцент4 5" xfId="545"/>
    <cellStyle name="60% - Акцент4 6" xfId="546"/>
    <cellStyle name="60% - Акцент4 7" xfId="547"/>
    <cellStyle name="60% — акцент5" xfId="18"/>
    <cellStyle name="60% - Акцент5 2" xfId="548"/>
    <cellStyle name="60% — акцент5 2" xfId="549"/>
    <cellStyle name="60% - Акцент5 2 10" xfId="550"/>
    <cellStyle name="60% - Акцент5 2 11" xfId="551"/>
    <cellStyle name="60% - Акцент5 2 12" xfId="552"/>
    <cellStyle name="60% - Акцент5 2 13" xfId="553"/>
    <cellStyle name="60% - Акцент5 2 2" xfId="554"/>
    <cellStyle name="60% - Акцент5 2 3" xfId="555"/>
    <cellStyle name="60% - Акцент5 2 4" xfId="556"/>
    <cellStyle name="60% - Акцент5 2 5" xfId="557"/>
    <cellStyle name="60% - Акцент5 2 6" xfId="558"/>
    <cellStyle name="60% - Акцент5 2 7" xfId="559"/>
    <cellStyle name="60% - Акцент5 2 8" xfId="560"/>
    <cellStyle name="60% - Акцент5 2 9" xfId="561"/>
    <cellStyle name="60% - Акцент5 2_касса2012" xfId="562"/>
    <cellStyle name="60% - Акцент5 3" xfId="563"/>
    <cellStyle name="60% - Акцент5 4" xfId="564"/>
    <cellStyle name="60% - Акцент5 5" xfId="565"/>
    <cellStyle name="60% - Акцент5 6" xfId="566"/>
    <cellStyle name="60% - Акцент5 7" xfId="567"/>
    <cellStyle name="60% — акцент6" xfId="19"/>
    <cellStyle name="60% - Акцент6 2" xfId="568"/>
    <cellStyle name="60% — акцент6 2" xfId="569"/>
    <cellStyle name="60% - Акцент6 2 10" xfId="570"/>
    <cellStyle name="60% - Акцент6 2 11" xfId="571"/>
    <cellStyle name="60% - Акцент6 2 12" xfId="572"/>
    <cellStyle name="60% - Акцент6 2 13" xfId="573"/>
    <cellStyle name="60% - Акцент6 2 2" xfId="574"/>
    <cellStyle name="60% - Акцент6 2 3" xfId="575"/>
    <cellStyle name="60% - Акцент6 2 4" xfId="576"/>
    <cellStyle name="60% - Акцент6 2 5" xfId="577"/>
    <cellStyle name="60% - Акцент6 2 6" xfId="578"/>
    <cellStyle name="60% - Акцент6 2 7" xfId="579"/>
    <cellStyle name="60% - Акцент6 2 8" xfId="580"/>
    <cellStyle name="60% - Акцент6 2 9" xfId="581"/>
    <cellStyle name="60% - Акцент6 2_касса2012" xfId="582"/>
    <cellStyle name="60% - Акцент6 3" xfId="583"/>
    <cellStyle name="60% - Акцент6 4" xfId="584"/>
    <cellStyle name="60% - Акцент6 5" xfId="585"/>
    <cellStyle name="60% - Акцент6 6" xfId="586"/>
    <cellStyle name="60% - Акцент6 7" xfId="587"/>
    <cellStyle name="Accent1" xfId="588"/>
    <cellStyle name="Accent1 2" xfId="589"/>
    <cellStyle name="Accent1 3" xfId="590"/>
    <cellStyle name="Accent2" xfId="591"/>
    <cellStyle name="Accent2 2" xfId="592"/>
    <cellStyle name="Accent2 3" xfId="593"/>
    <cellStyle name="Accent3" xfId="594"/>
    <cellStyle name="Accent3 2" xfId="595"/>
    <cellStyle name="Accent3 3" xfId="596"/>
    <cellStyle name="Accent4" xfId="597"/>
    <cellStyle name="Accent4 2" xfId="598"/>
    <cellStyle name="Accent4 3" xfId="599"/>
    <cellStyle name="Accent5" xfId="600"/>
    <cellStyle name="Accent5 2" xfId="601"/>
    <cellStyle name="Accent5 3" xfId="602"/>
    <cellStyle name="Accent6" xfId="603"/>
    <cellStyle name="Accent6 2" xfId="604"/>
    <cellStyle name="Accent6 3" xfId="605"/>
    <cellStyle name="Bad" xfId="606"/>
    <cellStyle name="Bad 2" xfId="607"/>
    <cellStyle name="Bad 3" xfId="608"/>
    <cellStyle name="Calculation" xfId="609"/>
    <cellStyle name="Calculation 2" xfId="610"/>
    <cellStyle name="Calculation 2 2" xfId="611"/>
    <cellStyle name="Calculation 2 3" xfId="612"/>
    <cellStyle name="Calculation 3" xfId="613"/>
    <cellStyle name="Calculation 3 2" xfId="614"/>
    <cellStyle name="Calculation 3 3" xfId="615"/>
    <cellStyle name="Calculation 4" xfId="616"/>
    <cellStyle name="Calculation 5" xfId="617"/>
    <cellStyle name="Calculation 6" xfId="618"/>
    <cellStyle name="Calculation 7" xfId="619"/>
    <cellStyle name="Check Cell" xfId="620"/>
    <cellStyle name="Check Cell 2" xfId="621"/>
    <cellStyle name="Check Cell 3" xfId="622"/>
    <cellStyle name="Comma" xfId="20"/>
    <cellStyle name="Comma [0]" xfId="21"/>
    <cellStyle name="Comma [0] 10" xfId="623"/>
    <cellStyle name="Comma [0] 11" xfId="624"/>
    <cellStyle name="Comma [0] 12" xfId="625"/>
    <cellStyle name="Comma [0] 13" xfId="626"/>
    <cellStyle name="Comma [0] 14" xfId="627"/>
    <cellStyle name="Comma [0] 15" xfId="628"/>
    <cellStyle name="Comma [0] 16" xfId="629"/>
    <cellStyle name="Comma [0] 17" xfId="630"/>
    <cellStyle name="Comma [0] 2" xfId="631"/>
    <cellStyle name="Comma [0] 3" xfId="632"/>
    <cellStyle name="Comma [0] 4" xfId="633"/>
    <cellStyle name="Comma [0] 5" xfId="634"/>
    <cellStyle name="Comma [0] 6" xfId="635"/>
    <cellStyle name="Comma [0] 7" xfId="636"/>
    <cellStyle name="Comma [0] 8" xfId="637"/>
    <cellStyle name="Comma [0] 9" xfId="638"/>
    <cellStyle name="Comma 10" xfId="639"/>
    <cellStyle name="Comma 11" xfId="640"/>
    <cellStyle name="Comma 12" xfId="641"/>
    <cellStyle name="Comma 13" xfId="642"/>
    <cellStyle name="Comma 14" xfId="643"/>
    <cellStyle name="Comma 15" xfId="644"/>
    <cellStyle name="Comma 16" xfId="645"/>
    <cellStyle name="Comma 17" xfId="646"/>
    <cellStyle name="Comma 2" xfId="647"/>
    <cellStyle name="Comma 3" xfId="648"/>
    <cellStyle name="Comma 4" xfId="649"/>
    <cellStyle name="Comma 5" xfId="650"/>
    <cellStyle name="Comma 6" xfId="651"/>
    <cellStyle name="Comma 7" xfId="652"/>
    <cellStyle name="Comma 8" xfId="653"/>
    <cellStyle name="Comma 9" xfId="654"/>
    <cellStyle name="Comma_для отправки 1 полугодие факт" xfId="22"/>
    <cellStyle name="Currency" xfId="23"/>
    <cellStyle name="Currency [0]" xfId="24"/>
    <cellStyle name="Currency [0] 10" xfId="655"/>
    <cellStyle name="Currency [0] 11" xfId="656"/>
    <cellStyle name="Currency [0] 12" xfId="657"/>
    <cellStyle name="Currency [0] 13" xfId="658"/>
    <cellStyle name="Currency [0] 14" xfId="659"/>
    <cellStyle name="Currency [0] 15" xfId="660"/>
    <cellStyle name="Currency [0] 16" xfId="661"/>
    <cellStyle name="Currency [0] 17" xfId="662"/>
    <cellStyle name="Currency [0] 2" xfId="663"/>
    <cellStyle name="Currency [0] 3" xfId="664"/>
    <cellStyle name="Currency [0] 4" xfId="665"/>
    <cellStyle name="Currency [0] 5" xfId="666"/>
    <cellStyle name="Currency [0] 6" xfId="667"/>
    <cellStyle name="Currency [0] 7" xfId="668"/>
    <cellStyle name="Currency [0] 8" xfId="669"/>
    <cellStyle name="Currency [0] 9" xfId="670"/>
    <cellStyle name="Currency 10" xfId="671"/>
    <cellStyle name="Currency 11" xfId="672"/>
    <cellStyle name="Currency 12" xfId="673"/>
    <cellStyle name="Currency 13" xfId="674"/>
    <cellStyle name="Currency 14" xfId="675"/>
    <cellStyle name="Currency 15" xfId="676"/>
    <cellStyle name="Currency 16" xfId="677"/>
    <cellStyle name="Currency 17" xfId="678"/>
    <cellStyle name="Currency 2" xfId="679"/>
    <cellStyle name="Currency 3" xfId="680"/>
    <cellStyle name="Currency 4" xfId="681"/>
    <cellStyle name="Currency 5" xfId="682"/>
    <cellStyle name="Currency 6" xfId="683"/>
    <cellStyle name="Currency 7" xfId="684"/>
    <cellStyle name="Currency 8" xfId="685"/>
    <cellStyle name="Currency 9" xfId="686"/>
    <cellStyle name="Currency_для отправки 1 полугодие факт" xfId="25"/>
    <cellStyle name="DefaultStyle" xfId="687"/>
    <cellStyle name="Excel Built-in Comma" xfId="688"/>
    <cellStyle name="Excel Built-in Comma 1" xfId="689"/>
    <cellStyle name="Excel Built-in Comma 2" xfId="690"/>
    <cellStyle name="Excel Built-in Comma 2 2" xfId="691"/>
    <cellStyle name="Excel Built-in Comma 3" xfId="692"/>
    <cellStyle name="Excel Built-in Comma 4" xfId="693"/>
    <cellStyle name="Excel Built-in Comma_ДК_Алтайский край_Минздрав_Шаблон 17.04.2014" xfId="694"/>
    <cellStyle name="Excel Built-in Normal" xfId="695"/>
    <cellStyle name="Excel Built-in Normal 1" xfId="696"/>
    <cellStyle name="Excel Built-in Normal 2" xfId="697"/>
    <cellStyle name="Excel Built-in Normal 2 2" xfId="698"/>
    <cellStyle name="Excel Built-in Normal 2 3" xfId="699"/>
    <cellStyle name="Excel Built-in Normal 3" xfId="700"/>
    <cellStyle name="Excel Built-in Normal 4" xfId="701"/>
    <cellStyle name="Excel Built-in Normal 5" xfId="702"/>
    <cellStyle name="Excel Built-in Normal_ДК_Алтайский край_Минздрав_Шаблон 17.04.2014" xfId="703"/>
    <cellStyle name="Explanatory Text" xfId="704"/>
    <cellStyle name="Good" xfId="705"/>
    <cellStyle name="Good 2" xfId="706"/>
    <cellStyle name="Good 3" xfId="707"/>
    <cellStyle name="Heading" xfId="708"/>
    <cellStyle name="Heading 1" xfId="709"/>
    <cellStyle name="Heading 2" xfId="710"/>
    <cellStyle name="Heading 3" xfId="711"/>
    <cellStyle name="Heading 4" xfId="712"/>
    <cellStyle name="Heading 5" xfId="713"/>
    <cellStyle name="Heading1" xfId="714"/>
    <cellStyle name="Heading1 1" xfId="715"/>
    <cellStyle name="Input" xfId="716"/>
    <cellStyle name="Input 2" xfId="717"/>
    <cellStyle name="Input 2 2" xfId="718"/>
    <cellStyle name="Input 3" xfId="719"/>
    <cellStyle name="Input 3 2" xfId="720"/>
    <cellStyle name="Input 4" xfId="721"/>
    <cellStyle name="Input 5" xfId="722"/>
    <cellStyle name="Input 6" xfId="723"/>
    <cellStyle name="Linked Cell" xfId="724"/>
    <cellStyle name="Neutral" xfId="725"/>
    <cellStyle name="Neutral 2" xfId="726"/>
    <cellStyle name="Neutral 3" xfId="727"/>
    <cellStyle name="Normal" xfId="26"/>
    <cellStyle name="Normal 10" xfId="728"/>
    <cellStyle name="Normal 104" xfId="1936"/>
    <cellStyle name="Normal 109" xfId="1937"/>
    <cellStyle name="Normal 11" xfId="729"/>
    <cellStyle name="Normal 12" xfId="730"/>
    <cellStyle name="Normal 13" xfId="731"/>
    <cellStyle name="Normal 14" xfId="732"/>
    <cellStyle name="Normal 15" xfId="733"/>
    <cellStyle name="Normal 16" xfId="734"/>
    <cellStyle name="Normal 17" xfId="735"/>
    <cellStyle name="Normal 18" xfId="736"/>
    <cellStyle name="Normal 19" xfId="737"/>
    <cellStyle name="Normal 2" xfId="27"/>
    <cellStyle name="Normal 2 2" xfId="28"/>
    <cellStyle name="Normal 2 2 2" xfId="738"/>
    <cellStyle name="Normal 2 2 3" xfId="739"/>
    <cellStyle name="Normal 2 2 3 2" xfId="740"/>
    <cellStyle name="Normal 2 3" xfId="741"/>
    <cellStyle name="Normal 2_2013-2015 годы ДТЗН" xfId="742"/>
    <cellStyle name="Normal 20" xfId="743"/>
    <cellStyle name="Normal 21" xfId="744"/>
    <cellStyle name="Normal 26" xfId="43"/>
    <cellStyle name="Normal 27" xfId="745"/>
    <cellStyle name="Normal 28" xfId="746"/>
    <cellStyle name="Normal 3" xfId="29"/>
    <cellStyle name="Normal 3 2" xfId="747"/>
    <cellStyle name="Normal 3 2 2" xfId="748"/>
    <cellStyle name="Normal 3 3" xfId="749"/>
    <cellStyle name="Normal 3 3 2" xfId="750"/>
    <cellStyle name="Normal 3 4" xfId="751"/>
    <cellStyle name="Normal 4" xfId="752"/>
    <cellStyle name="Normal 4 2" xfId="753"/>
    <cellStyle name="Normal 4 2 2" xfId="754"/>
    <cellStyle name="Normal 4 3" xfId="755"/>
    <cellStyle name="Normal 4_ДК_Орел_социальные работники" xfId="756"/>
    <cellStyle name="Normal 5" xfId="757"/>
    <cellStyle name="Normal 5 2" xfId="758"/>
    <cellStyle name="Normal 6" xfId="759"/>
    <cellStyle name="Normal 7" xfId="760"/>
    <cellStyle name="Normal 8" xfId="761"/>
    <cellStyle name="Normal 9" xfId="762"/>
    <cellStyle name="Normal 94" xfId="51"/>
    <cellStyle name="Normal 94 3" xfId="52"/>
    <cellStyle name="Normal 94 4" xfId="53"/>
    <cellStyle name="Normal 94 5" xfId="54"/>
    <cellStyle name="Normal 94 9" xfId="55"/>
    <cellStyle name="Normal_!ФЭО  от 28.11.2014 от Глазыриной ЕА" xfId="763"/>
    <cellStyle name="Note" xfId="764"/>
    <cellStyle name="Note 2" xfId="765"/>
    <cellStyle name="Note 2 2" xfId="766"/>
    <cellStyle name="Note 3" xfId="767"/>
    <cellStyle name="Note 3 2" xfId="768"/>
    <cellStyle name="Note 4" xfId="769"/>
    <cellStyle name="Note 5" xfId="770"/>
    <cellStyle name="Note 6" xfId="771"/>
    <cellStyle name="Output" xfId="772"/>
    <cellStyle name="Output 2" xfId="773"/>
    <cellStyle name="Output 2 2" xfId="774"/>
    <cellStyle name="Output 3" xfId="775"/>
    <cellStyle name="Output 3 2" xfId="776"/>
    <cellStyle name="Output 4" xfId="777"/>
    <cellStyle name="Output 5" xfId="778"/>
    <cellStyle name="Output 6" xfId="779"/>
    <cellStyle name="Percent" xfId="30"/>
    <cellStyle name="Percent 10" xfId="780"/>
    <cellStyle name="Percent 11" xfId="781"/>
    <cellStyle name="Percent 12" xfId="782"/>
    <cellStyle name="Percent 13" xfId="783"/>
    <cellStyle name="Percent 14" xfId="784"/>
    <cellStyle name="Percent 15" xfId="785"/>
    <cellStyle name="Percent 16" xfId="786"/>
    <cellStyle name="Percent 17" xfId="787"/>
    <cellStyle name="Percent 2" xfId="788"/>
    <cellStyle name="Percent 3" xfId="789"/>
    <cellStyle name="Percent 4" xfId="790"/>
    <cellStyle name="Percent 5" xfId="791"/>
    <cellStyle name="Percent 6" xfId="792"/>
    <cellStyle name="Percent 7" xfId="793"/>
    <cellStyle name="Percent 8" xfId="794"/>
    <cellStyle name="Percent 9" xfId="795"/>
    <cellStyle name="Result" xfId="796"/>
    <cellStyle name="Result 1" xfId="797"/>
    <cellStyle name="Result2" xfId="798"/>
    <cellStyle name="Result2 1" xfId="799"/>
    <cellStyle name="Style 1" xfId="800"/>
    <cellStyle name="Style 1 2" xfId="801"/>
    <cellStyle name="Style 1 3" xfId="802"/>
    <cellStyle name="TableStyleLight1" xfId="803"/>
    <cellStyle name="Title" xfId="804"/>
    <cellStyle name="Total" xfId="805"/>
    <cellStyle name="Total 2" xfId="806"/>
    <cellStyle name="Total 3" xfId="807"/>
    <cellStyle name="Total 4" xfId="808"/>
    <cellStyle name="Total 5" xfId="809"/>
    <cellStyle name="Total 6" xfId="810"/>
    <cellStyle name="Warning Text" xfId="811"/>
    <cellStyle name="Акцент1 2" xfId="812"/>
    <cellStyle name="Акцент1 2 10" xfId="813"/>
    <cellStyle name="Акцент1 2 11" xfId="814"/>
    <cellStyle name="Акцент1 2 12" xfId="815"/>
    <cellStyle name="Акцент1 2 13" xfId="816"/>
    <cellStyle name="Акцент1 2 2" xfId="817"/>
    <cellStyle name="Акцент1 2 3" xfId="818"/>
    <cellStyle name="Акцент1 2 4" xfId="819"/>
    <cellStyle name="Акцент1 2 5" xfId="820"/>
    <cellStyle name="Акцент1 2 6" xfId="821"/>
    <cellStyle name="Акцент1 2 7" xfId="822"/>
    <cellStyle name="Акцент1 2 8" xfId="823"/>
    <cellStyle name="Акцент1 2 9" xfId="824"/>
    <cellStyle name="Акцент1 2_касса2012" xfId="825"/>
    <cellStyle name="Акцент1 3" xfId="826"/>
    <cellStyle name="Акцент1 4" xfId="827"/>
    <cellStyle name="Акцент1 5" xfId="828"/>
    <cellStyle name="Акцент1 6" xfId="829"/>
    <cellStyle name="Акцент1 7" xfId="830"/>
    <cellStyle name="Акцент2 2" xfId="831"/>
    <cellStyle name="Акцент2 2 10" xfId="832"/>
    <cellStyle name="Акцент2 2 11" xfId="833"/>
    <cellStyle name="Акцент2 2 12" xfId="834"/>
    <cellStyle name="Акцент2 2 13" xfId="835"/>
    <cellStyle name="Акцент2 2 2" xfId="836"/>
    <cellStyle name="Акцент2 2 3" xfId="837"/>
    <cellStyle name="Акцент2 2 4" xfId="838"/>
    <cellStyle name="Акцент2 2 5" xfId="839"/>
    <cellStyle name="Акцент2 2 6" xfId="840"/>
    <cellStyle name="Акцент2 2 7" xfId="841"/>
    <cellStyle name="Акцент2 2 8" xfId="842"/>
    <cellStyle name="Акцент2 2 9" xfId="843"/>
    <cellStyle name="Акцент2 2_касса2012" xfId="844"/>
    <cellStyle name="Акцент2 3" xfId="845"/>
    <cellStyle name="Акцент2 4" xfId="846"/>
    <cellStyle name="Акцент2 5" xfId="847"/>
    <cellStyle name="Акцент2 6" xfId="848"/>
    <cellStyle name="Акцент2 7" xfId="849"/>
    <cellStyle name="Акцент3 2" xfId="850"/>
    <cellStyle name="Акцент3 2 10" xfId="851"/>
    <cellStyle name="Акцент3 2 11" xfId="852"/>
    <cellStyle name="Акцент3 2 12" xfId="853"/>
    <cellStyle name="Акцент3 2 13" xfId="854"/>
    <cellStyle name="Акцент3 2 2" xfId="855"/>
    <cellStyle name="Акцент3 2 3" xfId="856"/>
    <cellStyle name="Акцент3 2 4" xfId="857"/>
    <cellStyle name="Акцент3 2 5" xfId="858"/>
    <cellStyle name="Акцент3 2 6" xfId="859"/>
    <cellStyle name="Акцент3 2 7" xfId="860"/>
    <cellStyle name="Акцент3 2 8" xfId="861"/>
    <cellStyle name="Акцент3 2 9" xfId="862"/>
    <cellStyle name="Акцент3 2_касса2012" xfId="863"/>
    <cellStyle name="Акцент3 3" xfId="864"/>
    <cellStyle name="Акцент3 4" xfId="865"/>
    <cellStyle name="Акцент3 5" xfId="866"/>
    <cellStyle name="Акцент3 6" xfId="867"/>
    <cellStyle name="Акцент3 7" xfId="868"/>
    <cellStyle name="Акцент4 2" xfId="869"/>
    <cellStyle name="Акцент4 2 10" xfId="870"/>
    <cellStyle name="Акцент4 2 11" xfId="871"/>
    <cellStyle name="Акцент4 2 12" xfId="872"/>
    <cellStyle name="Акцент4 2 13" xfId="873"/>
    <cellStyle name="Акцент4 2 2" xfId="874"/>
    <cellStyle name="Акцент4 2 3" xfId="875"/>
    <cellStyle name="Акцент4 2 4" xfId="876"/>
    <cellStyle name="Акцент4 2 5" xfId="877"/>
    <cellStyle name="Акцент4 2 6" xfId="878"/>
    <cellStyle name="Акцент4 2 7" xfId="879"/>
    <cellStyle name="Акцент4 2 8" xfId="880"/>
    <cellStyle name="Акцент4 2 9" xfId="881"/>
    <cellStyle name="Акцент4 2_касса2012" xfId="882"/>
    <cellStyle name="Акцент4 3" xfId="883"/>
    <cellStyle name="Акцент4 4" xfId="884"/>
    <cellStyle name="Акцент4 5" xfId="885"/>
    <cellStyle name="Акцент4 6" xfId="886"/>
    <cellStyle name="Акцент4 7" xfId="887"/>
    <cellStyle name="Акцент5 2" xfId="888"/>
    <cellStyle name="Акцент5 2 10" xfId="889"/>
    <cellStyle name="Акцент5 2 11" xfId="890"/>
    <cellStyle name="Акцент5 2 12" xfId="891"/>
    <cellStyle name="Акцент5 2 13" xfId="892"/>
    <cellStyle name="Акцент5 2 2" xfId="893"/>
    <cellStyle name="Акцент5 2 3" xfId="894"/>
    <cellStyle name="Акцент5 2 4" xfId="895"/>
    <cellStyle name="Акцент5 2 5" xfId="896"/>
    <cellStyle name="Акцент5 2 6" xfId="897"/>
    <cellStyle name="Акцент5 2 7" xfId="898"/>
    <cellStyle name="Акцент5 2 8" xfId="899"/>
    <cellStyle name="Акцент5 2 9" xfId="900"/>
    <cellStyle name="Акцент5 2_касса2012" xfId="901"/>
    <cellStyle name="Акцент5 3" xfId="902"/>
    <cellStyle name="Акцент5 4" xfId="903"/>
    <cellStyle name="Акцент5 5" xfId="904"/>
    <cellStyle name="Акцент5 6" xfId="905"/>
    <cellStyle name="Акцент5 7" xfId="906"/>
    <cellStyle name="Акцент6 2" xfId="907"/>
    <cellStyle name="Акцент6 2 10" xfId="908"/>
    <cellStyle name="Акцент6 2 11" xfId="909"/>
    <cellStyle name="Акцент6 2 12" xfId="910"/>
    <cellStyle name="Акцент6 2 13" xfId="911"/>
    <cellStyle name="Акцент6 2 2" xfId="912"/>
    <cellStyle name="Акцент6 2 3" xfId="913"/>
    <cellStyle name="Акцент6 2 4" xfId="914"/>
    <cellStyle name="Акцент6 2 5" xfId="915"/>
    <cellStyle name="Акцент6 2 6" xfId="916"/>
    <cellStyle name="Акцент6 2 7" xfId="917"/>
    <cellStyle name="Акцент6 2 8" xfId="918"/>
    <cellStyle name="Акцент6 2 9" xfId="919"/>
    <cellStyle name="Акцент6 2_касса2012" xfId="920"/>
    <cellStyle name="Акцент6 3" xfId="921"/>
    <cellStyle name="Акцент6 4" xfId="922"/>
    <cellStyle name="Акцент6 5" xfId="923"/>
    <cellStyle name="Акцент6 6" xfId="924"/>
    <cellStyle name="Акцент6 7" xfId="925"/>
    <cellStyle name="Ввод  2" xfId="926"/>
    <cellStyle name="Ввод  2 10" xfId="927"/>
    <cellStyle name="Ввод  2 10 2" xfId="928"/>
    <cellStyle name="Ввод  2 10 3" xfId="929"/>
    <cellStyle name="Ввод  2 10 4" xfId="930"/>
    <cellStyle name="Ввод  2 10 5" xfId="931"/>
    <cellStyle name="Ввод  2 11" xfId="932"/>
    <cellStyle name="Ввод  2 11 2" xfId="933"/>
    <cellStyle name="Ввод  2 11 3" xfId="934"/>
    <cellStyle name="Ввод  2 11 4" xfId="935"/>
    <cellStyle name="Ввод  2 11 5" xfId="936"/>
    <cellStyle name="Ввод  2 12" xfId="937"/>
    <cellStyle name="Ввод  2 13" xfId="938"/>
    <cellStyle name="Ввод  2 14" xfId="939"/>
    <cellStyle name="Ввод  2 15" xfId="940"/>
    <cellStyle name="Ввод  2 16" xfId="941"/>
    <cellStyle name="Ввод  2 2" xfId="942"/>
    <cellStyle name="Ввод  2 2 2" xfId="943"/>
    <cellStyle name="Ввод  2 2 3" xfId="944"/>
    <cellStyle name="Ввод  2 2 4" xfId="945"/>
    <cellStyle name="Ввод  2 2 5" xfId="946"/>
    <cellStyle name="Ввод  2 3" xfId="947"/>
    <cellStyle name="Ввод  2 3 2" xfId="948"/>
    <cellStyle name="Ввод  2 3 3" xfId="949"/>
    <cellStyle name="Ввод  2 3 4" xfId="950"/>
    <cellStyle name="Ввод  2 3 5" xfId="951"/>
    <cellStyle name="Ввод  2 4" xfId="952"/>
    <cellStyle name="Ввод  2 4 2" xfId="953"/>
    <cellStyle name="Ввод  2 4 3" xfId="954"/>
    <cellStyle name="Ввод  2 4 4" xfId="955"/>
    <cellStyle name="Ввод  2 4 5" xfId="956"/>
    <cellStyle name="Ввод  2 5" xfId="957"/>
    <cellStyle name="Ввод  2 5 2" xfId="958"/>
    <cellStyle name="Ввод  2 5 3" xfId="959"/>
    <cellStyle name="Ввод  2 5 4" xfId="960"/>
    <cellStyle name="Ввод  2 5 5" xfId="961"/>
    <cellStyle name="Ввод  2 6" xfId="962"/>
    <cellStyle name="Ввод  2 6 2" xfId="963"/>
    <cellStyle name="Ввод  2 6 3" xfId="964"/>
    <cellStyle name="Ввод  2 6 4" xfId="965"/>
    <cellStyle name="Ввод  2 6 5" xfId="966"/>
    <cellStyle name="Ввод  2 7" xfId="967"/>
    <cellStyle name="Ввод  2 7 2" xfId="968"/>
    <cellStyle name="Ввод  2 7 3" xfId="969"/>
    <cellStyle name="Ввод  2 7 4" xfId="970"/>
    <cellStyle name="Ввод  2 7 5" xfId="971"/>
    <cellStyle name="Ввод  2 8" xfId="972"/>
    <cellStyle name="Ввод  2 8 2" xfId="973"/>
    <cellStyle name="Ввод  2 8 3" xfId="974"/>
    <cellStyle name="Ввод  2 8 4" xfId="975"/>
    <cellStyle name="Ввод  2 8 5" xfId="976"/>
    <cellStyle name="Ввод  2 9" xfId="977"/>
    <cellStyle name="Ввод  2 9 2" xfId="978"/>
    <cellStyle name="Ввод  2 9 3" xfId="979"/>
    <cellStyle name="Ввод  2 9 4" xfId="980"/>
    <cellStyle name="Ввод  2 9 5" xfId="981"/>
    <cellStyle name="Ввод  2_касса2012" xfId="982"/>
    <cellStyle name="Ввод  3" xfId="983"/>
    <cellStyle name="Ввод  4" xfId="984"/>
    <cellStyle name="Ввод  5" xfId="985"/>
    <cellStyle name="Ввод  6" xfId="986"/>
    <cellStyle name="Вывод 2" xfId="987"/>
    <cellStyle name="Вывод 2 10" xfId="988"/>
    <cellStyle name="Вывод 2 10 2" xfId="989"/>
    <cellStyle name="Вывод 2 10 3" xfId="990"/>
    <cellStyle name="Вывод 2 10 4" xfId="991"/>
    <cellStyle name="Вывод 2 10 5" xfId="992"/>
    <cellStyle name="Вывод 2 11" xfId="993"/>
    <cellStyle name="Вывод 2 11 2" xfId="994"/>
    <cellStyle name="Вывод 2 11 3" xfId="995"/>
    <cellStyle name="Вывод 2 11 4" xfId="996"/>
    <cellStyle name="Вывод 2 11 5" xfId="997"/>
    <cellStyle name="Вывод 2 12" xfId="998"/>
    <cellStyle name="Вывод 2 13" xfId="999"/>
    <cellStyle name="Вывод 2 14" xfId="1000"/>
    <cellStyle name="Вывод 2 15" xfId="1001"/>
    <cellStyle name="Вывод 2 16" xfId="1002"/>
    <cellStyle name="Вывод 2 17" xfId="1003"/>
    <cellStyle name="Вывод 2 2" xfId="1004"/>
    <cellStyle name="Вывод 2 2 2" xfId="1005"/>
    <cellStyle name="Вывод 2 2 3" xfId="1006"/>
    <cellStyle name="Вывод 2 2 4" xfId="1007"/>
    <cellStyle name="Вывод 2 2 5" xfId="1008"/>
    <cellStyle name="Вывод 2 3" xfId="1009"/>
    <cellStyle name="Вывод 2 3 2" xfId="1010"/>
    <cellStyle name="Вывод 2 3 3" xfId="1011"/>
    <cellStyle name="Вывод 2 3 4" xfId="1012"/>
    <cellStyle name="Вывод 2 3 5" xfId="1013"/>
    <cellStyle name="Вывод 2 4" xfId="1014"/>
    <cellStyle name="Вывод 2 4 2" xfId="1015"/>
    <cellStyle name="Вывод 2 4 3" xfId="1016"/>
    <cellStyle name="Вывод 2 4 4" xfId="1017"/>
    <cellStyle name="Вывод 2 4 5" xfId="1018"/>
    <cellStyle name="Вывод 2 5" xfId="1019"/>
    <cellStyle name="Вывод 2 5 2" xfId="1020"/>
    <cellStyle name="Вывод 2 5 3" xfId="1021"/>
    <cellStyle name="Вывод 2 5 4" xfId="1022"/>
    <cellStyle name="Вывод 2 5 5" xfId="1023"/>
    <cellStyle name="Вывод 2 6" xfId="1024"/>
    <cellStyle name="Вывод 2 6 2" xfId="1025"/>
    <cellStyle name="Вывод 2 6 3" xfId="1026"/>
    <cellStyle name="Вывод 2 6 4" xfId="1027"/>
    <cellStyle name="Вывод 2 6 5" xfId="1028"/>
    <cellStyle name="Вывод 2 7" xfId="1029"/>
    <cellStyle name="Вывод 2 7 2" xfId="1030"/>
    <cellStyle name="Вывод 2 7 3" xfId="1031"/>
    <cellStyle name="Вывод 2 7 4" xfId="1032"/>
    <cellStyle name="Вывод 2 7 5" xfId="1033"/>
    <cellStyle name="Вывод 2 8" xfId="1034"/>
    <cellStyle name="Вывод 2 8 2" xfId="1035"/>
    <cellStyle name="Вывод 2 8 3" xfId="1036"/>
    <cellStyle name="Вывод 2 8 4" xfId="1037"/>
    <cellStyle name="Вывод 2 8 5" xfId="1038"/>
    <cellStyle name="Вывод 2 9" xfId="1039"/>
    <cellStyle name="Вывод 2 9 2" xfId="1040"/>
    <cellStyle name="Вывод 2 9 3" xfId="1041"/>
    <cellStyle name="Вывод 2 9 4" xfId="1042"/>
    <cellStyle name="Вывод 2 9 5" xfId="1043"/>
    <cellStyle name="Вывод 2_касса2012" xfId="1044"/>
    <cellStyle name="Вывод 3" xfId="1045"/>
    <cellStyle name="Вывод 3 2" xfId="1046"/>
    <cellStyle name="Вывод 4" xfId="1047"/>
    <cellStyle name="Вывод 5" xfId="1048"/>
    <cellStyle name="Вывод 6" xfId="1049"/>
    <cellStyle name="Вывод 7" xfId="1050"/>
    <cellStyle name="Вычисление 2" xfId="1051"/>
    <cellStyle name="Вычисление 2 10" xfId="1052"/>
    <cellStyle name="Вычисление 2 10 2" xfId="1053"/>
    <cellStyle name="Вычисление 2 10 3" xfId="1054"/>
    <cellStyle name="Вычисление 2 10 4" xfId="1055"/>
    <cellStyle name="Вычисление 2 10 5" xfId="1056"/>
    <cellStyle name="Вычисление 2 11" xfId="1057"/>
    <cellStyle name="Вычисление 2 11 2" xfId="1058"/>
    <cellStyle name="Вычисление 2 11 3" xfId="1059"/>
    <cellStyle name="Вычисление 2 11 4" xfId="1060"/>
    <cellStyle name="Вычисление 2 11 5" xfId="1061"/>
    <cellStyle name="Вычисление 2 12" xfId="1062"/>
    <cellStyle name="Вычисление 2 13" xfId="1063"/>
    <cellStyle name="Вычисление 2 14" xfId="1064"/>
    <cellStyle name="Вычисление 2 15" xfId="1065"/>
    <cellStyle name="Вычисление 2 16" xfId="1066"/>
    <cellStyle name="Вычисление 2 17" xfId="1067"/>
    <cellStyle name="Вычисление 2 2" xfId="1068"/>
    <cellStyle name="Вычисление 2 2 2" xfId="1069"/>
    <cellStyle name="Вычисление 2 2 3" xfId="1070"/>
    <cellStyle name="Вычисление 2 2 4" xfId="1071"/>
    <cellStyle name="Вычисление 2 2 5" xfId="1072"/>
    <cellStyle name="Вычисление 2 3" xfId="1073"/>
    <cellStyle name="Вычисление 2 3 2" xfId="1074"/>
    <cellStyle name="Вычисление 2 3 3" xfId="1075"/>
    <cellStyle name="Вычисление 2 3 4" xfId="1076"/>
    <cellStyle name="Вычисление 2 3 5" xfId="1077"/>
    <cellStyle name="Вычисление 2 4" xfId="1078"/>
    <cellStyle name="Вычисление 2 4 2" xfId="1079"/>
    <cellStyle name="Вычисление 2 4 3" xfId="1080"/>
    <cellStyle name="Вычисление 2 4 4" xfId="1081"/>
    <cellStyle name="Вычисление 2 4 5" xfId="1082"/>
    <cellStyle name="Вычисление 2 5" xfId="1083"/>
    <cellStyle name="Вычисление 2 5 2" xfId="1084"/>
    <cellStyle name="Вычисление 2 5 3" xfId="1085"/>
    <cellStyle name="Вычисление 2 5 4" xfId="1086"/>
    <cellStyle name="Вычисление 2 5 5" xfId="1087"/>
    <cellStyle name="Вычисление 2 6" xfId="1088"/>
    <cellStyle name="Вычисление 2 6 2" xfId="1089"/>
    <cellStyle name="Вычисление 2 6 3" xfId="1090"/>
    <cellStyle name="Вычисление 2 6 4" xfId="1091"/>
    <cellStyle name="Вычисление 2 6 5" xfId="1092"/>
    <cellStyle name="Вычисление 2 7" xfId="1093"/>
    <cellStyle name="Вычисление 2 7 2" xfId="1094"/>
    <cellStyle name="Вычисление 2 7 3" xfId="1095"/>
    <cellStyle name="Вычисление 2 7 4" xfId="1096"/>
    <cellStyle name="Вычисление 2 7 5" xfId="1097"/>
    <cellStyle name="Вычисление 2 8" xfId="1098"/>
    <cellStyle name="Вычисление 2 8 2" xfId="1099"/>
    <cellStyle name="Вычисление 2 8 3" xfId="1100"/>
    <cellStyle name="Вычисление 2 8 4" xfId="1101"/>
    <cellStyle name="Вычисление 2 8 5" xfId="1102"/>
    <cellStyle name="Вычисление 2 9" xfId="1103"/>
    <cellStyle name="Вычисление 2 9 2" xfId="1104"/>
    <cellStyle name="Вычисление 2 9 3" xfId="1105"/>
    <cellStyle name="Вычисление 2 9 4" xfId="1106"/>
    <cellStyle name="Вычисление 2 9 5" xfId="1107"/>
    <cellStyle name="Вычисление 2_касса2012" xfId="1108"/>
    <cellStyle name="Вычисление 3" xfId="1109"/>
    <cellStyle name="Вычисление 3 2" xfId="1110"/>
    <cellStyle name="Вычисление 4" xfId="1111"/>
    <cellStyle name="Вычисление 5" xfId="1112"/>
    <cellStyle name="Вычисление 6" xfId="1113"/>
    <cellStyle name="Вычисление 7" xfId="1114"/>
    <cellStyle name="Данные (редактируемые)" xfId="1115"/>
    <cellStyle name="Данные (редактируемые) 2" xfId="1116"/>
    <cellStyle name="Данные (только для чтения)" xfId="1117"/>
    <cellStyle name="Данные (только для чтения) 2" xfId="1118"/>
    <cellStyle name="Данные для удаления" xfId="1119"/>
    <cellStyle name="Данные для удаления 2" xfId="1120"/>
    <cellStyle name="Денежный 2" xfId="1121"/>
    <cellStyle name="Денежный 2 2" xfId="1122"/>
    <cellStyle name="Денежный 3" xfId="1123"/>
    <cellStyle name="Заголовки полей" xfId="1124"/>
    <cellStyle name="Заголовки полей [печать]" xfId="1125"/>
    <cellStyle name="Заголовки полей [печать] 2" xfId="1126"/>
    <cellStyle name="Заголовки полей 2" xfId="1127"/>
    <cellStyle name="Заголовок 1 2" xfId="1128"/>
    <cellStyle name="Заголовок 1 2 10" xfId="1129"/>
    <cellStyle name="Заголовок 1 2 11" xfId="1130"/>
    <cellStyle name="Заголовок 1 2 12" xfId="1131"/>
    <cellStyle name="Заголовок 1 2 2" xfId="1132"/>
    <cellStyle name="Заголовок 1 2 3" xfId="1133"/>
    <cellStyle name="Заголовок 1 2 4" xfId="1134"/>
    <cellStyle name="Заголовок 1 2 5" xfId="1135"/>
    <cellStyle name="Заголовок 1 2 6" xfId="1136"/>
    <cellStyle name="Заголовок 1 2 7" xfId="1137"/>
    <cellStyle name="Заголовок 1 2 8" xfId="1138"/>
    <cellStyle name="Заголовок 1 2 9" xfId="1139"/>
    <cellStyle name="Заголовок 1 2_касса2012" xfId="1140"/>
    <cellStyle name="Заголовок 1 3" xfId="1141"/>
    <cellStyle name="Заголовок 1 4" xfId="1142"/>
    <cellStyle name="Заголовок 1 5" xfId="1143"/>
    <cellStyle name="Заголовок 1 6" xfId="1144"/>
    <cellStyle name="Заголовок 2 2" xfId="1145"/>
    <cellStyle name="Заголовок 2 2 10" xfId="1146"/>
    <cellStyle name="Заголовок 2 2 11" xfId="1147"/>
    <cellStyle name="Заголовок 2 2 12" xfId="1148"/>
    <cellStyle name="Заголовок 2 2 2" xfId="1149"/>
    <cellStyle name="Заголовок 2 2 3" xfId="1150"/>
    <cellStyle name="Заголовок 2 2 4" xfId="1151"/>
    <cellStyle name="Заголовок 2 2 5" xfId="1152"/>
    <cellStyle name="Заголовок 2 2 6" xfId="1153"/>
    <cellStyle name="Заголовок 2 2 7" xfId="1154"/>
    <cellStyle name="Заголовок 2 2 8" xfId="1155"/>
    <cellStyle name="Заголовок 2 2 9" xfId="1156"/>
    <cellStyle name="Заголовок 2 2_касса2012" xfId="1157"/>
    <cellStyle name="Заголовок 2 3" xfId="1158"/>
    <cellStyle name="Заголовок 2 4" xfId="1159"/>
    <cellStyle name="Заголовок 2 5" xfId="1160"/>
    <cellStyle name="Заголовок 2 6" xfId="1161"/>
    <cellStyle name="Заголовок 3 2" xfId="1162"/>
    <cellStyle name="Заголовок 3 2 10" xfId="1163"/>
    <cellStyle name="Заголовок 3 2 11" xfId="1164"/>
    <cellStyle name="Заголовок 3 2 12" xfId="1165"/>
    <cellStyle name="Заголовок 3 2 2" xfId="1166"/>
    <cellStyle name="Заголовок 3 2 3" xfId="1167"/>
    <cellStyle name="Заголовок 3 2 4" xfId="1168"/>
    <cellStyle name="Заголовок 3 2 5" xfId="1169"/>
    <cellStyle name="Заголовок 3 2 6" xfId="1170"/>
    <cellStyle name="Заголовок 3 2 7" xfId="1171"/>
    <cellStyle name="Заголовок 3 2 8" xfId="1172"/>
    <cellStyle name="Заголовок 3 2 9" xfId="1173"/>
    <cellStyle name="Заголовок 3 2_касса2012" xfId="1174"/>
    <cellStyle name="Заголовок 3 3" xfId="1175"/>
    <cellStyle name="Заголовок 3 4" xfId="1176"/>
    <cellStyle name="Заголовок 3 5" xfId="1177"/>
    <cellStyle name="Заголовок 3 6" xfId="1178"/>
    <cellStyle name="Заголовок 4 2" xfId="1179"/>
    <cellStyle name="Заголовок 4 2 10" xfId="1180"/>
    <cellStyle name="Заголовок 4 2 11" xfId="1181"/>
    <cellStyle name="Заголовок 4 2 12" xfId="1182"/>
    <cellStyle name="Заголовок 4 2 2" xfId="1183"/>
    <cellStyle name="Заголовок 4 2 3" xfId="1184"/>
    <cellStyle name="Заголовок 4 2 4" xfId="1185"/>
    <cellStyle name="Заголовок 4 2 5" xfId="1186"/>
    <cellStyle name="Заголовок 4 2 6" xfId="1187"/>
    <cellStyle name="Заголовок 4 2 7" xfId="1188"/>
    <cellStyle name="Заголовок 4 2 8" xfId="1189"/>
    <cellStyle name="Заголовок 4 2 9" xfId="1190"/>
    <cellStyle name="Заголовок 4 2_касса2012" xfId="1191"/>
    <cellStyle name="Заголовок 4 3" xfId="1192"/>
    <cellStyle name="Заголовок 4 4" xfId="1193"/>
    <cellStyle name="Заголовок 4 5" xfId="1194"/>
    <cellStyle name="Заголовок 4 6" xfId="1195"/>
    <cellStyle name="Заголовок меры" xfId="1196"/>
    <cellStyle name="Заголовок меры 2" xfId="1197"/>
    <cellStyle name="Заголовок показателя [печать]" xfId="1198"/>
    <cellStyle name="Заголовок показателя [печать] 2" xfId="1199"/>
    <cellStyle name="Заголовок показателя константы" xfId="1200"/>
    <cellStyle name="Заголовок показателя константы 2" xfId="1201"/>
    <cellStyle name="Заголовок результата расчета" xfId="1202"/>
    <cellStyle name="Заголовок результата расчета 2" xfId="1203"/>
    <cellStyle name="Заголовок свободного показателя" xfId="1204"/>
    <cellStyle name="Заголовок свободного показателя 2" xfId="1205"/>
    <cellStyle name="Значение фильтра" xfId="1206"/>
    <cellStyle name="Значение фильтра [печать]" xfId="1207"/>
    <cellStyle name="Значение фильтра [печать] 2" xfId="1208"/>
    <cellStyle name="Значение фильтра 2" xfId="1209"/>
    <cellStyle name="Информация о задаче" xfId="1210"/>
    <cellStyle name="Итог 2" xfId="1211"/>
    <cellStyle name="Итог 2 10" xfId="1212"/>
    <cellStyle name="Итог 2 10 2" xfId="1213"/>
    <cellStyle name="Итог 2 10 3" xfId="1214"/>
    <cellStyle name="Итог 2 10 4" xfId="1215"/>
    <cellStyle name="Итог 2 10 5" xfId="1216"/>
    <cellStyle name="Итог 2 11" xfId="1217"/>
    <cellStyle name="Итог 2 11 2" xfId="1218"/>
    <cellStyle name="Итог 2 11 3" xfId="1219"/>
    <cellStyle name="Итог 2 11 4" xfId="1220"/>
    <cellStyle name="Итог 2 11 5" xfId="1221"/>
    <cellStyle name="Итог 2 12" xfId="1222"/>
    <cellStyle name="Итог 2 13" xfId="1223"/>
    <cellStyle name="Итог 2 14" xfId="1224"/>
    <cellStyle name="Итог 2 15" xfId="1225"/>
    <cellStyle name="Итог 2 16" xfId="1226"/>
    <cellStyle name="Итог 2 17" xfId="1227"/>
    <cellStyle name="Итог 2 2" xfId="1228"/>
    <cellStyle name="Итог 2 2 2" xfId="1229"/>
    <cellStyle name="Итог 2 2 3" xfId="1230"/>
    <cellStyle name="Итог 2 2 4" xfId="1231"/>
    <cellStyle name="Итог 2 2 5" xfId="1232"/>
    <cellStyle name="Итог 2 3" xfId="1233"/>
    <cellStyle name="Итог 2 3 2" xfId="1234"/>
    <cellStyle name="Итог 2 3 3" xfId="1235"/>
    <cellStyle name="Итог 2 3 4" xfId="1236"/>
    <cellStyle name="Итог 2 3 5" xfId="1237"/>
    <cellStyle name="Итог 2 4" xfId="1238"/>
    <cellStyle name="Итог 2 4 2" xfId="1239"/>
    <cellStyle name="Итог 2 4 3" xfId="1240"/>
    <cellStyle name="Итог 2 4 4" xfId="1241"/>
    <cellStyle name="Итог 2 4 5" xfId="1242"/>
    <cellStyle name="Итог 2 5" xfId="1243"/>
    <cellStyle name="Итог 2 5 2" xfId="1244"/>
    <cellStyle name="Итог 2 5 3" xfId="1245"/>
    <cellStyle name="Итог 2 5 4" xfId="1246"/>
    <cellStyle name="Итог 2 5 5" xfId="1247"/>
    <cellStyle name="Итог 2 6" xfId="1248"/>
    <cellStyle name="Итог 2 6 2" xfId="1249"/>
    <cellStyle name="Итог 2 6 3" xfId="1250"/>
    <cellStyle name="Итог 2 6 4" xfId="1251"/>
    <cellStyle name="Итог 2 6 5" xfId="1252"/>
    <cellStyle name="Итог 2 7" xfId="1253"/>
    <cellStyle name="Итог 2 7 2" xfId="1254"/>
    <cellStyle name="Итог 2 7 3" xfId="1255"/>
    <cellStyle name="Итог 2 7 4" xfId="1256"/>
    <cellStyle name="Итог 2 7 5" xfId="1257"/>
    <cellStyle name="Итог 2 8" xfId="1258"/>
    <cellStyle name="Итог 2 8 2" xfId="1259"/>
    <cellStyle name="Итог 2 8 3" xfId="1260"/>
    <cellStyle name="Итог 2 8 4" xfId="1261"/>
    <cellStyle name="Итог 2 8 5" xfId="1262"/>
    <cellStyle name="Итог 2 9" xfId="1263"/>
    <cellStyle name="Итог 2 9 2" xfId="1264"/>
    <cellStyle name="Итог 2 9 3" xfId="1265"/>
    <cellStyle name="Итог 2 9 4" xfId="1266"/>
    <cellStyle name="Итог 2 9 5" xfId="1267"/>
    <cellStyle name="Итог 2_касса2012" xfId="1268"/>
    <cellStyle name="Итог 3" xfId="1269"/>
    <cellStyle name="Итог 3 2" xfId="1270"/>
    <cellStyle name="Итог 4" xfId="1271"/>
    <cellStyle name="Итог 5" xfId="1272"/>
    <cellStyle name="Итог 6" xfId="1273"/>
    <cellStyle name="Итог 7" xfId="1274"/>
    <cellStyle name="Контрольная ячейка 2" xfId="1275"/>
    <cellStyle name="Контрольная ячейка 2 10" xfId="1276"/>
    <cellStyle name="Контрольная ячейка 2 11" xfId="1277"/>
    <cellStyle name="Контрольная ячейка 2 12" xfId="1278"/>
    <cellStyle name="Контрольная ячейка 2 13" xfId="1279"/>
    <cellStyle name="Контрольная ячейка 2 2" xfId="1280"/>
    <cellStyle name="Контрольная ячейка 2 3" xfId="1281"/>
    <cellStyle name="Контрольная ячейка 2 4" xfId="1282"/>
    <cellStyle name="Контрольная ячейка 2 5" xfId="1283"/>
    <cellStyle name="Контрольная ячейка 2 6" xfId="1284"/>
    <cellStyle name="Контрольная ячейка 2 7" xfId="1285"/>
    <cellStyle name="Контрольная ячейка 2 8" xfId="1286"/>
    <cellStyle name="Контрольная ячейка 2 9" xfId="1287"/>
    <cellStyle name="Контрольная ячейка 2_касса2012" xfId="1288"/>
    <cellStyle name="Контрольная ячейка 3" xfId="1289"/>
    <cellStyle name="Контрольная ячейка 4" xfId="1290"/>
    <cellStyle name="Контрольная ячейка 5" xfId="1291"/>
    <cellStyle name="Контрольная ячейка 6" xfId="1292"/>
    <cellStyle name="Контрольная ячейка 7" xfId="1293"/>
    <cellStyle name="Название 2" xfId="1294"/>
    <cellStyle name="Название 2 10" xfId="1295"/>
    <cellStyle name="Название 2 11" xfId="1296"/>
    <cellStyle name="Название 2 12" xfId="1297"/>
    <cellStyle name="Название 2 2" xfId="1298"/>
    <cellStyle name="Название 2 3" xfId="1299"/>
    <cellStyle name="Название 2 4" xfId="1300"/>
    <cellStyle name="Название 2 5" xfId="1301"/>
    <cellStyle name="Название 2 6" xfId="1302"/>
    <cellStyle name="Название 2 7" xfId="1303"/>
    <cellStyle name="Название 2 8" xfId="1304"/>
    <cellStyle name="Название 2 9" xfId="1305"/>
    <cellStyle name="Название 2_касса2012" xfId="1306"/>
    <cellStyle name="Название 3" xfId="1307"/>
    <cellStyle name="Название 4" xfId="1308"/>
    <cellStyle name="Название 5" xfId="1309"/>
    <cellStyle name="Название 6" xfId="1310"/>
    <cellStyle name="Нейтральный 2" xfId="1311"/>
    <cellStyle name="Нейтральный 2 10" xfId="1312"/>
    <cellStyle name="Нейтральный 2 11" xfId="1313"/>
    <cellStyle name="Нейтральный 2 12" xfId="1314"/>
    <cellStyle name="Нейтральный 2 2" xfId="1315"/>
    <cellStyle name="Нейтральный 2 3" xfId="1316"/>
    <cellStyle name="Нейтральный 2 4" xfId="1317"/>
    <cellStyle name="Нейтральный 2 5" xfId="1318"/>
    <cellStyle name="Нейтральный 2 6" xfId="1319"/>
    <cellStyle name="Нейтральный 2 7" xfId="1320"/>
    <cellStyle name="Нейтральный 2 8" xfId="1321"/>
    <cellStyle name="Нейтральный 2 9" xfId="1322"/>
    <cellStyle name="Нейтральный 2_касса2012" xfId="1323"/>
    <cellStyle name="Нейтральный 3" xfId="1324"/>
    <cellStyle name="Нейтральный 4" xfId="1325"/>
    <cellStyle name="Нейтральный 5" xfId="1326"/>
    <cellStyle name="Нейтральный 6" xfId="1327"/>
    <cellStyle name="Обычный" xfId="0" builtinId="0"/>
    <cellStyle name="Обычный 10" xfId="1328"/>
    <cellStyle name="Обычный 10 10" xfId="1329"/>
    <cellStyle name="Обычный 10 11" xfId="1330"/>
    <cellStyle name="Обычный 10 12" xfId="1331"/>
    <cellStyle name="Обычный 10 13" xfId="1332"/>
    <cellStyle name="Обычный 10 2" xfId="1333"/>
    <cellStyle name="Обычный 10 2 2" xfId="1334"/>
    <cellStyle name="Обычный 10 2 3" xfId="1335"/>
    <cellStyle name="Обычный 10 2 4" xfId="1336"/>
    <cellStyle name="Обычный 10 3" xfId="1337"/>
    <cellStyle name="Обычный 10 3 2" xfId="1338"/>
    <cellStyle name="Обычный 10 4" xfId="1339"/>
    <cellStyle name="Обычный 10 5" xfId="1340"/>
    <cellStyle name="Обычный 10 6" xfId="1341"/>
    <cellStyle name="Обычный 10 7" xfId="1342"/>
    <cellStyle name="Обычный 10 8" xfId="1343"/>
    <cellStyle name="Обычный 10 9" xfId="1344"/>
    <cellStyle name="Обычный 100" xfId="1345"/>
    <cellStyle name="Обычный 101" xfId="1346"/>
    <cellStyle name="Обычный 102" xfId="1347"/>
    <cellStyle name="Обычный 103" xfId="40"/>
    <cellStyle name="Обычный 103 2" xfId="1348"/>
    <cellStyle name="Обычный 104" xfId="1349"/>
    <cellStyle name="Обычный 11" xfId="1350"/>
    <cellStyle name="Обычный 11 10" xfId="1351"/>
    <cellStyle name="Обычный 11 11" xfId="1352"/>
    <cellStyle name="Обычный 11 12" xfId="1353"/>
    <cellStyle name="Обычный 11 13" xfId="1354"/>
    <cellStyle name="Обычный 11 2" xfId="1355"/>
    <cellStyle name="Обычный 11 2 2" xfId="1356"/>
    <cellStyle name="Обычный 11 3" xfId="1357"/>
    <cellStyle name="Обычный 11 4" xfId="1358"/>
    <cellStyle name="Обычный 11 5" xfId="1359"/>
    <cellStyle name="Обычный 11 6" xfId="1360"/>
    <cellStyle name="Обычный 11 7" xfId="1361"/>
    <cellStyle name="Обычный 11 8" xfId="1362"/>
    <cellStyle name="Обычный 11 9" xfId="1363"/>
    <cellStyle name="Обычный 12" xfId="1364"/>
    <cellStyle name="Обычный 12 10" xfId="1365"/>
    <cellStyle name="Обычный 12 11" xfId="1366"/>
    <cellStyle name="Обычный 12 12" xfId="1367"/>
    <cellStyle name="Обычный 12 13" xfId="1368"/>
    <cellStyle name="Обычный 12 14" xfId="1369"/>
    <cellStyle name="Обычный 12 2" xfId="1370"/>
    <cellStyle name="Обычный 12 2 2" xfId="1371"/>
    <cellStyle name="Обычный 12 3" xfId="1372"/>
    <cellStyle name="Обычный 12 3 2" xfId="1373"/>
    <cellStyle name="Обычный 12 4" xfId="1374"/>
    <cellStyle name="Обычный 12 4 2" xfId="1375"/>
    <cellStyle name="Обычный 12 5" xfId="1376"/>
    <cellStyle name="Обычный 12 6" xfId="1377"/>
    <cellStyle name="Обычный 12 7" xfId="1378"/>
    <cellStyle name="Обычный 12 8" xfId="1379"/>
    <cellStyle name="Обычный 12 9" xfId="1380"/>
    <cellStyle name="Обычный 13" xfId="1381"/>
    <cellStyle name="Обычный 13 2" xfId="1382"/>
    <cellStyle name="Обычный 13 2 2" xfId="1383"/>
    <cellStyle name="Обычный 13 3" xfId="1384"/>
    <cellStyle name="Обычный 13 3 2" xfId="1385"/>
    <cellStyle name="Обычный 13 4" xfId="1386"/>
    <cellStyle name="Обычный 13 5" xfId="1387"/>
    <cellStyle name="Обычный 13 6" xfId="1388"/>
    <cellStyle name="Обычный 14" xfId="1389"/>
    <cellStyle name="Обычный 14 2" xfId="1390"/>
    <cellStyle name="Обычный 14 3" xfId="1391"/>
    <cellStyle name="Обычный 15" xfId="1392"/>
    <cellStyle name="Обычный 16" xfId="1393"/>
    <cellStyle name="Обычный 16 2" xfId="1394"/>
    <cellStyle name="Обычный 17" xfId="1395"/>
    <cellStyle name="Обычный 18" xfId="1396"/>
    <cellStyle name="Обычный 19" xfId="1397"/>
    <cellStyle name="Обычный 2" xfId="1"/>
    <cellStyle name="Обычный 2 10" xfId="1398"/>
    <cellStyle name="Обычный 2 11" xfId="1399"/>
    <cellStyle name="Обычный 2 12" xfId="1400"/>
    <cellStyle name="Обычный 2 13" xfId="1401"/>
    <cellStyle name="Обычный 2 14" xfId="1402"/>
    <cellStyle name="Обычный 2 15" xfId="1403"/>
    <cellStyle name="Обычный 2 16" xfId="1404"/>
    <cellStyle name="Обычный 2 17" xfId="1405"/>
    <cellStyle name="Обычный 2 2" xfId="35"/>
    <cellStyle name="Обычный 2 2 10" xfId="1406"/>
    <cellStyle name="Обычный 2 2 11" xfId="1407"/>
    <cellStyle name="Обычный 2 2 12" xfId="1408"/>
    <cellStyle name="Обычный 2 2 13" xfId="1409"/>
    <cellStyle name="Обычный 2 2 14" xfId="1410"/>
    <cellStyle name="Обычный 2 2 2" xfId="1411"/>
    <cellStyle name="Обычный 2 2 2 2" xfId="1412"/>
    <cellStyle name="Обычный 2 2 3" xfId="1413"/>
    <cellStyle name="Обычный 2 2 3 2" xfId="1414"/>
    <cellStyle name="Обычный 2 2 4" xfId="1415"/>
    <cellStyle name="Обычный 2 2 5" xfId="1416"/>
    <cellStyle name="Обычный 2 2 6" xfId="1417"/>
    <cellStyle name="Обычный 2 2 7" xfId="1418"/>
    <cellStyle name="Обычный 2 2 8" xfId="1419"/>
    <cellStyle name="Обычный 2 2 9" xfId="1420"/>
    <cellStyle name="Обычный 2 3" xfId="1421"/>
    <cellStyle name="Обычный 2 3 10" xfId="1422"/>
    <cellStyle name="Обычный 2 3 11" xfId="1423"/>
    <cellStyle name="Обычный 2 3 12" xfId="1424"/>
    <cellStyle name="Обычный 2 3 13" xfId="1425"/>
    <cellStyle name="Обычный 2 3 2" xfId="1426"/>
    <cellStyle name="Обычный 2 3 3" xfId="1427"/>
    <cellStyle name="Обычный 2 3 4" xfId="1428"/>
    <cellStyle name="Обычный 2 3 5" xfId="1429"/>
    <cellStyle name="Обычный 2 3 6" xfId="1430"/>
    <cellStyle name="Обычный 2 3 7" xfId="1431"/>
    <cellStyle name="Обычный 2 3 8" xfId="1432"/>
    <cellStyle name="Обычный 2 3 9" xfId="1433"/>
    <cellStyle name="Обычный 2 4" xfId="1434"/>
    <cellStyle name="Обычный 2 4 10" xfId="1435"/>
    <cellStyle name="Обычный 2 4 11" xfId="1436"/>
    <cellStyle name="Обычный 2 4 12" xfId="1437"/>
    <cellStyle name="Обычный 2 4 2" xfId="1438"/>
    <cellStyle name="Обычный 2 4 3" xfId="1439"/>
    <cellStyle name="Обычный 2 4 4" xfId="1440"/>
    <cellStyle name="Обычный 2 4 5" xfId="1441"/>
    <cellStyle name="Обычный 2 4 6" xfId="1442"/>
    <cellStyle name="Обычный 2 4 7" xfId="1443"/>
    <cellStyle name="Обычный 2 4 8" xfId="1444"/>
    <cellStyle name="Обычный 2 4 9" xfId="1445"/>
    <cellStyle name="Обычный 2 5" xfId="1446"/>
    <cellStyle name="Обычный 2 5 2" xfId="1447"/>
    <cellStyle name="Обычный 2 5 3" xfId="1448"/>
    <cellStyle name="Обычный 2 6" xfId="1449"/>
    <cellStyle name="Обычный 2 6 2" xfId="1450"/>
    <cellStyle name="Обычный 2 6 3" xfId="1451"/>
    <cellStyle name="Обычный 2 7" xfId="1452"/>
    <cellStyle name="Обычный 2 7 2" xfId="1453"/>
    <cellStyle name="Обычный 2 7 3" xfId="1454"/>
    <cellStyle name="Обычный 2 8" xfId="1455"/>
    <cellStyle name="Обычный 2 8 2" xfId="1456"/>
    <cellStyle name="Обычный 2 8 3" xfId="1457"/>
    <cellStyle name="Обычный 2 9" xfId="1458"/>
    <cellStyle name="Обычный 2_0110_1" xfId="1459"/>
    <cellStyle name="Обычный 20" xfId="1460"/>
    <cellStyle name="Обычный 21" xfId="1461"/>
    <cellStyle name="Обычный 22" xfId="1462"/>
    <cellStyle name="Обычный 23" xfId="1463"/>
    <cellStyle name="Обычный 24" xfId="1464"/>
    <cellStyle name="Обычный 25" xfId="1465"/>
    <cellStyle name="Обычный 26" xfId="1466"/>
    <cellStyle name="Обычный 27" xfId="1467"/>
    <cellStyle name="Обычный 28" xfId="1468"/>
    <cellStyle name="Обычный 29" xfId="1469"/>
    <cellStyle name="Обычный 3" xfId="31"/>
    <cellStyle name="Обычный 3 2" xfId="1470"/>
    <cellStyle name="Обычный 3 2 10" xfId="1471"/>
    <cellStyle name="Обычный 3 2 11" xfId="1472"/>
    <cellStyle name="Обычный 3 2 12" xfId="1473"/>
    <cellStyle name="Обычный 3 2 13" xfId="1474"/>
    <cellStyle name="Обычный 3 2 14" xfId="1475"/>
    <cellStyle name="Обычный 3 2 2" xfId="1476"/>
    <cellStyle name="Обычный 3 2 3" xfId="1477"/>
    <cellStyle name="Обычный 3 2 4" xfId="1478"/>
    <cellStyle name="Обычный 3 2 5" xfId="1479"/>
    <cellStyle name="Обычный 3 2 6" xfId="1480"/>
    <cellStyle name="Обычный 3 2 7" xfId="1481"/>
    <cellStyle name="Обычный 3 2 8" xfId="1482"/>
    <cellStyle name="Обычный 3 2 9" xfId="1483"/>
    <cellStyle name="Обычный 3 3" xfId="1484"/>
    <cellStyle name="Обычный 3 3 10" xfId="1485"/>
    <cellStyle name="Обычный 3 3 11" xfId="1486"/>
    <cellStyle name="Обычный 3 3 12" xfId="1487"/>
    <cellStyle name="Обычный 3 3 13" xfId="1488"/>
    <cellStyle name="Обычный 3 3 2" xfId="1489"/>
    <cellStyle name="Обычный 3 3 3" xfId="1490"/>
    <cellStyle name="Обычный 3 3 4" xfId="1491"/>
    <cellStyle name="Обычный 3 3 5" xfId="1492"/>
    <cellStyle name="Обычный 3 3 6" xfId="1493"/>
    <cellStyle name="Обычный 3 3 7" xfId="1494"/>
    <cellStyle name="Обычный 3 3 8" xfId="1495"/>
    <cellStyle name="Обычный 3 3 9" xfId="1496"/>
    <cellStyle name="Обычный 3 4" xfId="1497"/>
    <cellStyle name="Обычный 3 4 10" xfId="1498"/>
    <cellStyle name="Обычный 3 4 11" xfId="1499"/>
    <cellStyle name="Обычный 3 4 12" xfId="1500"/>
    <cellStyle name="Обычный 3 4 2" xfId="1501"/>
    <cellStyle name="Обычный 3 4 3" xfId="1502"/>
    <cellStyle name="Обычный 3 4 4" xfId="1503"/>
    <cellStyle name="Обычный 3 4 5" xfId="1504"/>
    <cellStyle name="Обычный 3 4 6" xfId="1505"/>
    <cellStyle name="Обычный 3 4 7" xfId="1506"/>
    <cellStyle name="Обычный 3 4 8" xfId="1507"/>
    <cellStyle name="Обычный 3 4 9" xfId="1508"/>
    <cellStyle name="Обычный 3 5" xfId="1509"/>
    <cellStyle name="Обычный 3 5 2" xfId="1510"/>
    <cellStyle name="Обычный 3 5 3" xfId="1511"/>
    <cellStyle name="Обычный 3 6" xfId="1512"/>
    <cellStyle name="Обычный 3 7" xfId="1513"/>
    <cellStyle name="Обычный 3 8" xfId="1514"/>
    <cellStyle name="Обычный 3_анализ ЗП по ОГУ за 2013 год" xfId="1515"/>
    <cellStyle name="Обычный 30" xfId="1516"/>
    <cellStyle name="Обычный 31" xfId="1517"/>
    <cellStyle name="Обычный 32" xfId="1518"/>
    <cellStyle name="Обычный 33" xfId="1519"/>
    <cellStyle name="Обычный 34" xfId="1520"/>
    <cellStyle name="Обычный 35" xfId="1521"/>
    <cellStyle name="Обычный 36" xfId="1522"/>
    <cellStyle name="Обычный 37" xfId="1523"/>
    <cellStyle name="Обычный 38" xfId="1524"/>
    <cellStyle name="Обычный 39" xfId="1525"/>
    <cellStyle name="Обычный 4" xfId="32"/>
    <cellStyle name="Обычный 4 10" xfId="1526"/>
    <cellStyle name="Обычный 4 11" xfId="1527"/>
    <cellStyle name="Обычный 4 12" xfId="1528"/>
    <cellStyle name="Обычный 4 13" xfId="1529"/>
    <cellStyle name="Обычный 4 14" xfId="1530"/>
    <cellStyle name="Обычный 4 15" xfId="1531"/>
    <cellStyle name="Обычный 4 16" xfId="1532"/>
    <cellStyle name="Обычный 4 17" xfId="1533"/>
    <cellStyle name="Обычный 4 18" xfId="1534"/>
    <cellStyle name="Обычный 4 19" xfId="1535"/>
    <cellStyle name="Обычный 4 2" xfId="1536"/>
    <cellStyle name="Обычный 4 2 2" xfId="1537"/>
    <cellStyle name="Обычный 4 2 3" xfId="1538"/>
    <cellStyle name="Обычный 4 2 4" xfId="1539"/>
    <cellStyle name="Обычный 4 2 5" xfId="1540"/>
    <cellStyle name="Обычный 4 20" xfId="1541"/>
    <cellStyle name="Обычный 4 3" xfId="1542"/>
    <cellStyle name="Обычный 4 3 2" xfId="1543"/>
    <cellStyle name="Обычный 4 3 3" xfId="1544"/>
    <cellStyle name="Обычный 4 3 4" xfId="1545"/>
    <cellStyle name="Обычный 4 3 5" xfId="1546"/>
    <cellStyle name="Обычный 4 3 6" xfId="1547"/>
    <cellStyle name="Обычный 4 3 7" xfId="1548"/>
    <cellStyle name="Обычный 4 4" xfId="1549"/>
    <cellStyle name="Обычный 4 4 2" xfId="1550"/>
    <cellStyle name="Обычный 4 5" xfId="1551"/>
    <cellStyle name="Обычный 4 6" xfId="1552"/>
    <cellStyle name="Обычный 4 7" xfId="1553"/>
    <cellStyle name="Обычный 4 8" xfId="1554"/>
    <cellStyle name="Обычный 4 9" xfId="1555"/>
    <cellStyle name="Обычный 4_ДК_Орел_социальные работники 2" xfId="1556"/>
    <cellStyle name="Обычный 40" xfId="1557"/>
    <cellStyle name="Обычный 41" xfId="1558"/>
    <cellStyle name="Обычный 42" xfId="56"/>
    <cellStyle name="Обычный 43" xfId="1559"/>
    <cellStyle name="Обычный 44" xfId="1560"/>
    <cellStyle name="Обычный 45" xfId="1561"/>
    <cellStyle name="Обычный 46" xfId="57"/>
    <cellStyle name="Обычный 47" xfId="1562"/>
    <cellStyle name="Обычный 48" xfId="58"/>
    <cellStyle name="Обычный 49" xfId="1563"/>
    <cellStyle name="Обычный 5" xfId="34"/>
    <cellStyle name="Обычный 5 10" xfId="1564"/>
    <cellStyle name="Обычный 5 11" xfId="1565"/>
    <cellStyle name="Обычный 5 12" xfId="1566"/>
    <cellStyle name="Обычный 5 13" xfId="1567"/>
    <cellStyle name="Обычный 5 2" xfId="1568"/>
    <cellStyle name="Обычный 5 2 2" xfId="1569"/>
    <cellStyle name="Обычный 5 2 2 2" xfId="1570"/>
    <cellStyle name="Обычный 5 2 2_ДК_Орел_социальные работники" xfId="1571"/>
    <cellStyle name="Обычный 5 2 3" xfId="1572"/>
    <cellStyle name="Обычный 5 2 4" xfId="1573"/>
    <cellStyle name="Обычный 5 2 5" xfId="1574"/>
    <cellStyle name="Обычный 5 2 6" xfId="1575"/>
    <cellStyle name="Обычный 5 2 7" xfId="1576"/>
    <cellStyle name="Обычный 5 2_ДК_Орел_социальные работники" xfId="1577"/>
    <cellStyle name="Обычный 5 3" xfId="1578"/>
    <cellStyle name="Обычный 5 3 2" xfId="1579"/>
    <cellStyle name="Обычный 5 3 2 2" xfId="1580"/>
    <cellStyle name="Обычный 5 3 2_ДК_Орел_социальные работники" xfId="1581"/>
    <cellStyle name="Обычный 5 3 3" xfId="1582"/>
    <cellStyle name="Обычный 5 3 4" xfId="1583"/>
    <cellStyle name="Обычный 5 3 5" xfId="1584"/>
    <cellStyle name="Обычный 5 3 6" xfId="1585"/>
    <cellStyle name="Обычный 5 3 7" xfId="1586"/>
    <cellStyle name="Обычный 5 3_ДК_Орел_социальные работники" xfId="1587"/>
    <cellStyle name="Обычный 5 4" xfId="1588"/>
    <cellStyle name="Обычный 5 4 2" xfId="1589"/>
    <cellStyle name="Обычный 5 4 2 2" xfId="1590"/>
    <cellStyle name="Обычный 5 4 2_ДК_Орел_социальные работники" xfId="1591"/>
    <cellStyle name="Обычный 5 4 3" xfId="1592"/>
    <cellStyle name="Обычный 5 4 4" xfId="1593"/>
    <cellStyle name="Обычный 5 4 5" xfId="1594"/>
    <cellStyle name="Обычный 5 4 6" xfId="1595"/>
    <cellStyle name="Обычный 5 4 7" xfId="1596"/>
    <cellStyle name="Обычный 5 4_ДК_Орел_социальные работники" xfId="1597"/>
    <cellStyle name="Обычный 5 5" xfId="1598"/>
    <cellStyle name="Обычный 5 5 2" xfId="1599"/>
    <cellStyle name="Обычный 5 5_ДК_Орел_социальные работники" xfId="1600"/>
    <cellStyle name="Обычный 5 6" xfId="1601"/>
    <cellStyle name="Обычный 5 7" xfId="1602"/>
    <cellStyle name="Обычный 5 8" xfId="1603"/>
    <cellStyle name="Обычный 5 9" xfId="1604"/>
    <cellStyle name="Обычный 5_ДК_Орел_социальные работники" xfId="1605"/>
    <cellStyle name="Обычный 50" xfId="1606"/>
    <cellStyle name="Обычный 51" xfId="1607"/>
    <cellStyle name="Обычный 52" xfId="1608"/>
    <cellStyle name="Обычный 53" xfId="59"/>
    <cellStyle name="Обычный 54" xfId="1609"/>
    <cellStyle name="Обычный 55" xfId="1610"/>
    <cellStyle name="Обычный 56" xfId="1611"/>
    <cellStyle name="Обычный 57" xfId="1612"/>
    <cellStyle name="Обычный 58" xfId="1613"/>
    <cellStyle name="Обычный 59" xfId="1614"/>
    <cellStyle name="Обычный 6" xfId="1615"/>
    <cellStyle name="Обычный 6 10" xfId="1616"/>
    <cellStyle name="Обычный 6 11" xfId="1617"/>
    <cellStyle name="Обычный 6 12" xfId="1618"/>
    <cellStyle name="Обычный 6 13" xfId="1619"/>
    <cellStyle name="Обычный 6 2" xfId="1620"/>
    <cellStyle name="Обычный 6 2 2" xfId="1621"/>
    <cellStyle name="Обычный 6 2 3" xfId="1622"/>
    <cellStyle name="Обычный 6 3" xfId="1623"/>
    <cellStyle name="Обычный 6 4" xfId="1624"/>
    <cellStyle name="Обычный 6 5" xfId="1625"/>
    <cellStyle name="Обычный 6 6" xfId="1626"/>
    <cellStyle name="Обычный 6 7" xfId="1627"/>
    <cellStyle name="Обычный 6 8" xfId="1628"/>
    <cellStyle name="Обычный 6 9" xfId="1629"/>
    <cellStyle name="Обычный 60" xfId="1630"/>
    <cellStyle name="Обычный 61" xfId="1631"/>
    <cellStyle name="Обычный 62" xfId="1632"/>
    <cellStyle name="Обычный 63" xfId="1633"/>
    <cellStyle name="Обычный 64" xfId="1634"/>
    <cellStyle name="Обычный 65" xfId="1635"/>
    <cellStyle name="Обычный 66" xfId="1636"/>
    <cellStyle name="Обычный 67" xfId="1637"/>
    <cellStyle name="Обычный 68" xfId="1638"/>
    <cellStyle name="Обычный 69" xfId="1639"/>
    <cellStyle name="Обычный 7" xfId="1640"/>
    <cellStyle name="Обычный 7 10" xfId="1641"/>
    <cellStyle name="Обычный 7 11" xfId="1642"/>
    <cellStyle name="Обычный 7 12" xfId="1643"/>
    <cellStyle name="Обычный 7 2" xfId="1644"/>
    <cellStyle name="Обычный 7 2 2" xfId="1645"/>
    <cellStyle name="Обычный 7 3" xfId="1646"/>
    <cellStyle name="Обычный 7 4" xfId="1647"/>
    <cellStyle name="Обычный 7 5" xfId="1648"/>
    <cellStyle name="Обычный 7 6" xfId="1649"/>
    <cellStyle name="Обычный 7 7" xfId="1650"/>
    <cellStyle name="Обычный 7 8" xfId="1651"/>
    <cellStyle name="Обычный 7 9" xfId="1652"/>
    <cellStyle name="Обычный 7_касса2012" xfId="1653"/>
    <cellStyle name="Обычный 70" xfId="1654"/>
    <cellStyle name="Обычный 71" xfId="1655"/>
    <cellStyle name="Обычный 72" xfId="1656"/>
    <cellStyle name="Обычный 73" xfId="1657"/>
    <cellStyle name="Обычный 74" xfId="1658"/>
    <cellStyle name="Обычный 75" xfId="1659"/>
    <cellStyle name="Обычный 76" xfId="1660"/>
    <cellStyle name="Обычный 77" xfId="1661"/>
    <cellStyle name="Обычный 78" xfId="1662"/>
    <cellStyle name="Обычный 79" xfId="1663"/>
    <cellStyle name="Обычный 8" xfId="1664"/>
    <cellStyle name="Обычный 8 10" xfId="1665"/>
    <cellStyle name="Обычный 8 11" xfId="1666"/>
    <cellStyle name="Обычный 8 12" xfId="1667"/>
    <cellStyle name="Обычный 8 13" xfId="1668"/>
    <cellStyle name="Обычный 8 2" xfId="1669"/>
    <cellStyle name="Обычный 8 2 2" xfId="1670"/>
    <cellStyle name="Обычный 8 3" xfId="1671"/>
    <cellStyle name="Обычный 8 4" xfId="1672"/>
    <cellStyle name="Обычный 8 5" xfId="1673"/>
    <cellStyle name="Обычный 8 6" xfId="1674"/>
    <cellStyle name="Обычный 8 7" xfId="1675"/>
    <cellStyle name="Обычный 8 8" xfId="1676"/>
    <cellStyle name="Обычный 8 9" xfId="1677"/>
    <cellStyle name="Обычный 8_касса2012" xfId="1678"/>
    <cellStyle name="Обычный 80" xfId="1679"/>
    <cellStyle name="Обычный 81" xfId="1680"/>
    <cellStyle name="Обычный 82" xfId="1681"/>
    <cellStyle name="Обычный 83" xfId="1682"/>
    <cellStyle name="Обычный 84" xfId="1683"/>
    <cellStyle name="Обычный 85" xfId="1684"/>
    <cellStyle name="Обычный 86" xfId="1685"/>
    <cellStyle name="Обычный 87" xfId="1686"/>
    <cellStyle name="Обычный 88" xfId="1687"/>
    <cellStyle name="Обычный 89" xfId="1688"/>
    <cellStyle name="Обычный 9" xfId="1689"/>
    <cellStyle name="Обычный 9 10" xfId="1690"/>
    <cellStyle name="Обычный 9 11" xfId="1691"/>
    <cellStyle name="Обычный 9 12" xfId="1692"/>
    <cellStyle name="Обычный 9 2" xfId="1693"/>
    <cellStyle name="Обычный 9 2 2" xfId="1694"/>
    <cellStyle name="Обычный 9 3" xfId="1695"/>
    <cellStyle name="Обычный 9 4" xfId="1696"/>
    <cellStyle name="Обычный 9 5" xfId="1697"/>
    <cellStyle name="Обычный 9 6" xfId="1698"/>
    <cellStyle name="Обычный 9 7" xfId="1699"/>
    <cellStyle name="Обычный 9 8" xfId="1700"/>
    <cellStyle name="Обычный 9 9" xfId="1701"/>
    <cellStyle name="Обычный 9_касса2012" xfId="1702"/>
    <cellStyle name="Обычный 90" xfId="1703"/>
    <cellStyle name="Обычный 91" xfId="1704"/>
    <cellStyle name="Обычный 92" xfId="1705"/>
    <cellStyle name="Обычный 93" xfId="1706"/>
    <cellStyle name="Обычный 94" xfId="1707"/>
    <cellStyle name="Обычный 95" xfId="1708"/>
    <cellStyle name="Обычный 96" xfId="1709"/>
    <cellStyle name="Обычный 97" xfId="1710"/>
    <cellStyle name="Обычный 98" xfId="1711"/>
    <cellStyle name="Обычный 99" xfId="1712"/>
    <cellStyle name="Обычный_!!!!!!!!!!!!!ФОРМА 2" xfId="46"/>
    <cellStyle name="Обычный_!!!!!!!!!!!!!ФОРМА 2_Бакчарский р-н" xfId="47"/>
    <cellStyle name="Отдельная ячейка" xfId="1713"/>
    <cellStyle name="Отдельная ячейка - константа" xfId="1714"/>
    <cellStyle name="Отдельная ячейка - константа [печать]" xfId="1715"/>
    <cellStyle name="Отдельная ячейка - константа [печать] 2" xfId="1716"/>
    <cellStyle name="Отдельная ячейка [печать]" xfId="1717"/>
    <cellStyle name="Отдельная ячейка [печать] 2" xfId="1718"/>
    <cellStyle name="Отдельная ячейка-результат" xfId="1719"/>
    <cellStyle name="Отдельная ячейка-результат [печать]" xfId="1720"/>
    <cellStyle name="Отдельная ячейка-результат [печать] 2" xfId="1721"/>
    <cellStyle name="Плохой 2" xfId="1722"/>
    <cellStyle name="Плохой 2 10" xfId="1723"/>
    <cellStyle name="Плохой 2 11" xfId="1724"/>
    <cellStyle name="Плохой 2 12" xfId="1725"/>
    <cellStyle name="Плохой 2 2" xfId="1726"/>
    <cellStyle name="Плохой 2 3" xfId="1727"/>
    <cellStyle name="Плохой 2 4" xfId="1728"/>
    <cellStyle name="Плохой 2 5" xfId="1729"/>
    <cellStyle name="Плохой 2 6" xfId="1730"/>
    <cellStyle name="Плохой 2 7" xfId="1731"/>
    <cellStyle name="Плохой 2 8" xfId="1732"/>
    <cellStyle name="Плохой 2 9" xfId="1733"/>
    <cellStyle name="Плохой 2_касса2012" xfId="1734"/>
    <cellStyle name="Плохой 3" xfId="1735"/>
    <cellStyle name="Плохой 4" xfId="1736"/>
    <cellStyle name="Плохой 5" xfId="1737"/>
    <cellStyle name="Плохой 6" xfId="1738"/>
    <cellStyle name="Пояснение 2" xfId="1739"/>
    <cellStyle name="Пояснение 2 10" xfId="1740"/>
    <cellStyle name="Пояснение 2 11" xfId="1741"/>
    <cellStyle name="Пояснение 2 2" xfId="1742"/>
    <cellStyle name="Пояснение 2 3" xfId="1743"/>
    <cellStyle name="Пояснение 2 4" xfId="1744"/>
    <cellStyle name="Пояснение 2 5" xfId="1745"/>
    <cellStyle name="Пояснение 2 6" xfId="1746"/>
    <cellStyle name="Пояснение 2 7" xfId="1747"/>
    <cellStyle name="Пояснение 2 8" xfId="1748"/>
    <cellStyle name="Пояснение 2 9" xfId="1749"/>
    <cellStyle name="Пояснение 2_касса2012" xfId="1750"/>
    <cellStyle name="Пояснение 3" xfId="1751"/>
    <cellStyle name="Пояснение 4" xfId="1752"/>
    <cellStyle name="Пояснение 5" xfId="1753"/>
    <cellStyle name="Пояснение 6" xfId="1754"/>
    <cellStyle name="Примечание 10" xfId="1755"/>
    <cellStyle name="Примечание 11" xfId="1756"/>
    <cellStyle name="Примечание 2" xfId="1757"/>
    <cellStyle name="Примечание 2 10" xfId="1758"/>
    <cellStyle name="Примечание 2 10 2" xfId="1759"/>
    <cellStyle name="Примечание 2 10 3" xfId="1760"/>
    <cellStyle name="Примечание 2 10 4" xfId="1761"/>
    <cellStyle name="Примечание 2 10 5" xfId="1762"/>
    <cellStyle name="Примечание 2 11" xfId="1763"/>
    <cellStyle name="Примечание 2 11 2" xfId="1764"/>
    <cellStyle name="Примечание 2 11 3" xfId="1765"/>
    <cellStyle name="Примечание 2 11 4" xfId="1766"/>
    <cellStyle name="Примечание 2 11 5" xfId="1767"/>
    <cellStyle name="Примечание 2 12" xfId="1768"/>
    <cellStyle name="Примечание 2 13" xfId="1769"/>
    <cellStyle name="Примечание 2 14" xfId="1770"/>
    <cellStyle name="Примечание 2 15" xfId="1771"/>
    <cellStyle name="Примечание 2 16" xfId="1772"/>
    <cellStyle name="Примечание 2 17" xfId="1773"/>
    <cellStyle name="Примечание 2 2" xfId="1774"/>
    <cellStyle name="Примечание 2 2 2" xfId="1775"/>
    <cellStyle name="Примечание 2 2 3" xfId="1776"/>
    <cellStyle name="Примечание 2 2 4" xfId="1777"/>
    <cellStyle name="Примечание 2 2 5" xfId="1778"/>
    <cellStyle name="Примечание 2 3" xfId="1779"/>
    <cellStyle name="Примечание 2 3 2" xfId="1780"/>
    <cellStyle name="Примечание 2 3 3" xfId="1781"/>
    <cellStyle name="Примечание 2 3 4" xfId="1782"/>
    <cellStyle name="Примечание 2 3 5" xfId="1783"/>
    <cellStyle name="Примечание 2 4" xfId="1784"/>
    <cellStyle name="Примечание 2 4 2" xfId="1785"/>
    <cellStyle name="Примечание 2 4 3" xfId="1786"/>
    <cellStyle name="Примечание 2 4 4" xfId="1787"/>
    <cellStyle name="Примечание 2 4 5" xfId="1788"/>
    <cellStyle name="Примечание 2 5" xfId="1789"/>
    <cellStyle name="Примечание 2 5 2" xfId="1790"/>
    <cellStyle name="Примечание 2 5 3" xfId="1791"/>
    <cellStyle name="Примечание 2 5 4" xfId="1792"/>
    <cellStyle name="Примечание 2 5 5" xfId="1793"/>
    <cellStyle name="Примечание 2 6" xfId="1794"/>
    <cellStyle name="Примечание 2 6 2" xfId="1795"/>
    <cellStyle name="Примечание 2 6 3" xfId="1796"/>
    <cellStyle name="Примечание 2 6 4" xfId="1797"/>
    <cellStyle name="Примечание 2 6 5" xfId="1798"/>
    <cellStyle name="Примечание 2 7" xfId="1799"/>
    <cellStyle name="Примечание 2 7 2" xfId="1800"/>
    <cellStyle name="Примечание 2 7 3" xfId="1801"/>
    <cellStyle name="Примечание 2 7 4" xfId="1802"/>
    <cellStyle name="Примечание 2 7 5" xfId="1803"/>
    <cellStyle name="Примечание 2 8" xfId="1804"/>
    <cellStyle name="Примечание 2 8 2" xfId="1805"/>
    <cellStyle name="Примечание 2 8 3" xfId="1806"/>
    <cellStyle name="Примечание 2 8 4" xfId="1807"/>
    <cellStyle name="Примечание 2 8 5" xfId="1808"/>
    <cellStyle name="Примечание 2 9" xfId="1809"/>
    <cellStyle name="Примечание 2 9 2" xfId="1810"/>
    <cellStyle name="Примечание 2 9 3" xfId="1811"/>
    <cellStyle name="Примечание 2 9 4" xfId="1812"/>
    <cellStyle name="Примечание 2 9 5" xfId="1813"/>
    <cellStyle name="Примечание 2_касса2012" xfId="1814"/>
    <cellStyle name="Примечание 3" xfId="1815"/>
    <cellStyle name="Примечание 3 2" xfId="1816"/>
    <cellStyle name="Примечание 3 2 2" xfId="1817"/>
    <cellStyle name="Примечание 3 3" xfId="1818"/>
    <cellStyle name="Примечание 4" xfId="1819"/>
    <cellStyle name="Примечание 5" xfId="1820"/>
    <cellStyle name="Примечание 6" xfId="1821"/>
    <cellStyle name="Примечание 7" xfId="1822"/>
    <cellStyle name="Примечание 8" xfId="1823"/>
    <cellStyle name="Примечание 9" xfId="1824"/>
    <cellStyle name="Процентный" xfId="37" builtinId="5"/>
    <cellStyle name="Процентный 2" xfId="1825"/>
    <cellStyle name="Процентный 2 2" xfId="1826"/>
    <cellStyle name="Процентный 2 3" xfId="1827"/>
    <cellStyle name="Процентный 3" xfId="1828"/>
    <cellStyle name="Процентный 3 2" xfId="1829"/>
    <cellStyle name="Процентный 4" xfId="1830"/>
    <cellStyle name="Процентный 5" xfId="1831"/>
    <cellStyle name="Процентный 6" xfId="1832"/>
    <cellStyle name="Процентный 7" xfId="1833"/>
    <cellStyle name="Процентный 8" xfId="1834"/>
    <cellStyle name="Свойства элементов измерения" xfId="1835"/>
    <cellStyle name="Свойства элементов измерения [печать]" xfId="1836"/>
    <cellStyle name="Свойства элементов измерения [печать] 2" xfId="1837"/>
    <cellStyle name="Свойства элементов измерения 2" xfId="1838"/>
    <cellStyle name="Связанная ячейка 2" xfId="1839"/>
    <cellStyle name="Связанная ячейка 2 10" xfId="1840"/>
    <cellStyle name="Связанная ячейка 2 11" xfId="1841"/>
    <cellStyle name="Связанная ячейка 2 2" xfId="1842"/>
    <cellStyle name="Связанная ячейка 2 3" xfId="1843"/>
    <cellStyle name="Связанная ячейка 2 4" xfId="1844"/>
    <cellStyle name="Связанная ячейка 2 5" xfId="1845"/>
    <cellStyle name="Связанная ячейка 2 6" xfId="36"/>
    <cellStyle name="Связанная ячейка 2 7" xfId="1846"/>
    <cellStyle name="Связанная ячейка 2 8" xfId="1847"/>
    <cellStyle name="Связанная ячейка 2 9" xfId="1848"/>
    <cellStyle name="Связанная ячейка 2_касса2012" xfId="1849"/>
    <cellStyle name="Связанная ячейка 3" xfId="1850"/>
    <cellStyle name="Связанная ячейка 4" xfId="1851"/>
    <cellStyle name="Связанная ячейка 5" xfId="1852"/>
    <cellStyle name="Связанная ячейка 6" xfId="1853"/>
    <cellStyle name="Стиль 1" xfId="1854"/>
    <cellStyle name="Стиль 1 2" xfId="1855"/>
    <cellStyle name="Стиль 1 3" xfId="1856"/>
    <cellStyle name="Текст предупреждения 2" xfId="1857"/>
    <cellStyle name="Текст предупреждения 2 10" xfId="1858"/>
    <cellStyle name="Текст предупреждения 2 11" xfId="1859"/>
    <cellStyle name="Текст предупреждения 2 12" xfId="1860"/>
    <cellStyle name="Текст предупреждения 2 2" xfId="1861"/>
    <cellStyle name="Текст предупреждения 2 3" xfId="1862"/>
    <cellStyle name="Текст предупреждения 2 4" xfId="1863"/>
    <cellStyle name="Текст предупреждения 2 5" xfId="1864"/>
    <cellStyle name="Текст предупреждения 2 6" xfId="1865"/>
    <cellStyle name="Текст предупреждения 2 7" xfId="1866"/>
    <cellStyle name="Текст предупреждения 2 8" xfId="1867"/>
    <cellStyle name="Текст предупреждения 2 9" xfId="1868"/>
    <cellStyle name="Текст предупреждения 2_касса2012" xfId="1869"/>
    <cellStyle name="Текст предупреждения 3" xfId="1870"/>
    <cellStyle name="Текст предупреждения 4" xfId="1871"/>
    <cellStyle name="Текст предупреждения 5" xfId="1872"/>
    <cellStyle name="Текст предупреждения 6" xfId="1873"/>
    <cellStyle name="Финансовый 10" xfId="1874"/>
    <cellStyle name="Финансовый 11" xfId="1875"/>
    <cellStyle name="Финансовый 12" xfId="1876"/>
    <cellStyle name="Финансовый 2" xfId="33"/>
    <cellStyle name="Финансовый 2 2" xfId="1877"/>
    <cellStyle name="Финансовый 2 3" xfId="1878"/>
    <cellStyle name="Финансовый 2 4" xfId="1879"/>
    <cellStyle name="Финансовый 2 5" xfId="1880"/>
    <cellStyle name="Финансовый 2 6" xfId="1881"/>
    <cellStyle name="Финансовый 3" xfId="38"/>
    <cellStyle name="Финансовый 3 10" xfId="1882"/>
    <cellStyle name="Финансовый 3 2" xfId="41"/>
    <cellStyle name="Финансовый 3 2 2" xfId="42"/>
    <cellStyle name="Финансовый 3 2 2 2" xfId="44"/>
    <cellStyle name="Финансовый 3 2 2 3" xfId="48"/>
    <cellStyle name="Финансовый 3 2 3" xfId="1883"/>
    <cellStyle name="Финансовый 3 2 4" xfId="1884"/>
    <cellStyle name="Финансовый 3 3" xfId="1885"/>
    <cellStyle name="Финансовый 3 3 2" xfId="1886"/>
    <cellStyle name="Финансовый 3 3 2 2" xfId="39"/>
    <cellStyle name="Финансовый 3 3 2 2 2" xfId="45"/>
    <cellStyle name="Финансовый 3 3 2 3" xfId="1887"/>
    <cellStyle name="Финансовый 3 3 3" xfId="1888"/>
    <cellStyle name="Финансовый 3 3 3 2" xfId="1889"/>
    <cellStyle name="Финансовый 3 3 4" xfId="1890"/>
    <cellStyle name="Финансовый 3 3 4 2" xfId="1891"/>
    <cellStyle name="Финансовый 3 3 5" xfId="1892"/>
    <cellStyle name="Финансовый 3 3 5 2" xfId="1893"/>
    <cellStyle name="Финансовый 3 3 6" xfId="1894"/>
    <cellStyle name="Финансовый 3 3 6 2" xfId="1895"/>
    <cellStyle name="Финансовый 3 3 7" xfId="1896"/>
    <cellStyle name="Финансовый 3 4" xfId="1897"/>
    <cellStyle name="Финансовый 3 4 2" xfId="1898"/>
    <cellStyle name="Финансовый 3 4 2 2" xfId="1899"/>
    <cellStyle name="Финансовый 3 4 3" xfId="1900"/>
    <cellStyle name="Финансовый 3 5" xfId="1901"/>
    <cellStyle name="Финансовый 3 5 2" xfId="1902"/>
    <cellStyle name="Финансовый 3 6" xfId="1903"/>
    <cellStyle name="Финансовый 3 6 2" xfId="1904"/>
    <cellStyle name="Финансовый 3 7" xfId="1905"/>
    <cellStyle name="Финансовый 3 7 2" xfId="1906"/>
    <cellStyle name="Финансовый 3 8" xfId="1907"/>
    <cellStyle name="Финансовый 3 9" xfId="1908"/>
    <cellStyle name="Финансовый 4" xfId="50"/>
    <cellStyle name="Финансовый 4 2" xfId="1909"/>
    <cellStyle name="Финансовый 4 3" xfId="1910"/>
    <cellStyle name="Финансовый 5" xfId="49"/>
    <cellStyle name="Финансовый 6" xfId="1911"/>
    <cellStyle name="Финансовый 7" xfId="1912"/>
    <cellStyle name="Финансовый 8" xfId="1913"/>
    <cellStyle name="Финансовый 9" xfId="1914"/>
    <cellStyle name="Хороший 2" xfId="1915"/>
    <cellStyle name="Хороший 2 10" xfId="1916"/>
    <cellStyle name="Хороший 2 11" xfId="1917"/>
    <cellStyle name="Хороший 2 12" xfId="1918"/>
    <cellStyle name="Хороший 2 2" xfId="1919"/>
    <cellStyle name="Хороший 2 3" xfId="1920"/>
    <cellStyle name="Хороший 2 4" xfId="1921"/>
    <cellStyle name="Хороший 2 5" xfId="1922"/>
    <cellStyle name="Хороший 2 6" xfId="1923"/>
    <cellStyle name="Хороший 2 7" xfId="1924"/>
    <cellStyle name="Хороший 2 8" xfId="1925"/>
    <cellStyle name="Хороший 2 9" xfId="1926"/>
    <cellStyle name="Хороший 2_касса2012" xfId="1927"/>
    <cellStyle name="Хороший 3" xfId="1928"/>
    <cellStyle name="Хороший 4" xfId="1929"/>
    <cellStyle name="Хороший 5" xfId="1930"/>
    <cellStyle name="Хороший 6" xfId="1931"/>
    <cellStyle name="Элементы осей" xfId="1932"/>
    <cellStyle name="Элементы осей [печать]" xfId="1933"/>
    <cellStyle name="Элементы осей [печать] 2" xfId="1934"/>
    <cellStyle name="Элементы осей 2" xfId="193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4.xml"/><Relationship Id="rId18" Type="http://schemas.openxmlformats.org/officeDocument/2006/relationships/externalLink" Target="externalLinks/externalLink9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2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17" Type="http://schemas.openxmlformats.org/officeDocument/2006/relationships/externalLink" Target="externalLinks/externalLink8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7.xml"/><Relationship Id="rId20" Type="http://schemas.openxmlformats.org/officeDocument/2006/relationships/externalLink" Target="externalLinks/externalLink1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6.xml"/><Relationship Id="rId23" Type="http://schemas.openxmlformats.org/officeDocument/2006/relationships/theme" Target="theme/theme1.xml"/><Relationship Id="rId10" Type="http://schemas.openxmlformats.org/officeDocument/2006/relationships/externalLink" Target="externalLinks/externalLink1.xml"/><Relationship Id="rId19" Type="http://schemas.openxmlformats.org/officeDocument/2006/relationships/externalLink" Target="externalLinks/externalLink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5.xml"/><Relationship Id="rId22" Type="http://schemas.openxmlformats.org/officeDocument/2006/relationships/externalLink" Target="externalLinks/externalLink1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sus/Desktop/&#1055;&#1054;&#1044;&#1043;&#1054;&#1053;_&#1044;&#1050;%20&#1087;&#1077;&#1088;&#1077;&#1089;&#1095;&#1080;&#1090;&#1072;&#1085;&#1072;%2010&#1072;&#1087;&#1088;2014_final_&#1044;&#1040;&#1053;&#1053;&#1067;&#1045;%20&#1052;&#1047;&#1056;&#1060;_new_&#1055;&#1051;&#1070;&#1058;&#1040;%2011.04_&#1086;&#1087;&#1090;&#1080;&#1084;%20&#1085;&#1072;&#1088;%20&#1080;&#1090;&#1086;&#1075;&#1086;&#1084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sus/Desktop/&#1048;&#1088;&#1082;&#1091;&#1090;&#1089;&#1082;_&#1060;&#1054;&#1058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ortachev\Analitzapiska\Documents%20and%20Settings\Nahimovskay\Local%20Settings\Temporary%20Internet%20Files\OLK35\&#1050;&#1086;&#1087;&#1080;&#1103;%20V2.200721&#1072;&#1087;&#1088;&#1077;&#1083;&#1103;&#1091;&#1090;&#1086;&#1095;&#1085;.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on/Desktop/&#1044;&#1086;&#1088;&#1086;&#1078;&#1085;&#1072;&#1103;%20&#1050;&#1072;&#1088;&#1090;&#1072;/&#1044;&#1050;%20&#1086;&#1073;&#1088;&#1072;&#1079;&#1086;&#1074;&#1072;&#1085;&#1080;&#1077;%20&#1085;&#1072;%202022%20&#1075;&#1086;&#1076;/&#1057;&#1055;&#1054;%202022%20-%20&#1048;&#1070;&#1053;&#1068;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on/Desktop/&#1047;&#1055;-&#1082;&#1091;&#1083;&#1100;&#1090;&#1086;&#1073;&#1088;&#1072;&#1079;/&#1047;&#1055;-&#1086;&#1073;&#1088;&#1072;&#1079;&#1086;&#1074;&#1072;&#1085;&#1080;&#1077;%202022/&#1047;&#1055;-&#1086;%20&#1075;&#1086;&#1076;%202022%20&#1086;&#1090;&#1095;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oa/Desktop/&#1058;&#1072;&#1073;&#1083;&#1080;&#1094;&#1072;%202/&#1047;&#1055;-&#1086;&#1073;&#1088;&#1072;&#1079;&#1086;&#1074;&#1072;&#1085;&#1080;&#1077;%202015/&#1047;&#1055;-&#1086;%201%20&#1087;&#1086;&#1083;&#1091;&#1075;&#1086;&#1076;&#1080;&#1077;%202015%20&#1086;&#1090;&#1095;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on/Desktop/&#1054;&#1090;&#1095;&#1077;&#1090;&#1099;%20&#1089;%20&#1052;&#1054;+&#1054;&#1043;&#1059;/&#1054;&#1058;&#1063;&#1045;&#1058;%20&#1047;&#1055;%20(&#1077;&#1078;&#1077;&#1084;&#1077;&#1089;&#1103;&#1095;&#1085;&#1099;&#1081;,%20&#1052;&#1054;%20+&#1054;&#1043;&#1059;)%202018%20-%202022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on/Desktop/&#1044;&#1086;&#1088;&#1086;&#1078;&#1085;&#1072;&#1103;%20&#1050;&#1072;&#1088;&#1090;&#1072;/&#1044;&#1050;%20&#1086;&#1073;&#1088;&#1072;&#1079;&#1086;&#1074;&#1072;&#1085;&#1080;&#1077;%20&#1085;&#1072;%202022%20&#1075;&#1086;&#1076;/&#1044;&#1055;&#1054;-2%20&#1084;&#1086;&#1105;%20-%20&#1048;&#1070;&#1053;&#1068;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oa/Desktop/&#1058;&#1072;&#1073;&#1083;&#1080;&#1094;&#1072;%202/&#1047;&#1055;-&#1086;&#1073;&#1088;&#1072;&#1079;&#1086;&#1074;&#1072;&#1085;&#1080;&#1077;%202015/&#1047;&#1055;-&#1086;%20&#1075;&#1086;&#1076;%202015%20&#1040;&#1050;&#1043;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on/Desktop/&#1044;&#1086;&#1088;&#1086;&#1078;&#1085;&#1072;&#1103;%20&#1050;&#1072;&#1088;&#1090;&#1072;/&#1044;&#1050;%20&#1082;&#1091;&#1083;&#1100;&#1090;&#1091;&#1088;&#1072;%20&#1085;&#1072;%202022%20&#1075;&#1086;&#1076;/&#1060;&#1086;&#1088;&#1084;&#1072;%202%20(&#1048;&#1102;&#1085;&#1100;)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on/Desktop/&#1047;&#1055;-&#1082;&#1091;&#1083;&#1100;&#1090;&#1086;&#1073;&#1088;&#1072;&#1079;/&#1047;&#1055;-&#1082;&#1091;&#1083;&#1100;&#1090;&#1091;&#1088;&#1072;%202022/&#1047;&#1055;-&#1082;%20&#1075;&#1086;&#1076;%202022%20&#1086;&#1090;&#1095;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oa/AppData/Local/Microsoft/Windows/Temporary%20Internet%20Files/Content.Outlook/7JX7OG1A/&#1044;&#1086;&#1088;&#1086;&#1078;&#1085;&#1072;&#1103;%20&#1082;&#1072;&#1088;&#1090;&#1072;%20&#1084;&#1086;&#1080;%20&#1088;&#1072;&#1089;&#1095;&#1077;&#1090;&#1099;/&#1082;&#1091;&#1083;&#1100;&#1090;&#1091;&#1088;&#1072;/&#1082;&#1091;&#1083;&#1100;&#1090;&#1091;&#1088;&#1072;-2,%201%20&#1082;&#1074;.2014%20&#1089;&#1074;.%20&#1058;-&#1089;&#1090;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on/Desktop/&#1047;&#1055;-&#1082;&#1091;&#1083;&#1100;&#1090;&#1086;&#1073;&#1088;&#1072;&#1079;/&#1047;&#1055;-&#1082;&#1091;&#1083;&#1100;&#1090;&#1091;&#1088;&#1072;%202021/&#1047;&#1055;-&#1082;%20&#1075;&#1086;&#1076;%202021%20&#1086;&#1090;&#1095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Титул"/>
      <sheetName val="СВОД_прил_верн"/>
      <sheetName val="БЮДЖЕТ_прил"/>
      <sheetName val="ОМС_прил"/>
      <sheetName val=" СВОД врачи "/>
      <sheetName val="врачи бюджет"/>
      <sheetName val="врачи ОМС"/>
      <sheetName val="СВОД СРЕДНИЕ"/>
      <sheetName val="СРЕДНИЕ БЮДЖЕТ"/>
      <sheetName val="СРЕДНИЕ  ОМС"/>
      <sheetName val=" СВОД младший "/>
      <sheetName val="младший бюджет"/>
      <sheetName val="младший ОМС"/>
      <sheetName val=" СВОД_Общий"/>
      <sheetName val="согласовано"/>
      <sheetName val="Чис-ть_вариант МЗРФ"/>
      <sheetName val="Чис-ть_в ДК_для мзрф ВЕРНЫЙ"/>
      <sheetName val="Свод"/>
      <sheetName val="Бюджет"/>
      <sheetName val="ОМС"/>
      <sheetName val="шаблон"/>
      <sheetName val="врачи_СЗ"/>
      <sheetName val="средний_СЗ"/>
      <sheetName val="младший_СЗ"/>
      <sheetName val="Прочий"/>
      <sheetName val="SPR"/>
      <sheetName val="Лист1"/>
      <sheetName val="ВРАЧИ_ОБР"/>
      <sheetName val="СРЕДНИЙ_ОБР"/>
      <sheetName val="МЛАДШ_ОБР"/>
    </sheetNames>
    <sheetDataSet>
      <sheetData sheetId="0">
        <row r="15">
          <cell r="A15" t="str">
            <v>Педагогические работники медицинских организаций, оказывающих социальные услуги детям-сиротам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Титул"/>
      <sheetName val="СВОД_прил_верн"/>
      <sheetName val="БЮДЖЕТ_прил"/>
      <sheetName val="ОМС_прил"/>
      <sheetName val=" СВОД врачи "/>
      <sheetName val="врачи бюджет"/>
      <sheetName val="врачи ОМС"/>
      <sheetName val="СВОД СРЕДНИЕ"/>
      <sheetName val="СРЕДНИЕ БЮДЖЕТ"/>
      <sheetName val="СРЕДНИЕ  ОМС"/>
      <sheetName val=" СВОД младший "/>
      <sheetName val="младший бюджет"/>
      <sheetName val="младший ОМС"/>
      <sheetName val=" СВОД_Общий"/>
      <sheetName val="согласовано"/>
      <sheetName val="Чис-ть_вариант МЗРФ"/>
      <sheetName val="Чис-ть_в ДК_для мзрф ВЕРНЫЙ"/>
      <sheetName val="Свод"/>
      <sheetName val="Бюджет"/>
      <sheetName val="ОМС"/>
      <sheetName val="шаблон"/>
      <sheetName val="врачи_СЗ"/>
      <sheetName val="средний_СЗ"/>
      <sheetName val="младший_СЗ"/>
      <sheetName val="Прочий"/>
      <sheetName val="SPR"/>
      <sheetName val="Лист1"/>
      <sheetName val="ВРАЧИ_ОБР"/>
      <sheetName val="СРЕДНИЙ_ОБР"/>
      <sheetName val="МЛАДШ_ОБР"/>
    </sheetNames>
    <sheetDataSet>
      <sheetData sheetId="0" refreshError="1">
        <row r="3">
          <cell r="B3" t="str">
            <v>Финансово-экономическое обоснование к распоряжению Правительства Иркутской области "Об утверждении плана мероприятий ("дорожной карты") "Изменения в отраслях социальной сферты, направленные на повышение эффективности здравоохранения Иркутской области"</v>
          </cell>
        </row>
        <row r="15">
          <cell r="A15" t="str">
            <v>Педагогические работники медицинских организаций, оказывающих социальные услуги детям-сиротам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Инф99"/>
      <sheetName val="2002(v2)"/>
      <sheetName val="2004(2,3)"/>
      <sheetName val="2009(2,3) (2)"/>
      <sheetName val="Печ40"/>
      <sheetName val="2002-03(2,3)"/>
      <sheetName val="I"/>
      <sheetName val="2002_v2_"/>
      <sheetName val="Гр5(о)"/>
      <sheetName val="Управление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ФЭО ГКСКТИ июнь 2022"/>
      <sheetName val="ФЭО ТМК июнь2022"/>
      <sheetName val="доп.асс  2022 июнь"/>
      <sheetName val=" разбивка доп. ас 2022"/>
      <sheetName val="Форма 2 июнь 2022"/>
      <sheetName val="доп.асс  2022"/>
      <sheetName val="ФЭО ТМК февраль 2022"/>
      <sheetName val="ФЭО ГКСКТИ февраль 2022"/>
      <sheetName val="Форма 2 февраль 2022 "/>
      <sheetName val="губ. кол"/>
      <sheetName val="доп.асс  июль"/>
      <sheetName val="ФЭО ТМК 2021 июль"/>
      <sheetName val="ФЭО ГКСКТИ 2021 июль"/>
      <sheetName val="Форма 2 2021июль"/>
      <sheetName val="доп.асс "/>
      <sheetName val="ФЭО ТМК 2021"/>
      <sheetName val="ФЭО ГКСКТИ 2021"/>
      <sheetName val="Форма 2 2021"/>
      <sheetName val=" разбивка доп. ас 2021"/>
      <sheetName val="ФЭО ТМК 2020"/>
      <sheetName val="ФЭО ГКСКТИ 2020"/>
      <sheetName val="СЗП и доп.асс 2020"/>
      <sheetName val="Форма 2"/>
      <sheetName val=" разбивка доп. ас 2020"/>
      <sheetName val="ФЭО ТМК 2019 октябрь"/>
      <sheetName val="ФЭО ГКСКТИ 2019 октябрь"/>
      <sheetName val="СЗП и доп.асс 2019 октябрь"/>
      <sheetName val="Форма 2 октябрь"/>
      <sheetName val=" разбивка доп. асс 2019 октябрь"/>
      <sheetName val=" разбивка доп. асс 2019 апрель"/>
      <sheetName val="СЗП и доп.асс 2019 апрель"/>
      <sheetName val="ФЭО ТМК 2019 апрель"/>
      <sheetName val="ФЭО ГКСКТИ 2019 апрель"/>
      <sheetName val="Форма 2 апрель"/>
      <sheetName val="СЗП и доп.асс 2018 декабрь"/>
      <sheetName val="ФЭО ТМК 2018 декабрь"/>
      <sheetName val="ФЭО ГКСКТИ 2018 декабрь"/>
      <sheetName val=" разбивка доп. асс 2018 декабрь"/>
      <sheetName val="ФЭО ТМК 2018 январь"/>
      <sheetName val="ФЭО ГКСКТИ 2018 январь"/>
      <sheetName val=" разбивка доп. асс 2018 январь"/>
      <sheetName val="СЗП и доп.асс 2017"/>
      <sheetName val="Доп асс 2017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3">
          <cell r="IZ13">
            <v>61</v>
          </cell>
          <cell r="JA13">
            <v>41123.422771188511</v>
          </cell>
        </row>
        <row r="14">
          <cell r="IZ14">
            <v>44</v>
          </cell>
          <cell r="JA14">
            <v>41246.517990969594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СПО"/>
      <sheetName val="3.1.3"/>
      <sheetName val="ДПО"/>
      <sheetName val="3.2.2"/>
      <sheetName val="ДШИ"/>
      <sheetName val="3.2.1"/>
      <sheetName val="Свод Образов"/>
      <sheetName val="Свод ЗП-О"/>
      <sheetName val="СЗП"/>
      <sheetName val="Дк"/>
      <sheetName val="УК расш(о)"/>
    </sheetNames>
    <sheetDataSet>
      <sheetData sheetId="0"/>
      <sheetData sheetId="1"/>
      <sheetData sheetId="2"/>
      <sheetData sheetId="3"/>
      <sheetData sheetId="4">
        <row r="12">
          <cell r="E12">
            <v>1</v>
          </cell>
        </row>
      </sheetData>
      <sheetData sheetId="5"/>
      <sheetData sheetId="6"/>
      <sheetData sheetId="7"/>
      <sheetData sheetId="8"/>
      <sheetData sheetId="9"/>
      <sheetData sheetId="10">
        <row r="9">
          <cell r="F9">
            <v>61</v>
          </cell>
          <cell r="Q9">
            <v>43800.136612021852</v>
          </cell>
        </row>
        <row r="11">
          <cell r="F11">
            <v>51</v>
          </cell>
          <cell r="Q11">
            <v>45311.274509803923</v>
          </cell>
        </row>
        <row r="15">
          <cell r="F15">
            <v>19</v>
          </cell>
          <cell r="Q15">
            <v>38255.26315789474</v>
          </cell>
        </row>
        <row r="17">
          <cell r="F17">
            <v>10</v>
          </cell>
          <cell r="Q17">
            <v>46295.000000000007</v>
          </cell>
        </row>
        <row r="19">
          <cell r="F19">
            <v>10</v>
          </cell>
          <cell r="Q19">
            <v>38110.833333333336</v>
          </cell>
        </row>
        <row r="21">
          <cell r="F21">
            <v>15.6</v>
          </cell>
          <cell r="Q21">
            <v>41282.051282051281</v>
          </cell>
        </row>
        <row r="23">
          <cell r="F23">
            <v>5</v>
          </cell>
          <cell r="Q23">
            <v>55231.666666666664</v>
          </cell>
        </row>
        <row r="25">
          <cell r="F25">
            <v>9.8000000000000007</v>
          </cell>
          <cell r="Q25">
            <v>39395.408163265311</v>
          </cell>
        </row>
        <row r="28">
          <cell r="F28">
            <v>8</v>
          </cell>
          <cell r="Q28">
            <v>61095.833333333336</v>
          </cell>
        </row>
        <row r="37">
          <cell r="F37">
            <v>14.6</v>
          </cell>
          <cell r="Q37">
            <v>51500.570776255707</v>
          </cell>
        </row>
        <row r="43">
          <cell r="F43">
            <v>10.3</v>
          </cell>
          <cell r="Q43">
            <v>50159.385113268603</v>
          </cell>
        </row>
        <row r="46">
          <cell r="F46">
            <v>9.6</v>
          </cell>
          <cell r="Q46">
            <v>52925.347222222226</v>
          </cell>
        </row>
        <row r="49">
          <cell r="F49">
            <v>8.5</v>
          </cell>
          <cell r="Q49">
            <v>45537.254901960783</v>
          </cell>
        </row>
        <row r="60">
          <cell r="F60">
            <v>5.7</v>
          </cell>
          <cell r="Q60">
            <v>37713.450292397662</v>
          </cell>
        </row>
        <row r="61">
          <cell r="F61">
            <v>6.8</v>
          </cell>
          <cell r="Q61">
            <v>40341.911764705881</v>
          </cell>
        </row>
        <row r="62">
          <cell r="F62">
            <v>11</v>
          </cell>
          <cell r="Q62">
            <v>39990.15151515152</v>
          </cell>
        </row>
        <row r="63">
          <cell r="F63">
            <v>11</v>
          </cell>
          <cell r="Q63">
            <v>37437.878787878784</v>
          </cell>
        </row>
        <row r="67">
          <cell r="F67">
            <v>4.9000000000000004</v>
          </cell>
          <cell r="Q67">
            <v>57078.231292516997</v>
          </cell>
        </row>
        <row r="68">
          <cell r="F68">
            <v>4.0999999999999996</v>
          </cell>
          <cell r="Q68">
            <v>51987.804878048788</v>
          </cell>
        </row>
        <row r="75">
          <cell r="F75">
            <v>17.899999999999999</v>
          </cell>
          <cell r="Q75">
            <v>42607.541899441341</v>
          </cell>
        </row>
        <row r="76">
          <cell r="F76">
            <v>17.100000000000001</v>
          </cell>
          <cell r="Q76">
            <v>37101.364522417149</v>
          </cell>
        </row>
        <row r="77">
          <cell r="F77">
            <v>25.1</v>
          </cell>
          <cell r="Q77">
            <v>39360.5577689243</v>
          </cell>
        </row>
        <row r="78">
          <cell r="F78">
            <v>55.1</v>
          </cell>
          <cell r="Q78">
            <v>36473.230490018148</v>
          </cell>
        </row>
        <row r="79">
          <cell r="F79">
            <v>41.2</v>
          </cell>
          <cell r="Q79">
            <v>35593.64886731391</v>
          </cell>
        </row>
        <row r="80">
          <cell r="F80">
            <v>31.3</v>
          </cell>
          <cell r="Q80">
            <v>36922.79020234292</v>
          </cell>
        </row>
        <row r="81">
          <cell r="F81">
            <v>27.7</v>
          </cell>
          <cell r="Q81">
            <v>41227.436823104697</v>
          </cell>
        </row>
        <row r="82">
          <cell r="F82">
            <v>8.6</v>
          </cell>
          <cell r="Q82">
            <v>36182.170542635657</v>
          </cell>
        </row>
        <row r="83">
          <cell r="F83">
            <v>27.3</v>
          </cell>
          <cell r="Q83">
            <v>55692.307692307688</v>
          </cell>
        </row>
        <row r="86">
          <cell r="F86">
            <v>3</v>
          </cell>
          <cell r="Q86">
            <v>50966.666666666672</v>
          </cell>
        </row>
        <row r="92">
          <cell r="F92">
            <v>93.4</v>
          </cell>
          <cell r="Q92">
            <v>40488.401142041395</v>
          </cell>
        </row>
        <row r="93">
          <cell r="F93">
            <v>21</v>
          </cell>
          <cell r="Q93">
            <v>36748.015873015873</v>
          </cell>
        </row>
        <row r="94">
          <cell r="F94">
            <v>13</v>
          </cell>
          <cell r="Q94">
            <v>40612.820512820515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СПО"/>
      <sheetName val="3.3.1"/>
      <sheetName val="ДПО"/>
      <sheetName val="3.5.1"/>
      <sheetName val="ДШИ"/>
      <sheetName val="3.6.5"/>
      <sheetName val="Свод Образов"/>
      <sheetName val="Свод ЗП-О"/>
      <sheetName val="Итого УК расш (о)"/>
    </sheetNames>
    <sheetDataSet>
      <sheetData sheetId="0">
        <row r="34">
          <cell r="I34">
            <v>61</v>
          </cell>
        </row>
      </sheetData>
      <sheetData sheetId="1"/>
      <sheetData sheetId="2">
        <row r="34">
          <cell r="E34">
            <v>1</v>
          </cell>
        </row>
      </sheetData>
      <sheetData sheetId="3"/>
      <sheetData sheetId="4">
        <row r="12">
          <cell r="E12">
            <v>1</v>
          </cell>
        </row>
      </sheetData>
      <sheetData sheetId="5"/>
      <sheetData sheetId="6">
        <row r="12">
          <cell r="G12">
            <v>8</v>
          </cell>
        </row>
      </sheetData>
      <sheetData sheetId="7"/>
      <sheetData sheetId="8">
        <row r="9">
          <cell r="C9" t="str">
            <v xml:space="preserve">Областное государственное образовательное автономное учреждение среднего профессионального образования «Томский музыкальный колледж имени Э.В. Денисова» </v>
          </cell>
        </row>
        <row r="74">
          <cell r="C74" t="str">
            <v>Муниципальное бюджетное образовательное учреждение дополнительного образования детей "Детская школа искусств"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МО 2018"/>
      <sheetName val="ОГАУК 2018"/>
      <sheetName val="МО 2019"/>
      <sheetName val="ОГАУК 2019"/>
      <sheetName val="МО 2020"/>
      <sheetName val="ОГАУК 2020"/>
      <sheetName val="МО 2021"/>
      <sheetName val="ОГАУК 2021"/>
      <sheetName val="МО 2022 "/>
      <sheetName val="ОГАУК 2022 "/>
      <sheetName val="МО 2023  "/>
      <sheetName val="ОГАУК 2023 "/>
      <sheetName val="МО 2024   "/>
      <sheetName val="ОГАУК 2024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103">
          <cell r="BO103">
            <v>41246.568627450986</v>
          </cell>
        </row>
        <row r="104">
          <cell r="BO104">
            <v>41123.497267759565</v>
          </cell>
        </row>
      </sheetData>
      <sheetData sheetId="10"/>
      <sheetData sheetId="11"/>
      <sheetData sheetId="12"/>
      <sheetData sheetId="13"/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 разбивка доп. асс 2022 июль"/>
      <sheetName val="ФОРМА 2 2022 июль"/>
      <sheetName val="ФОРМА 2 2022 январь"/>
      <sheetName val=" разбивка доп. асс 2022 январь"/>
      <sheetName val="возврат за 2021"/>
      <sheetName val="возврат Томск"/>
      <sheetName val="ФОРМА 2 2021 июль"/>
      <sheetName val="каргасок"/>
      <sheetName val=" разбивка доп. асс 2021июль"/>
      <sheetName val="ФОРМА 2 2021"/>
      <sheetName val=" разбивка доп. асс 2021"/>
      <sheetName val="возврат за 2020"/>
      <sheetName val=" разбивка доп.асс 2020 (2)"/>
      <sheetName val="возврат за 2019"/>
      <sheetName val=" разбивка доп.асс 2020"/>
      <sheetName val="расчет"/>
      <sheetName val="ФОРМА 2 2020"/>
      <sheetName val="ур.СЗП октябрь"/>
      <sheetName val=" разбивка доп.асс2019 мо октябр"/>
      <sheetName val="ФОРМА 2апрель-октябрь"/>
      <sheetName val="доп.асс2019 октябрь (недейств)1"/>
      <sheetName val="ФОРМА 2октябрь(недейств.) 1"/>
      <sheetName val="Разб Доп ассигн 2019 октябрь"/>
      <sheetName val="ФОРМА 2октябрь(недейств.)"/>
      <sheetName val="ур.СЗП декабрь2018"/>
      <sheetName val="ур.СЗП апрель2019"/>
      <sheetName val=" разбивка доп. асс 2019 огу "/>
      <sheetName val=" разбивка доп. асс 2019 мо"/>
      <sheetName val=" разбивка доп. асс 2019 старая "/>
      <sheetName val="Лист1"/>
    </sheetNames>
    <sheetDataSet>
      <sheetData sheetId="0" refreshError="1"/>
      <sheetData sheetId="1">
        <row r="12">
          <cell r="OE12">
            <v>70.399999999999991</v>
          </cell>
        </row>
        <row r="13">
          <cell r="OE13">
            <v>19</v>
          </cell>
          <cell r="OF13">
            <v>38255.26315789474</v>
          </cell>
        </row>
        <row r="14">
          <cell r="OE14">
            <v>10</v>
          </cell>
          <cell r="OF14">
            <v>45564.166666666672</v>
          </cell>
        </row>
        <row r="15">
          <cell r="OE15">
            <v>11</v>
          </cell>
          <cell r="OF15">
            <v>38110.606060606064</v>
          </cell>
        </row>
        <row r="16">
          <cell r="OE16">
            <v>15.6</v>
          </cell>
          <cell r="OF16">
            <v>41282.051282051281</v>
          </cell>
        </row>
        <row r="17">
          <cell r="OE17">
            <v>5</v>
          </cell>
          <cell r="OF17">
            <v>55231.666666666664</v>
          </cell>
        </row>
        <row r="18">
          <cell r="OE18">
            <v>9.8000000000000007</v>
          </cell>
          <cell r="OF18">
            <v>39394.557823129238</v>
          </cell>
        </row>
        <row r="20">
          <cell r="OE20">
            <v>8</v>
          </cell>
          <cell r="OF20">
            <v>61095.833333333328</v>
          </cell>
        </row>
        <row r="22">
          <cell r="OE22">
            <v>14.4</v>
          </cell>
          <cell r="OF22">
            <v>51500.578703703693</v>
          </cell>
        </row>
        <row r="24">
          <cell r="OE24">
            <v>10</v>
          </cell>
          <cell r="OF24">
            <v>50159.166666666672</v>
          </cell>
        </row>
        <row r="25">
          <cell r="OE25">
            <v>9.6</v>
          </cell>
          <cell r="OF25">
            <v>52925.347222222226</v>
          </cell>
        </row>
        <row r="26">
          <cell r="OE26">
            <v>8.5</v>
          </cell>
          <cell r="OF26">
            <v>45537.254901960783</v>
          </cell>
        </row>
        <row r="31">
          <cell r="OE31">
            <v>8</v>
          </cell>
          <cell r="OF31">
            <v>35637.416794674864</v>
          </cell>
        </row>
        <row r="32">
          <cell r="OE32">
            <v>5.7</v>
          </cell>
          <cell r="OF32">
            <v>37021.929824561405</v>
          </cell>
        </row>
        <row r="33">
          <cell r="OE33">
            <v>11.3</v>
          </cell>
          <cell r="OF33">
            <v>37022.861356932153</v>
          </cell>
        </row>
        <row r="34">
          <cell r="OE34">
            <v>10.9</v>
          </cell>
          <cell r="OF34">
            <v>37622.324159021409</v>
          </cell>
        </row>
        <row r="35">
          <cell r="OF35">
            <v>54759.259259259263</v>
          </cell>
        </row>
        <row r="36">
          <cell r="OE36">
            <v>4</v>
          </cell>
          <cell r="OF36">
            <v>53287.5</v>
          </cell>
        </row>
        <row r="37">
          <cell r="OE37">
            <v>5</v>
          </cell>
          <cell r="OF37">
            <v>55936.666666666664</v>
          </cell>
        </row>
        <row r="41">
          <cell r="OE41">
            <v>42.3</v>
          </cell>
          <cell r="OF41">
            <v>36015.56343577621</v>
          </cell>
        </row>
        <row r="42">
          <cell r="OE42">
            <v>30.2</v>
          </cell>
          <cell r="OF42">
            <v>36652.041942604854</v>
          </cell>
        </row>
        <row r="43">
          <cell r="OE43">
            <v>55.8</v>
          </cell>
          <cell r="OF43">
            <v>34405.017921146959</v>
          </cell>
        </row>
        <row r="44">
          <cell r="OE44">
            <v>26.2</v>
          </cell>
          <cell r="OF44">
            <v>33851.463104325696</v>
          </cell>
        </row>
        <row r="45">
          <cell r="OE45">
            <v>27.1</v>
          </cell>
          <cell r="OF45">
            <v>43229.397293972936</v>
          </cell>
        </row>
        <row r="47">
          <cell r="OE47">
            <v>8.9</v>
          </cell>
          <cell r="OF47">
            <v>38667.602996254682</v>
          </cell>
        </row>
        <row r="48">
          <cell r="OE48">
            <v>16.399999999999999</v>
          </cell>
          <cell r="OF48">
            <v>49810.467479674808</v>
          </cell>
        </row>
        <row r="49">
          <cell r="OE49">
            <v>17.100000000000001</v>
          </cell>
          <cell r="OF49">
            <v>40957.115009746572</v>
          </cell>
        </row>
        <row r="50">
          <cell r="OE50">
            <v>3.3</v>
          </cell>
          <cell r="OF50">
            <v>56962.121212121208</v>
          </cell>
        </row>
        <row r="51">
          <cell r="OE51">
            <v>27.3</v>
          </cell>
          <cell r="OF51">
            <v>55692.307692307688</v>
          </cell>
        </row>
        <row r="53">
          <cell r="OE53">
            <v>21</v>
          </cell>
          <cell r="OF53">
            <v>36748.015873015873</v>
          </cell>
        </row>
        <row r="54">
          <cell r="OE54">
            <v>93.4</v>
          </cell>
          <cell r="OF54">
            <v>40488.401142041395</v>
          </cell>
        </row>
        <row r="55">
          <cell r="OE55">
            <v>13</v>
          </cell>
          <cell r="OF55">
            <v>40612.820512820515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СПО"/>
      <sheetName val="3.3.1"/>
      <sheetName val="ДПО"/>
      <sheetName val="3.5.1"/>
      <sheetName val="ДШИ"/>
      <sheetName val="3.6.5"/>
      <sheetName val="Свод Образов"/>
      <sheetName val="Свод ЗП-О"/>
      <sheetName val="Итого УК расш (о)"/>
    </sheetNames>
    <sheetDataSet>
      <sheetData sheetId="0">
        <row r="34">
          <cell r="E34">
            <v>1</v>
          </cell>
        </row>
      </sheetData>
      <sheetData sheetId="1"/>
      <sheetData sheetId="2">
        <row r="34">
          <cell r="E34">
            <v>1</v>
          </cell>
        </row>
      </sheetData>
      <sheetData sheetId="3"/>
      <sheetData sheetId="4"/>
      <sheetData sheetId="5"/>
      <sheetData sheetId="6">
        <row r="12">
          <cell r="E12">
            <v>1</v>
          </cell>
        </row>
      </sheetData>
      <sheetData sheetId="7"/>
      <sheetData sheetId="8">
        <row r="16">
          <cell r="F16">
            <v>8</v>
          </cell>
        </row>
        <row r="18">
          <cell r="C18" t="str">
            <v>Муниципальное бюджетное образовательное учреждение дополнительного образования детей "Детская школа искусств"</v>
          </cell>
        </row>
        <row r="33">
          <cell r="C33" t="str">
            <v>Муниципальное бюджетное образовательное учреждение дополнительного образования детей "Молчановская детская музыкальная школа"</v>
          </cell>
        </row>
        <row r="36">
          <cell r="C36" t="str">
            <v xml:space="preserve">Муниципальное бюджетное образовательное учреждение дополнительного образования детей "Детская школа искусств им. Г.Д. Заволокина" </v>
          </cell>
        </row>
        <row r="55">
          <cell r="C55" t="str">
            <v>Муниципальное бюджетное образовательное учреждение дополнительного образования детей "Подгорнская детская музыкальная школа"</v>
          </cell>
        </row>
        <row r="56">
          <cell r="C56" t="str">
            <v>Муниципальное бюджетное образовательное учреждение дополнительного образования детей "Подгорнская детская художественная школа"</v>
          </cell>
        </row>
        <row r="63">
          <cell r="C63" t="str">
            <v>Муниципальное автономное образовательное учреждение дополнительного образования детей «Детская художественная школа №1» Города Томска</v>
          </cell>
        </row>
        <row r="64">
          <cell r="C64" t="str">
            <v>Муниципальное автономное образовательное учреждение дополнительного образования детей «Детская художественная школа №2» Города Томска</v>
          </cell>
        </row>
        <row r="65">
          <cell r="C65" t="str">
            <v>Муниципальное бюджетное образовательное учреждение дополнительного образования детей «Детская музыкальная школа №4» Города Томска</v>
          </cell>
        </row>
        <row r="66">
          <cell r="C66" t="str">
            <v>Муниципальное автономное образовательное учреждение дополнительного образования детей «Детская школа искусств № 3» Города Томска</v>
          </cell>
        </row>
        <row r="67">
          <cell r="C67" t="str">
            <v>Муниципальное бюджетное образовательное учреждение дополнительного образования детей «Детская школа искусств №1 имени А.Г.Рубинштейна» Города Томска</v>
          </cell>
        </row>
        <row r="68">
          <cell r="C68" t="str">
            <v>Муниципальное бюджетное образовательное учреждение дополнительного образования детей «Детская музыкальная школа № 2» Города Томска</v>
          </cell>
        </row>
        <row r="69">
          <cell r="C69" t="str">
            <v>Муниципальное бюджетное образовательное учреждение дополнительного образования детей «Детская школа искусств №5» Города Томска</v>
          </cell>
        </row>
        <row r="71">
          <cell r="C71" t="str">
            <v>Муниципальное бюджетное образовательное учреждение дополнительного образования детей «Детская школа искусств № 8» Города Томска</v>
          </cell>
        </row>
        <row r="74">
          <cell r="C74" t="str">
            <v>Муниципальное бюджетное образовательное учреждение дополнительного образования детей "Детская школа искусств"</v>
          </cell>
        </row>
        <row r="78">
          <cell r="C78" t="str">
            <v>Муниципальное автономное учреждение дополнительного образования ЗАТО Северск "Детская школа искусств»</v>
          </cell>
        </row>
        <row r="79">
          <cell r="C79" t="str">
            <v>Муниципальное бюджетное образовательное учреждение дополнительного образования детей «Художественная школа»</v>
          </cell>
        </row>
        <row r="80">
          <cell r="C80" t="str">
            <v>Муниципальное бюджетное образовательное учреждение дополнительного образования детей   "Самусьская детская школа искусств"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>
  <externalBook xmlns:r="http://schemas.openxmlformats.org/officeDocument/2006/relationships" r:id="rId1">
    <sheetNames>
      <sheetName val="Ф2 2022 15.06"/>
      <sheetName val="Ф2 2022 10.01"/>
      <sheetName val="возврат за 2021"/>
      <sheetName val="Ф2 2021 05.10"/>
      <sheetName val="возврат 2020"/>
      <sheetName val="Ф2 2021"/>
      <sheetName val="Лист1"/>
    </sheetNames>
    <sheetDataSet>
      <sheetData sheetId="0">
        <row r="16">
          <cell r="OE16">
            <v>138.1</v>
          </cell>
          <cell r="OF16">
            <v>38018.94069212296</v>
          </cell>
        </row>
        <row r="17">
          <cell r="OE17">
            <v>49.5</v>
          </cell>
          <cell r="OF17">
            <v>39659.055912271731</v>
          </cell>
        </row>
        <row r="19">
          <cell r="OE19">
            <v>160.30000000000001</v>
          </cell>
          <cell r="OF19">
            <v>32153.933724496979</v>
          </cell>
        </row>
        <row r="20">
          <cell r="OE20">
            <v>69.099999999999994</v>
          </cell>
          <cell r="OF20">
            <v>36493.461578646675</v>
          </cell>
        </row>
        <row r="22">
          <cell r="OE22">
            <v>139.19999999999999</v>
          </cell>
          <cell r="OF22">
            <v>45287.31546928981</v>
          </cell>
        </row>
        <row r="23">
          <cell r="OE23">
            <v>106.6</v>
          </cell>
          <cell r="OF23">
            <v>36636.430315029851</v>
          </cell>
        </row>
        <row r="24">
          <cell r="OE24">
            <v>64.8</v>
          </cell>
          <cell r="OF24">
            <v>39419.023755791983</v>
          </cell>
        </row>
        <row r="26">
          <cell r="OE26">
            <v>88.5</v>
          </cell>
          <cell r="OF26">
            <v>40209.790674060772</v>
          </cell>
        </row>
        <row r="27">
          <cell r="OE27">
            <v>13.8</v>
          </cell>
          <cell r="OF27">
            <v>36643.872025200923</v>
          </cell>
        </row>
        <row r="28">
          <cell r="OE28">
            <v>9.8000000000000007</v>
          </cell>
          <cell r="OF28">
            <v>36937.405561302869</v>
          </cell>
        </row>
        <row r="29">
          <cell r="OE29">
            <v>12.9</v>
          </cell>
          <cell r="OF29">
            <v>30602.113375169189</v>
          </cell>
        </row>
        <row r="31">
          <cell r="OE31">
            <v>169.6</v>
          </cell>
          <cell r="OF31">
            <v>68042.746660314559</v>
          </cell>
        </row>
        <row r="33">
          <cell r="OE33">
            <v>69.5</v>
          </cell>
          <cell r="OF33">
            <v>41215.805604364439</v>
          </cell>
        </row>
        <row r="34">
          <cell r="OE34">
            <v>39.4</v>
          </cell>
          <cell r="OF34">
            <v>43833.012338170352</v>
          </cell>
        </row>
        <row r="46">
          <cell r="OE46">
            <v>57.6</v>
          </cell>
          <cell r="OF46">
            <v>51041.883347200885</v>
          </cell>
        </row>
        <row r="47">
          <cell r="OE47">
            <v>2</v>
          </cell>
          <cell r="OF47">
            <v>69159.146185355858</v>
          </cell>
        </row>
        <row r="48">
          <cell r="OE48">
            <v>9.5</v>
          </cell>
          <cell r="OF48">
            <v>51293.784191661951</v>
          </cell>
        </row>
        <row r="53">
          <cell r="OE53">
            <v>17.7</v>
          </cell>
          <cell r="OF53">
            <v>47145.034366945249</v>
          </cell>
        </row>
        <row r="60">
          <cell r="OE60">
            <v>3.8</v>
          </cell>
          <cell r="OF60">
            <v>36323.630986067321</v>
          </cell>
        </row>
        <row r="62">
          <cell r="OE62">
            <v>36.4</v>
          </cell>
          <cell r="OF62">
            <v>40822.901966824778</v>
          </cell>
        </row>
        <row r="70">
          <cell r="OE70">
            <v>64.900000000000006</v>
          </cell>
          <cell r="OF70">
            <v>49717.264814039008</v>
          </cell>
        </row>
        <row r="71">
          <cell r="OE71">
            <v>28</v>
          </cell>
          <cell r="OF71">
            <v>45711.198888157414</v>
          </cell>
        </row>
        <row r="73">
          <cell r="OE73">
            <v>18.600000000000001</v>
          </cell>
          <cell r="OF73">
            <v>32273.496385489096</v>
          </cell>
        </row>
        <row r="74">
          <cell r="OE74">
            <v>4</v>
          </cell>
          <cell r="OF74">
            <v>32517.78993855607</v>
          </cell>
        </row>
        <row r="78">
          <cell r="OE78">
            <v>53.1</v>
          </cell>
          <cell r="OF78">
            <v>31614.157754307202</v>
          </cell>
        </row>
        <row r="84">
          <cell r="OE84">
            <v>58.3</v>
          </cell>
          <cell r="OF84">
            <v>49980.830388925344</v>
          </cell>
        </row>
        <row r="86">
          <cell r="OE86">
            <v>2</v>
          </cell>
          <cell r="OF86">
            <v>39766.602662570403</v>
          </cell>
        </row>
        <row r="87">
          <cell r="OE87">
            <v>3.2</v>
          </cell>
          <cell r="OF87">
            <v>40424.867191500256</v>
          </cell>
        </row>
        <row r="89">
          <cell r="OE89">
            <v>6</v>
          </cell>
          <cell r="OF89">
            <v>50375.75098139613</v>
          </cell>
        </row>
        <row r="90">
          <cell r="OE90">
            <v>7.2</v>
          </cell>
          <cell r="OF90">
            <v>53847.222222222219</v>
          </cell>
        </row>
        <row r="91">
          <cell r="OE91">
            <v>4.5</v>
          </cell>
          <cell r="OF91">
            <v>37338.399613130794</v>
          </cell>
        </row>
        <row r="93">
          <cell r="OE93">
            <v>4.2</v>
          </cell>
          <cell r="OF93">
            <v>42042.160412552112</v>
          </cell>
        </row>
        <row r="99">
          <cell r="OE99">
            <v>40.700000000000003</v>
          </cell>
          <cell r="OF99">
            <v>52107.287534706891</v>
          </cell>
        </row>
        <row r="101">
          <cell r="OF101">
            <v>36694.146183203608</v>
          </cell>
        </row>
        <row r="102">
          <cell r="OE102">
            <v>22.7</v>
          </cell>
          <cell r="OF102">
            <v>38793.953050880707</v>
          </cell>
        </row>
        <row r="103">
          <cell r="OE103">
            <v>43.2</v>
          </cell>
          <cell r="OF103">
            <v>35590.790699493642</v>
          </cell>
        </row>
        <row r="105">
          <cell r="OE105">
            <v>20.2</v>
          </cell>
          <cell r="OF105">
            <v>46569.374737012877</v>
          </cell>
        </row>
        <row r="106">
          <cell r="OE106">
            <v>39.200000000000003</v>
          </cell>
          <cell r="OF106">
            <v>41104.709395278856</v>
          </cell>
        </row>
        <row r="108">
          <cell r="OE108">
            <v>22.3</v>
          </cell>
          <cell r="OF108">
            <v>44735.70957868659</v>
          </cell>
        </row>
        <row r="109">
          <cell r="OE109">
            <v>55</v>
          </cell>
          <cell r="OF109">
            <v>41674.853139691848</v>
          </cell>
        </row>
        <row r="110">
          <cell r="OF110">
            <v>48194.357631552732</v>
          </cell>
        </row>
        <row r="111">
          <cell r="OE111">
            <v>32.5</v>
          </cell>
          <cell r="OF111">
            <v>52222.16195990389</v>
          </cell>
        </row>
        <row r="112">
          <cell r="OE112">
            <v>10</v>
          </cell>
          <cell r="OF112">
            <v>47065.09472606246</v>
          </cell>
        </row>
        <row r="118">
          <cell r="OE118">
            <v>53.6</v>
          </cell>
          <cell r="OF118">
            <v>45962.988198408879</v>
          </cell>
        </row>
        <row r="120">
          <cell r="OE120">
            <v>34</v>
          </cell>
          <cell r="OF120">
            <v>31562.821149965359</v>
          </cell>
        </row>
        <row r="121">
          <cell r="OE121">
            <v>6</v>
          </cell>
          <cell r="OF121">
            <v>32704.998719918065</v>
          </cell>
        </row>
        <row r="122">
          <cell r="OE122">
            <v>74.3</v>
          </cell>
          <cell r="OF122">
            <v>29304.775790980373</v>
          </cell>
        </row>
        <row r="124">
          <cell r="OE124">
            <v>16.5</v>
          </cell>
          <cell r="OF124">
            <v>42376.021350214898</v>
          </cell>
        </row>
        <row r="125">
          <cell r="OE125">
            <v>30.7</v>
          </cell>
          <cell r="OF125">
            <v>39009.146539775938</v>
          </cell>
        </row>
        <row r="128">
          <cell r="OE128">
            <v>57</v>
          </cell>
          <cell r="OF128">
            <v>37094.236487275535</v>
          </cell>
        </row>
        <row r="133">
          <cell r="OE133">
            <v>6.3</v>
          </cell>
          <cell r="OF133">
            <v>37954.748088004613</v>
          </cell>
        </row>
        <row r="134">
          <cell r="OE134">
            <v>15.399999999999999</v>
          </cell>
          <cell r="OF134">
            <v>34049.916545308253</v>
          </cell>
        </row>
        <row r="135">
          <cell r="OE135">
            <v>7.9</v>
          </cell>
          <cell r="OF135">
            <v>39275.713443128705</v>
          </cell>
        </row>
        <row r="136">
          <cell r="OE136">
            <v>16.399999999999999</v>
          </cell>
          <cell r="OF136">
            <v>34154.929720380162</v>
          </cell>
        </row>
        <row r="137">
          <cell r="OE137">
            <v>2.1</v>
          </cell>
          <cell r="OF137">
            <v>42122.583083412574</v>
          </cell>
        </row>
        <row r="138">
          <cell r="OE138">
            <v>8.5</v>
          </cell>
          <cell r="OF138">
            <v>31893.873678503664</v>
          </cell>
        </row>
        <row r="139">
          <cell r="OE139">
            <v>15.4</v>
          </cell>
          <cell r="OF139">
            <v>30936.147186147184</v>
          </cell>
        </row>
        <row r="142">
          <cell r="OE142">
            <v>2.7</v>
          </cell>
          <cell r="OF142">
            <v>36885.299918454031</v>
          </cell>
        </row>
        <row r="143">
          <cell r="OE143">
            <v>16.5</v>
          </cell>
          <cell r="OF143">
            <v>32640.357491970397</v>
          </cell>
        </row>
        <row r="144">
          <cell r="OE144">
            <v>4</v>
          </cell>
          <cell r="OF144">
            <v>37554.139452124924</v>
          </cell>
        </row>
        <row r="145">
          <cell r="OE145">
            <v>11.1</v>
          </cell>
          <cell r="OF145">
            <v>36519.437640405384</v>
          </cell>
        </row>
        <row r="146">
          <cell r="OE146">
            <v>7.5</v>
          </cell>
          <cell r="OF146">
            <v>36638.888888888883</v>
          </cell>
        </row>
        <row r="147">
          <cell r="OE147">
            <v>2.5</v>
          </cell>
          <cell r="OF147">
            <v>37651.187916026625</v>
          </cell>
        </row>
        <row r="148">
          <cell r="OE148">
            <v>8.1999999999999993</v>
          </cell>
          <cell r="OF148">
            <v>33944.303947647764</v>
          </cell>
        </row>
        <row r="149">
          <cell r="OE149">
            <v>9.6999999999999993</v>
          </cell>
          <cell r="OF149">
            <v>29462.283771728398</v>
          </cell>
        </row>
        <row r="150">
          <cell r="OE150">
            <v>5</v>
          </cell>
          <cell r="OF150">
            <v>39842.91858678955</v>
          </cell>
        </row>
        <row r="151">
          <cell r="OE151">
            <v>7.3</v>
          </cell>
          <cell r="OF151">
            <v>30023.704311596484</v>
          </cell>
        </row>
        <row r="153">
          <cell r="OE153">
            <v>7</v>
          </cell>
          <cell r="OF153">
            <v>33978.439763001981</v>
          </cell>
        </row>
        <row r="154">
          <cell r="OE154">
            <v>15.6</v>
          </cell>
          <cell r="OF154">
            <v>34764.081721743016</v>
          </cell>
        </row>
        <row r="156">
          <cell r="OE156">
            <v>24.5</v>
          </cell>
          <cell r="OF156">
            <v>57639.601032425257</v>
          </cell>
        </row>
        <row r="158">
          <cell r="OE158">
            <v>11.1</v>
          </cell>
          <cell r="OF158">
            <v>50777.848124622316</v>
          </cell>
        </row>
        <row r="159">
          <cell r="OE159">
            <v>3.5</v>
          </cell>
          <cell r="OF159">
            <v>44940.724892107377</v>
          </cell>
        </row>
        <row r="160">
          <cell r="OE160">
            <v>9</v>
          </cell>
          <cell r="OF160">
            <v>45261.239119303638</v>
          </cell>
        </row>
        <row r="161">
          <cell r="OE161">
            <v>18.399999999999999</v>
          </cell>
          <cell r="OF161">
            <v>43697.951451501605</v>
          </cell>
        </row>
        <row r="163">
          <cell r="OE163">
            <v>33.700000000000003</v>
          </cell>
          <cell r="OF163">
            <v>31785.299113742683</v>
          </cell>
        </row>
        <row r="164">
          <cell r="OE164">
            <v>3.3</v>
          </cell>
          <cell r="OF164">
            <v>30844.869586805071</v>
          </cell>
        </row>
        <row r="165">
          <cell r="OE165">
            <v>42</v>
          </cell>
          <cell r="OF165">
            <v>34401.24046034184</v>
          </cell>
        </row>
        <row r="167">
          <cell r="OE167">
            <v>48.8</v>
          </cell>
          <cell r="OF167">
            <v>35340.597798259085</v>
          </cell>
        </row>
        <row r="168">
          <cell r="OE168">
            <v>86.4</v>
          </cell>
          <cell r="OF168">
            <v>30911.540412660481</v>
          </cell>
        </row>
        <row r="170">
          <cell r="OE170">
            <v>64.5</v>
          </cell>
          <cell r="OF170">
            <v>48199.123391959096</v>
          </cell>
        </row>
        <row r="172">
          <cell r="OE172">
            <v>132.6</v>
          </cell>
          <cell r="OF172">
            <v>43562.928576448503</v>
          </cell>
        </row>
        <row r="180">
          <cell r="OE180">
            <v>4</v>
          </cell>
          <cell r="OF180">
            <v>47916.260240655414</v>
          </cell>
        </row>
        <row r="182">
          <cell r="OE182">
            <v>154.30000000000001</v>
          </cell>
          <cell r="OF182">
            <v>38467.236456600491</v>
          </cell>
        </row>
        <row r="183">
          <cell r="OE183">
            <v>23.7</v>
          </cell>
          <cell r="OF183">
            <v>38214.929536081021</v>
          </cell>
        </row>
        <row r="185">
          <cell r="OE185">
            <v>40.4</v>
          </cell>
          <cell r="OF185">
            <v>38030.303721616401</v>
          </cell>
        </row>
        <row r="186">
          <cell r="OE186">
            <v>29</v>
          </cell>
          <cell r="OF186">
            <v>40728.758143969484</v>
          </cell>
        </row>
        <row r="187">
          <cell r="OE187">
            <v>13.9</v>
          </cell>
          <cell r="OF187">
            <v>39776.060257784557</v>
          </cell>
        </row>
        <row r="188">
          <cell r="OE188">
            <v>58.3</v>
          </cell>
          <cell r="OF188">
            <v>41689.264394224832</v>
          </cell>
        </row>
        <row r="189">
          <cell r="OE189">
            <v>26.1</v>
          </cell>
          <cell r="OF189">
            <v>39965.401494507911</v>
          </cell>
        </row>
        <row r="191">
          <cell r="OE191">
            <v>72.3</v>
          </cell>
          <cell r="OF191">
            <v>63508.076024472757</v>
          </cell>
        </row>
        <row r="193">
          <cell r="OE193">
            <v>6.9</v>
          </cell>
          <cell r="OF193">
            <v>45134.783350772123</v>
          </cell>
        </row>
        <row r="194">
          <cell r="OE194">
            <v>18.600000000000001</v>
          </cell>
          <cell r="OF194">
            <v>46391.599083846733</v>
          </cell>
        </row>
        <row r="197">
          <cell r="OE197">
            <v>76.599999999999994</v>
          </cell>
          <cell r="OF197">
            <v>38629.974605581032</v>
          </cell>
        </row>
        <row r="198">
          <cell r="OE198">
            <v>37.4</v>
          </cell>
          <cell r="OF198">
            <v>36525.745048752637</v>
          </cell>
        </row>
        <row r="199">
          <cell r="OE199">
            <v>32.5</v>
          </cell>
          <cell r="OF199">
            <v>40152.777186970729</v>
          </cell>
        </row>
        <row r="201">
          <cell r="OE201">
            <v>184.8</v>
          </cell>
          <cell r="OF201">
            <v>38750.916283750383</v>
          </cell>
        </row>
        <row r="202">
          <cell r="OE202">
            <v>71.5</v>
          </cell>
          <cell r="OF202">
            <v>38944.996222415575</v>
          </cell>
        </row>
        <row r="204">
          <cell r="OE204">
            <v>15</v>
          </cell>
          <cell r="OF204">
            <v>33419.005803038068</v>
          </cell>
        </row>
        <row r="205">
          <cell r="OE205">
            <v>67.8</v>
          </cell>
          <cell r="OF205">
            <v>36272.721454173065</v>
          </cell>
        </row>
        <row r="206">
          <cell r="OE206">
            <v>120.4</v>
          </cell>
          <cell r="OF206">
            <v>32771.810086875455</v>
          </cell>
        </row>
        <row r="213">
          <cell r="OE213">
            <v>13.6</v>
          </cell>
          <cell r="OF213">
            <v>41919.859341586096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1.xml><?xml version="1.0" encoding="utf-8"?>
<externalLink xmlns="http://schemas.openxmlformats.org/spreadsheetml/2006/main">
  <externalBook xmlns:r="http://schemas.openxmlformats.org/officeDocument/2006/relationships" r:id="rId1">
    <sheetNames>
      <sheetName val="Биб-ки"/>
      <sheetName val="1.01"/>
      <sheetName val="Музеи"/>
      <sheetName val="1.02"/>
      <sheetName val="Театры"/>
      <sheetName val="1.03"/>
      <sheetName val="КДУ"/>
      <sheetName val="1.04"/>
      <sheetName val="Зоопарки"/>
      <sheetName val="1.07"/>
      <sheetName val="Конц.орг."/>
      <sheetName val="1.08"/>
      <sheetName val="Архивы"/>
      <sheetName val="1.11"/>
      <sheetName val="Проч"/>
      <sheetName val="1.12"/>
      <sheetName val="Свод КиИ"/>
      <sheetName val="Свод ЗП-к"/>
      <sheetName val="СЗП"/>
      <sheetName val="Дк"/>
      <sheetName val="УК расш(к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>
        <row r="9">
          <cell r="F9">
            <v>137.5</v>
          </cell>
          <cell r="Q9">
            <v>38018.909090909088</v>
          </cell>
        </row>
        <row r="10">
          <cell r="F10">
            <v>49.3</v>
          </cell>
          <cell r="Q10">
            <v>39701.656524678838</v>
          </cell>
        </row>
        <row r="11">
          <cell r="F11">
            <v>88.5</v>
          </cell>
          <cell r="Q11">
            <v>40222.410546139356</v>
          </cell>
        </row>
        <row r="12">
          <cell r="F12">
            <v>13.8</v>
          </cell>
          <cell r="Q12">
            <v>37001.811594202896</v>
          </cell>
        </row>
        <row r="13">
          <cell r="F13">
            <v>9.8000000000000007</v>
          </cell>
          <cell r="Q13">
            <v>37420.06802721088</v>
          </cell>
        </row>
        <row r="14">
          <cell r="F14">
            <v>11</v>
          </cell>
          <cell r="Q14">
            <v>32400.757575757572</v>
          </cell>
        </row>
        <row r="15">
          <cell r="F15">
            <v>160.30000000000001</v>
          </cell>
          <cell r="Q15">
            <v>32842.274901226869</v>
          </cell>
        </row>
        <row r="16">
          <cell r="F16">
            <v>68.7</v>
          </cell>
          <cell r="Q16">
            <v>36501.819505094616</v>
          </cell>
        </row>
        <row r="17">
          <cell r="F17">
            <v>138.60000000000002</v>
          </cell>
          <cell r="Q17">
            <v>45287.277537277536</v>
          </cell>
        </row>
        <row r="18">
          <cell r="F18">
            <v>104.8</v>
          </cell>
          <cell r="Q18">
            <v>37128.33969465649</v>
          </cell>
        </row>
        <row r="19">
          <cell r="F19">
            <v>64.8</v>
          </cell>
          <cell r="Q19">
            <v>39999.228395061727</v>
          </cell>
        </row>
        <row r="20">
          <cell r="F20">
            <v>172.70000000000002</v>
          </cell>
          <cell r="Q20">
            <v>68042.704111175437</v>
          </cell>
        </row>
        <row r="21">
          <cell r="F21">
            <v>69.599999999999994</v>
          </cell>
          <cell r="Q21">
            <v>41215.756704980849</v>
          </cell>
        </row>
        <row r="22">
          <cell r="F22">
            <v>38.900000000000006</v>
          </cell>
          <cell r="Q22">
            <v>43833.119108826046</v>
          </cell>
        </row>
        <row r="27">
          <cell r="F27">
            <v>48.6</v>
          </cell>
          <cell r="Q27">
            <v>52016.975308641973</v>
          </cell>
        </row>
        <row r="28">
          <cell r="F28">
            <v>16.3</v>
          </cell>
          <cell r="Q28">
            <v>47700.408997955012</v>
          </cell>
        </row>
        <row r="29">
          <cell r="F29">
            <v>3.5</v>
          </cell>
          <cell r="Q29">
            <v>63990.476190476191</v>
          </cell>
        </row>
        <row r="31">
          <cell r="F31">
            <v>48.8</v>
          </cell>
          <cell r="Q31">
            <v>35340.676229508194</v>
          </cell>
        </row>
        <row r="32">
          <cell r="F32">
            <v>86.4</v>
          </cell>
          <cell r="Q32">
            <v>30911.554783950618</v>
          </cell>
        </row>
        <row r="35">
          <cell r="F35">
            <v>4</v>
          </cell>
          <cell r="Q35">
            <v>36741.666666666664</v>
          </cell>
        </row>
        <row r="36">
          <cell r="F36">
            <v>18.100000000000001</v>
          </cell>
          <cell r="Q36">
            <v>47044.198895027621</v>
          </cell>
        </row>
        <row r="37">
          <cell r="F37">
            <v>36.700000000000003</v>
          </cell>
          <cell r="Q37">
            <v>40822.888283378736</v>
          </cell>
        </row>
        <row r="41">
          <cell r="F41">
            <v>64.900000000000006</v>
          </cell>
          <cell r="Q41">
            <v>49717.25731895223</v>
          </cell>
        </row>
        <row r="42">
          <cell r="F42">
            <v>28</v>
          </cell>
          <cell r="Q42">
            <v>45711.309523809527</v>
          </cell>
        </row>
        <row r="45">
          <cell r="F45">
            <v>52.7</v>
          </cell>
          <cell r="Q45">
            <v>31817.362428842502</v>
          </cell>
        </row>
        <row r="46">
          <cell r="F46">
            <v>18.8</v>
          </cell>
          <cell r="Q46">
            <v>31507.978723404252</v>
          </cell>
        </row>
        <row r="47">
          <cell r="F47">
            <v>4.2</v>
          </cell>
          <cell r="Q47">
            <v>33319.444444444445</v>
          </cell>
        </row>
        <row r="54">
          <cell r="F54">
            <v>40.800000000000004</v>
          </cell>
          <cell r="Q54">
            <v>52107.23039215686</v>
          </cell>
        </row>
        <row r="55">
          <cell r="F55">
            <v>58.3</v>
          </cell>
          <cell r="Q55">
            <v>50062.178387650085</v>
          </cell>
        </row>
        <row r="59">
          <cell r="F59">
            <v>4.5</v>
          </cell>
          <cell r="Q59">
            <v>37844.444444444438</v>
          </cell>
        </row>
        <row r="61">
          <cell r="F61">
            <v>2</v>
          </cell>
          <cell r="Q61">
            <v>39766.666666666664</v>
          </cell>
        </row>
        <row r="62">
          <cell r="F62">
            <v>7</v>
          </cell>
          <cell r="Q62">
            <v>53847.619047619046</v>
          </cell>
        </row>
        <row r="63">
          <cell r="F63">
            <v>4.5</v>
          </cell>
          <cell r="Q63">
            <v>42042.592592592599</v>
          </cell>
        </row>
        <row r="65">
          <cell r="F65">
            <v>2.8</v>
          </cell>
          <cell r="Q65">
            <v>41133.928571428572</v>
          </cell>
        </row>
        <row r="68">
          <cell r="F68">
            <v>6</v>
          </cell>
          <cell r="Q68">
            <v>50376.388888888891</v>
          </cell>
        </row>
        <row r="70">
          <cell r="F70">
            <v>42.900000000000006</v>
          </cell>
          <cell r="Q70">
            <v>35730.574980574973</v>
          </cell>
        </row>
        <row r="71">
          <cell r="F71">
            <v>23.3</v>
          </cell>
          <cell r="Q71">
            <v>38474.964234620893</v>
          </cell>
        </row>
        <row r="74">
          <cell r="F74">
            <v>130.5</v>
          </cell>
          <cell r="Q74">
            <v>43537.547892720315</v>
          </cell>
        </row>
        <row r="75">
          <cell r="F75">
            <v>65.2</v>
          </cell>
          <cell r="Q75">
            <v>48166.283231083842</v>
          </cell>
        </row>
        <row r="76">
          <cell r="F76">
            <v>4</v>
          </cell>
          <cell r="Q76">
            <v>47916.666666666664</v>
          </cell>
        </row>
        <row r="78">
          <cell r="F78">
            <v>19.7</v>
          </cell>
          <cell r="Q78">
            <v>46569.373942470382</v>
          </cell>
        </row>
        <row r="79">
          <cell r="F79">
            <v>39.700000000000003</v>
          </cell>
          <cell r="Q79">
            <v>41173.593618807725</v>
          </cell>
        </row>
        <row r="81">
          <cell r="F81">
            <v>55.7</v>
          </cell>
          <cell r="Q81">
            <v>42057.89946140036</v>
          </cell>
        </row>
        <row r="82">
          <cell r="F82">
            <v>21.6</v>
          </cell>
          <cell r="Q82">
            <v>43847.222222222219</v>
          </cell>
        </row>
        <row r="85">
          <cell r="F85">
            <v>32.5</v>
          </cell>
          <cell r="Q85">
            <v>52743.076923076922</v>
          </cell>
        </row>
        <row r="86">
          <cell r="F86">
            <v>10</v>
          </cell>
          <cell r="Q86">
            <v>46810.833333333336</v>
          </cell>
        </row>
        <row r="88">
          <cell r="F88">
            <v>53.9</v>
          </cell>
          <cell r="Q88">
            <v>45708.410636982058</v>
          </cell>
        </row>
        <row r="93">
          <cell r="F93">
            <v>34</v>
          </cell>
          <cell r="Q93">
            <v>31562.745098039213</v>
          </cell>
        </row>
        <row r="94">
          <cell r="F94">
            <v>74.3</v>
          </cell>
          <cell r="Q94">
            <v>29304.73306415433</v>
          </cell>
        </row>
        <row r="95">
          <cell r="F95">
            <v>6</v>
          </cell>
          <cell r="Q95">
            <v>32705.555555555555</v>
          </cell>
        </row>
        <row r="97">
          <cell r="F97">
            <v>16.5</v>
          </cell>
          <cell r="Q97">
            <v>42587.878787878784</v>
          </cell>
        </row>
        <row r="98">
          <cell r="F98">
            <v>31.2</v>
          </cell>
          <cell r="Q98">
            <v>39112.713675213679</v>
          </cell>
        </row>
        <row r="101">
          <cell r="F101">
            <v>57</v>
          </cell>
          <cell r="Q101">
            <v>37255.994152046791</v>
          </cell>
        </row>
        <row r="103">
          <cell r="F103">
            <v>9.6999999999999993</v>
          </cell>
          <cell r="Q103">
            <v>29483.676975945022</v>
          </cell>
        </row>
        <row r="104">
          <cell r="F104">
            <v>16.8</v>
          </cell>
          <cell r="Q104">
            <v>33864.583333333336</v>
          </cell>
        </row>
        <row r="105">
          <cell r="F105">
            <v>2</v>
          </cell>
          <cell r="Q105">
            <v>44287.5</v>
          </cell>
        </row>
        <row r="107">
          <cell r="F107">
            <v>6.1</v>
          </cell>
          <cell r="Q107">
            <v>38903.005464480877</v>
          </cell>
        </row>
        <row r="109">
          <cell r="F109">
            <v>4</v>
          </cell>
          <cell r="Q109">
            <v>37587.5</v>
          </cell>
        </row>
        <row r="110">
          <cell r="F110">
            <v>16.7</v>
          </cell>
          <cell r="Q110">
            <v>32717.564870259488</v>
          </cell>
        </row>
        <row r="111">
          <cell r="F111">
            <v>2.8</v>
          </cell>
          <cell r="Q111">
            <v>37377.976190476198</v>
          </cell>
        </row>
        <row r="112">
          <cell r="F112">
            <v>7.8</v>
          </cell>
          <cell r="Q112">
            <v>36641.025641025641</v>
          </cell>
        </row>
        <row r="113">
          <cell r="F113">
            <v>6.6</v>
          </cell>
          <cell r="Q113">
            <v>39275.252525252523</v>
          </cell>
        </row>
        <row r="114">
          <cell r="F114">
            <v>7.9</v>
          </cell>
          <cell r="Q114">
            <v>32517.932489451476</v>
          </cell>
        </row>
        <row r="115">
          <cell r="F115">
            <v>2.5</v>
          </cell>
          <cell r="Q115">
            <v>37650</v>
          </cell>
        </row>
        <row r="116">
          <cell r="F116">
            <v>15.3</v>
          </cell>
          <cell r="Q116">
            <v>35095.860566448799</v>
          </cell>
        </row>
        <row r="117">
          <cell r="F117">
            <v>5.0999999999999996</v>
          </cell>
          <cell r="Q117">
            <v>39174.836601307194</v>
          </cell>
        </row>
        <row r="118">
          <cell r="F118">
            <v>11.1</v>
          </cell>
          <cell r="Q118">
            <v>37328.078078078084</v>
          </cell>
        </row>
        <row r="119">
          <cell r="F119">
            <v>15.7</v>
          </cell>
          <cell r="Q119">
            <v>31028.662420382167</v>
          </cell>
        </row>
        <row r="120">
          <cell r="F120">
            <v>15.4</v>
          </cell>
          <cell r="Q120">
            <v>33108.766233766233</v>
          </cell>
        </row>
        <row r="121">
          <cell r="F121">
            <v>8.1999999999999993</v>
          </cell>
          <cell r="Q121">
            <v>34198.170731707316</v>
          </cell>
        </row>
        <row r="123">
          <cell r="F123">
            <v>7.5</v>
          </cell>
          <cell r="Q123">
            <v>30024.444444444442</v>
          </cell>
        </row>
        <row r="124">
          <cell r="F124">
            <v>7</v>
          </cell>
          <cell r="Q124">
            <v>33978.571428571428</v>
          </cell>
        </row>
        <row r="127">
          <cell r="F127">
            <v>24.5</v>
          </cell>
          <cell r="Q127">
            <v>57639.455782312922</v>
          </cell>
        </row>
        <row r="128">
          <cell r="F128">
            <v>11.1</v>
          </cell>
          <cell r="Q128">
            <v>50777.777777777781</v>
          </cell>
        </row>
        <row r="129">
          <cell r="F129">
            <v>18.399999999999999</v>
          </cell>
          <cell r="Q129">
            <v>43697.916666666664</v>
          </cell>
        </row>
        <row r="130">
          <cell r="F130">
            <v>9</v>
          </cell>
          <cell r="Q130">
            <v>45261.111111111109</v>
          </cell>
        </row>
        <row r="131">
          <cell r="F131">
            <v>3.5</v>
          </cell>
          <cell r="Q131">
            <v>44940.476190476198</v>
          </cell>
        </row>
        <row r="133">
          <cell r="F133">
            <v>42.3</v>
          </cell>
          <cell r="Q133">
            <v>34349.684791174164</v>
          </cell>
        </row>
        <row r="134">
          <cell r="F134">
            <v>3</v>
          </cell>
          <cell r="Q134">
            <v>32088.888888888887</v>
          </cell>
        </row>
        <row r="135">
          <cell r="F135">
            <v>33.700000000000003</v>
          </cell>
          <cell r="Q135">
            <v>31787.83382789317</v>
          </cell>
        </row>
        <row r="138">
          <cell r="F138">
            <v>24.5</v>
          </cell>
          <cell r="Q138">
            <v>43973.469387755104</v>
          </cell>
        </row>
        <row r="139">
          <cell r="F139">
            <v>12.7</v>
          </cell>
          <cell r="Q139">
            <v>43660.761154855645</v>
          </cell>
        </row>
        <row r="140">
          <cell r="F140">
            <v>59</v>
          </cell>
          <cell r="Q140">
            <v>41683.615819209037</v>
          </cell>
        </row>
        <row r="141">
          <cell r="F141">
            <v>25.8</v>
          </cell>
          <cell r="Q141">
            <v>43637.273901808781</v>
          </cell>
        </row>
        <row r="142">
          <cell r="F142">
            <v>159.80000000000001</v>
          </cell>
          <cell r="Q142">
            <v>35330.465164789319</v>
          </cell>
        </row>
        <row r="143">
          <cell r="F143">
            <v>38.700000000000003</v>
          </cell>
          <cell r="Q143">
            <v>44020.887166236003</v>
          </cell>
        </row>
        <row r="144">
          <cell r="F144">
            <v>25.2</v>
          </cell>
          <cell r="Q144">
            <v>40427.910052910054</v>
          </cell>
        </row>
        <row r="146">
          <cell r="F146">
            <v>7</v>
          </cell>
          <cell r="Q146">
            <v>45134.523809523816</v>
          </cell>
        </row>
        <row r="147">
          <cell r="F147">
            <v>18.5</v>
          </cell>
          <cell r="Q147">
            <v>46398.648648648646</v>
          </cell>
        </row>
        <row r="148">
          <cell r="F148">
            <v>72.300000000000011</v>
          </cell>
          <cell r="Q148">
            <v>63508.068234209313</v>
          </cell>
        </row>
        <row r="152">
          <cell r="F152">
            <v>184.8</v>
          </cell>
          <cell r="Q152">
            <v>38750.901875901873</v>
          </cell>
        </row>
        <row r="153">
          <cell r="F153">
            <v>120.4</v>
          </cell>
          <cell r="Q153">
            <v>32771.802325581397</v>
          </cell>
        </row>
        <row r="154">
          <cell r="F154">
            <v>67.8</v>
          </cell>
          <cell r="Q154">
            <v>36272.738446411022</v>
          </cell>
        </row>
        <row r="155">
          <cell r="F155">
            <v>71.5</v>
          </cell>
          <cell r="Q155">
            <v>38944.988344988356</v>
          </cell>
        </row>
        <row r="156">
          <cell r="F156">
            <v>32.5</v>
          </cell>
          <cell r="Q156">
            <v>40152.820512820501</v>
          </cell>
        </row>
        <row r="157">
          <cell r="F157">
            <v>37.4</v>
          </cell>
          <cell r="Q157">
            <v>36525.846702317285</v>
          </cell>
        </row>
        <row r="158">
          <cell r="F158">
            <v>76.599999999999994</v>
          </cell>
          <cell r="Q158">
            <v>38630.0043516101</v>
          </cell>
        </row>
        <row r="159">
          <cell r="F159">
            <v>15</v>
          </cell>
          <cell r="Q159">
            <v>33418.888888888891</v>
          </cell>
        </row>
        <row r="182">
          <cell r="F182">
            <v>13.1</v>
          </cell>
          <cell r="Q182">
            <v>48333.969465648865</v>
          </cell>
        </row>
      </sheetData>
    </sheetDataSet>
  </externalBook>
</externalLink>
</file>

<file path=xl/externalLinks/externalLink12.xml><?xml version="1.0" encoding="utf-8"?>
<externalLink xmlns="http://schemas.openxmlformats.org/spreadsheetml/2006/main">
  <externalBook xmlns:r="http://schemas.openxmlformats.org/officeDocument/2006/relationships" r:id="rId1">
    <sheetNames>
      <sheetName val="Sheet1 (2)"/>
      <sheetName val="Алекс"/>
      <sheetName val="Асин"/>
      <sheetName val="Бакч"/>
      <sheetName val="В-кет"/>
      <sheetName val="Зырян"/>
      <sheetName val="Карг"/>
      <sheetName val="Кож"/>
      <sheetName val="Колп"/>
      <sheetName val="Крив"/>
      <sheetName val="Молч"/>
      <sheetName val="Пар"/>
      <sheetName val="Перв"/>
      <sheetName val="Тег"/>
      <sheetName val="Томский"/>
      <sheetName val="Чаин"/>
      <sheetName val="Шег"/>
      <sheetName val="г.Томск"/>
      <sheetName val="Кедр"/>
      <sheetName val="Стреж"/>
      <sheetName val="Сев"/>
    </sheetNames>
    <sheetDataSet>
      <sheetData sheetId="0" refreshError="1">
        <row r="10">
          <cell r="D10">
            <v>16</v>
          </cell>
        </row>
        <row r="26">
          <cell r="P26" t="str">
            <v>ОГАУК "ТОДЮБ"</v>
          </cell>
        </row>
        <row r="45">
          <cell r="P45" t="str">
            <v>ОГАУК "Театр драмы"</v>
          </cell>
        </row>
        <row r="314">
          <cell r="P314" t="str">
            <v>ОГКУ ЦДНИ ТО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3.xml><?xml version="1.0" encoding="utf-8"?>
<externalLink xmlns="http://schemas.openxmlformats.org/spreadsheetml/2006/main">
  <externalBook xmlns:r="http://schemas.openxmlformats.org/officeDocument/2006/relationships" r:id="rId1">
    <sheetNames>
      <sheetName val="Биб-ки"/>
      <sheetName val="1.01"/>
      <sheetName val="Музеи"/>
      <sheetName val="1.02"/>
      <sheetName val="Театры"/>
      <sheetName val="1.03"/>
      <sheetName val="КДУ"/>
      <sheetName val="1.04"/>
      <sheetName val="Зоопарки"/>
      <sheetName val="1.07"/>
      <sheetName val="Конц.орг."/>
      <sheetName val="1.08"/>
      <sheetName val="Архивы"/>
      <sheetName val="1.11"/>
      <sheetName val="Проч"/>
      <sheetName val="1.12"/>
      <sheetName val="Свод КиИ"/>
      <sheetName val="Свод ЗП-к"/>
      <sheetName val="СЗП"/>
      <sheetName val="Дк"/>
      <sheetName val="УК расш(к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>
        <row r="9">
          <cell r="F9">
            <v>138.1</v>
          </cell>
        </row>
        <row r="164">
          <cell r="F164">
            <v>1131.0999999999999</v>
          </cell>
          <cell r="H164">
            <v>551746.19999999995</v>
          </cell>
          <cell r="Q164">
            <v>40649.677305278048</v>
          </cell>
        </row>
        <row r="191">
          <cell r="F191">
            <v>1144.6999999999998</v>
          </cell>
          <cell r="H191">
            <v>558587.5</v>
          </cell>
          <cell r="Q191">
            <v>40664.766605515273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7030A0"/>
  </sheetPr>
  <dimension ref="A1:J22"/>
  <sheetViews>
    <sheetView tabSelected="1" zoomScale="70" zoomScaleNormal="70" workbookViewId="0">
      <selection activeCell="I7" sqref="I7"/>
    </sheetView>
  </sheetViews>
  <sheetFormatPr defaultRowHeight="15"/>
  <cols>
    <col min="1" max="1" width="50.140625" customWidth="1"/>
    <col min="2" max="2" width="28.85546875" customWidth="1"/>
    <col min="3" max="3" width="29.5703125" customWidth="1"/>
    <col min="4" max="4" width="30.85546875" customWidth="1"/>
    <col min="5" max="5" width="24.5703125" customWidth="1"/>
    <col min="6" max="6" width="23.5703125" customWidth="1"/>
    <col min="7" max="7" width="23.7109375" customWidth="1"/>
    <col min="8" max="8" width="21.140625" customWidth="1"/>
    <col min="9" max="9" width="18.7109375" customWidth="1"/>
    <col min="10" max="10" width="19" customWidth="1"/>
  </cols>
  <sheetData>
    <row r="1" spans="1:10">
      <c r="E1" s="1"/>
      <c r="F1" s="334"/>
      <c r="G1" s="588" t="s">
        <v>171</v>
      </c>
      <c r="H1" s="588"/>
    </row>
    <row r="2" spans="1:10">
      <c r="E2" s="1"/>
      <c r="F2" s="588" t="s">
        <v>225</v>
      </c>
      <c r="G2" s="588"/>
      <c r="H2" s="588"/>
    </row>
    <row r="4" spans="1:10" ht="20.25">
      <c r="A4" s="589" t="s">
        <v>226</v>
      </c>
      <c r="B4" s="589"/>
      <c r="C4" s="589"/>
      <c r="D4" s="589"/>
      <c r="E4" s="589"/>
      <c r="F4" s="589"/>
      <c r="G4" s="589"/>
      <c r="H4" s="589"/>
    </row>
    <row r="5" spans="1:10" ht="18.75">
      <c r="A5" s="337"/>
      <c r="B5" s="337"/>
      <c r="C5" s="337"/>
      <c r="D5" s="337"/>
      <c r="E5" s="337"/>
    </row>
    <row r="6" spans="1:10">
      <c r="D6" s="335"/>
      <c r="E6" s="335"/>
    </row>
    <row r="7" spans="1:10" s="2" customFormat="1" ht="131.25" customHeight="1">
      <c r="A7" s="590" t="s">
        <v>227</v>
      </c>
      <c r="B7" s="591" t="s">
        <v>6</v>
      </c>
      <c r="C7" s="591" t="s">
        <v>8</v>
      </c>
      <c r="D7" s="590" t="s">
        <v>9</v>
      </c>
      <c r="E7" s="590" t="s">
        <v>4</v>
      </c>
      <c r="F7" s="590"/>
      <c r="G7" s="590" t="s">
        <v>1</v>
      </c>
      <c r="H7" s="590" t="s">
        <v>2</v>
      </c>
    </row>
    <row r="8" spans="1:10" s="2" customFormat="1" ht="42.75" customHeight="1">
      <c r="A8" s="590"/>
      <c r="B8" s="591"/>
      <c r="C8" s="591"/>
      <c r="D8" s="590"/>
      <c r="E8" s="338" t="s">
        <v>5</v>
      </c>
      <c r="F8" s="338" t="s">
        <v>0</v>
      </c>
      <c r="G8" s="590"/>
      <c r="H8" s="590"/>
      <c r="I8" s="339"/>
      <c r="J8" s="339"/>
    </row>
    <row r="9" spans="1:10" s="3" customFormat="1" ht="18.75">
      <c r="A9" s="340">
        <v>1</v>
      </c>
      <c r="B9" s="340">
        <v>2</v>
      </c>
      <c r="C9" s="340">
        <v>3</v>
      </c>
      <c r="D9" s="340">
        <v>4</v>
      </c>
      <c r="E9" s="340">
        <v>5</v>
      </c>
      <c r="F9" s="340">
        <v>6</v>
      </c>
      <c r="G9" s="340">
        <v>7</v>
      </c>
      <c r="H9" s="340" t="s">
        <v>7</v>
      </c>
    </row>
    <row r="10" spans="1:10" s="3" customFormat="1" ht="30" customHeight="1">
      <c r="A10" s="587" t="s">
        <v>228</v>
      </c>
      <c r="B10" s="587"/>
      <c r="C10" s="587"/>
      <c r="D10" s="587"/>
      <c r="E10" s="587"/>
      <c r="F10" s="587"/>
      <c r="G10" s="587"/>
      <c r="H10" s="587"/>
    </row>
    <row r="11" spans="1:10" s="3" customFormat="1" ht="102" customHeight="1">
      <c r="A11" s="341" t="s">
        <v>229</v>
      </c>
      <c r="B11" s="342">
        <f>'[4]Форма 2 июнь 2022'!$IZ$14</f>
        <v>44</v>
      </c>
      <c r="C11" s="343">
        <f>'[5]УК расш(о)'!$F$11</f>
        <v>51</v>
      </c>
      <c r="D11" s="343">
        <f>F11/45193*100</f>
        <v>100.26170979975643</v>
      </c>
      <c r="E11" s="343">
        <f>'[4]Форма 2 июнь 2022'!$JA$14</f>
        <v>41246.517990969594</v>
      </c>
      <c r="F11" s="343">
        <f>'[5]УК расш(о)'!$Q$11</f>
        <v>45311.274509803923</v>
      </c>
      <c r="G11" s="343">
        <f>'[4]Форма 2 июнь 2022'!$JA$14</f>
        <v>41246.517990969594</v>
      </c>
      <c r="H11" s="343">
        <f>F11-G11</f>
        <v>4064.7565188343287</v>
      </c>
    </row>
    <row r="12" spans="1:10" s="3" customFormat="1" ht="94.5" customHeight="1">
      <c r="A12" s="341" t="str">
        <f>'[6]Итого УК расш (о)'!$C$9</f>
        <v xml:space="preserve">Областное государственное образовательное автономное учреждение среднего профессионального образования «Томский музыкальный колледж имени Э.В. Денисова» </v>
      </c>
      <c r="B12" s="342">
        <f>'[4]Форма 2 июнь 2022'!$IZ$13</f>
        <v>61</v>
      </c>
      <c r="C12" s="343">
        <f>'[5]УК расш(о)'!$F$9</f>
        <v>61</v>
      </c>
      <c r="D12" s="343">
        <f t="shared" ref="D12:D13" si="0">F12/45193*100</f>
        <v>96.917966525837741</v>
      </c>
      <c r="E12" s="343">
        <f>'[4]Форма 2 июнь 2022'!$JA$13</f>
        <v>41123.422771188511</v>
      </c>
      <c r="F12" s="343">
        <f>'[5]УК расш(о)'!$Q$9</f>
        <v>43800.136612021852</v>
      </c>
      <c r="G12" s="343">
        <f>'[4]Форма 2 июнь 2022'!$JA$13</f>
        <v>41123.422771188511</v>
      </c>
      <c r="H12" s="343">
        <f>F12-G12</f>
        <v>2676.7138408333412</v>
      </c>
      <c r="J12" s="344"/>
    </row>
    <row r="13" spans="1:10" s="3" customFormat="1" ht="18.75">
      <c r="A13" s="345" t="s">
        <v>230</v>
      </c>
      <c r="B13" s="346">
        <f>SUM(B11:B12)</f>
        <v>105</v>
      </c>
      <c r="C13" s="346">
        <f>SUM(C11:C12)</f>
        <v>112</v>
      </c>
      <c r="D13" s="346">
        <f t="shared" si="0"/>
        <v>98.440563909497143</v>
      </c>
      <c r="E13" s="346">
        <f>(E11*B11+B12*E12)/B13</f>
        <v>41175.005529953909</v>
      </c>
      <c r="F13" s="346">
        <f>(F11*C11+C12*F12)/C13</f>
        <v>44488.244047619046</v>
      </c>
      <c r="G13" s="346">
        <f>(G11*B11+B12*G12)/B13</f>
        <v>41175.005529953909</v>
      </c>
      <c r="H13" s="346">
        <f>F13-G13</f>
        <v>3313.2385176651369</v>
      </c>
    </row>
    <row r="14" spans="1:10" s="347" customFormat="1" ht="18.75">
      <c r="A14" s="587" t="s">
        <v>231</v>
      </c>
      <c r="B14" s="587"/>
      <c r="C14" s="587"/>
      <c r="D14" s="587"/>
      <c r="E14" s="587"/>
      <c r="F14" s="587"/>
      <c r="G14" s="587"/>
      <c r="H14" s="587"/>
    </row>
    <row r="15" spans="1:10" ht="93.75">
      <c r="A15" s="341" t="s">
        <v>229</v>
      </c>
      <c r="B15" s="342">
        <f>B11</f>
        <v>44</v>
      </c>
      <c r="C15" s="343">
        <f>C11</f>
        <v>51</v>
      </c>
      <c r="D15" s="343">
        <f t="shared" ref="D15:D17" si="1">F15/45193*100</f>
        <v>91.267604778286426</v>
      </c>
      <c r="E15" s="343">
        <f>E11</f>
        <v>41246.517990969594</v>
      </c>
      <c r="F15" s="343">
        <f>'[7]ОГАУК 2022 '!$BO$103</f>
        <v>41246.568627450986</v>
      </c>
      <c r="G15" s="343">
        <f>G11</f>
        <v>41246.517990969594</v>
      </c>
      <c r="H15" s="343">
        <f>F15-G15</f>
        <v>5.0636481391848065E-2</v>
      </c>
    </row>
    <row r="16" spans="1:10" ht="112.5">
      <c r="A16" s="341" t="str">
        <f>'[6]Итого УК расш (о)'!$C$9</f>
        <v xml:space="preserve">Областное государственное образовательное автономное учреждение среднего профессионального образования «Томский музыкальный колледж имени Э.В. Денисова» </v>
      </c>
      <c r="B16" s="342">
        <f>B12</f>
        <v>61</v>
      </c>
      <c r="C16" s="343">
        <f>C12</f>
        <v>61</v>
      </c>
      <c r="D16" s="343">
        <f t="shared" si="1"/>
        <v>90.995280834995611</v>
      </c>
      <c r="E16" s="343">
        <f>E12</f>
        <v>41123.422771188511</v>
      </c>
      <c r="F16" s="343">
        <f>'[7]ОГАУК 2022 '!$BO$104</f>
        <v>41123.497267759565</v>
      </c>
      <c r="G16" s="343">
        <f>G12</f>
        <v>41123.422771188511</v>
      </c>
      <c r="H16" s="343">
        <f>F16-G16</f>
        <v>7.4496571054623928E-2</v>
      </c>
    </row>
    <row r="17" spans="1:8" ht="18.75">
      <c r="A17" s="345" t="s">
        <v>230</v>
      </c>
      <c r="B17" s="346">
        <f>SUM(B15:B16)</f>
        <v>105</v>
      </c>
      <c r="C17" s="346">
        <f>SUM(C15:C16)</f>
        <v>112</v>
      </c>
      <c r="D17" s="346">
        <f t="shared" si="1"/>
        <v>91.119285487744122</v>
      </c>
      <c r="E17" s="346">
        <f>(E15*B15+B16*E16)/B17</f>
        <v>41175.005529953909</v>
      </c>
      <c r="F17" s="346">
        <f>(F15*C15+C16*F16)/C17</f>
        <v>41179.538690476198</v>
      </c>
      <c r="G17" s="346">
        <f>(G15*B15+B16*G16)/B17</f>
        <v>41175.005529953909</v>
      </c>
      <c r="H17" s="346">
        <f>F17-G17</f>
        <v>4.5331605222891085</v>
      </c>
    </row>
    <row r="18" spans="1:8">
      <c r="A18" s="300" t="s">
        <v>318</v>
      </c>
      <c r="B18" s="300"/>
      <c r="C18" s="300"/>
      <c r="D18" s="348"/>
      <c r="E18" s="348"/>
      <c r="F18" s="348"/>
      <c r="G18" s="348"/>
      <c r="H18" s="348"/>
    </row>
    <row r="19" spans="1:8">
      <c r="A19" s="348" t="s">
        <v>3</v>
      </c>
      <c r="B19" s="348"/>
      <c r="C19" s="348"/>
      <c r="D19" s="348"/>
      <c r="E19" s="348"/>
      <c r="F19" s="348"/>
      <c r="G19" s="348"/>
      <c r="H19" s="348"/>
    </row>
    <row r="21" spans="1:8">
      <c r="F21" s="349"/>
    </row>
    <row r="22" spans="1:8">
      <c r="F22" s="349"/>
    </row>
  </sheetData>
  <mergeCells count="12">
    <mergeCell ref="A10:H10"/>
    <mergeCell ref="A14:H14"/>
    <mergeCell ref="G1:H1"/>
    <mergeCell ref="F2:H2"/>
    <mergeCell ref="A4:H4"/>
    <mergeCell ref="A7:A8"/>
    <mergeCell ref="B7:B8"/>
    <mergeCell ref="C7:C8"/>
    <mergeCell ref="D7:D8"/>
    <mergeCell ref="E7:F7"/>
    <mergeCell ref="G7:G8"/>
    <mergeCell ref="H7:H8"/>
  </mergeCells>
  <pageMargins left="0.19685039370078741" right="0.39370078740157483" top="0.74803149606299213" bottom="0.74803149606299213" header="0.31496062992125984" footer="0.31496062992125984"/>
  <pageSetup paperSize="9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7030A0"/>
  </sheetPr>
  <dimension ref="A1:G36"/>
  <sheetViews>
    <sheetView zoomScale="80" zoomScaleNormal="80" workbookViewId="0">
      <selection activeCell="D15" sqref="D15"/>
    </sheetView>
  </sheetViews>
  <sheetFormatPr defaultRowHeight="15"/>
  <cols>
    <col min="1" max="1" width="64" customWidth="1"/>
    <col min="2" max="2" width="32.85546875" customWidth="1"/>
    <col min="3" max="3" width="27.42578125" customWidth="1"/>
    <col min="4" max="4" width="25.140625" style="88" hidden="1" customWidth="1"/>
    <col min="5" max="5" width="28.140625" customWidth="1"/>
    <col min="7" max="7" width="12.85546875" customWidth="1"/>
  </cols>
  <sheetData>
    <row r="1" spans="1:7">
      <c r="E1" s="334" t="s">
        <v>232</v>
      </c>
    </row>
    <row r="2" spans="1:7">
      <c r="B2" s="588" t="s">
        <v>225</v>
      </c>
      <c r="C2" s="588"/>
      <c r="D2" s="588"/>
      <c r="E2" s="588"/>
    </row>
    <row r="3" spans="1:7">
      <c r="E3" s="334"/>
    </row>
    <row r="4" spans="1:7" ht="18.75">
      <c r="A4" s="592" t="s">
        <v>10</v>
      </c>
      <c r="B4" s="592"/>
      <c r="C4" s="592"/>
      <c r="D4" s="592"/>
      <c r="E4" s="592"/>
    </row>
    <row r="5" spans="1:7" ht="18.75">
      <c r="A5" s="592" t="s">
        <v>224</v>
      </c>
      <c r="B5" s="592"/>
      <c r="C5" s="592"/>
      <c r="D5" s="592"/>
      <c r="E5" s="592"/>
    </row>
    <row r="7" spans="1:7" s="2" customFormat="1" ht="94.5" customHeight="1">
      <c r="A7" s="350" t="s">
        <v>233</v>
      </c>
      <c r="B7" s="350" t="s">
        <v>11</v>
      </c>
      <c r="C7" s="350" t="s">
        <v>165</v>
      </c>
      <c r="D7" s="351" t="s">
        <v>234</v>
      </c>
      <c r="E7" s="350" t="s">
        <v>12</v>
      </c>
    </row>
    <row r="8" spans="1:7" s="3" customFormat="1" ht="18.75">
      <c r="A8" s="352">
        <v>1</v>
      </c>
      <c r="B8" s="352">
        <v>2</v>
      </c>
      <c r="C8" s="352">
        <v>3</v>
      </c>
      <c r="D8" s="353"/>
      <c r="E8" s="352">
        <v>4</v>
      </c>
    </row>
    <row r="9" spans="1:7" s="3" customFormat="1" ht="48" customHeight="1">
      <c r="A9" s="593" t="s">
        <v>228</v>
      </c>
      <c r="B9" s="594"/>
      <c r="C9" s="594"/>
      <c r="D9" s="594"/>
      <c r="E9" s="595"/>
    </row>
    <row r="10" spans="1:7" s="3" customFormat="1" ht="45.75" customHeight="1">
      <c r="A10" s="596" t="str">
        <f>'приложение 3 спо'!A10:C10</f>
        <v>Областное государственное автономное профессиональное образовательное учреждение "Губернаторский колледж социально - культурных технологий и инноваций"</v>
      </c>
      <c r="B10" s="597"/>
      <c r="C10" s="598"/>
      <c r="D10" s="354"/>
      <c r="E10" s="599">
        <f>(C13+C15)/C11</f>
        <v>0.31720909676974662</v>
      </c>
    </row>
    <row r="11" spans="1:7" s="3" customFormat="1" ht="18.75">
      <c r="A11" s="355" t="s">
        <v>17</v>
      </c>
      <c r="B11" s="356">
        <f>B13+B14+B15</f>
        <v>91.800000000000011</v>
      </c>
      <c r="C11" s="357">
        <f>C13+C14+C15</f>
        <v>49327.4</v>
      </c>
      <c r="D11" s="358">
        <f>C11/B11/12*1000</f>
        <v>44777.959331880898</v>
      </c>
      <c r="E11" s="600"/>
      <c r="G11" s="110"/>
    </row>
    <row r="12" spans="1:7" s="3" customFormat="1" ht="18.75">
      <c r="A12" s="355" t="s">
        <v>13</v>
      </c>
      <c r="B12" s="359"/>
      <c r="C12" s="359"/>
      <c r="D12" s="358"/>
      <c r="E12" s="600"/>
    </row>
    <row r="13" spans="1:7" s="3" customFormat="1" ht="18.75">
      <c r="A13" s="360" t="s">
        <v>14</v>
      </c>
      <c r="B13" s="361">
        <v>4</v>
      </c>
      <c r="C13" s="361">
        <v>4765.1000000000004</v>
      </c>
      <c r="D13" s="358">
        <f t="shared" ref="D13:D15" si="0">C13/B13/12*1000</f>
        <v>99272.916666666672</v>
      </c>
      <c r="E13" s="600"/>
    </row>
    <row r="14" spans="1:7" s="3" customFormat="1" ht="18.75">
      <c r="A14" s="360" t="s">
        <v>15</v>
      </c>
      <c r="B14" s="361">
        <v>62.2</v>
      </c>
      <c r="C14" s="361">
        <v>33680.300000000003</v>
      </c>
      <c r="D14" s="358">
        <f t="shared" si="0"/>
        <v>45123.660235798503</v>
      </c>
      <c r="E14" s="600"/>
    </row>
    <row r="15" spans="1:7" s="3" customFormat="1" ht="18.75">
      <c r="A15" s="360" t="s">
        <v>16</v>
      </c>
      <c r="B15" s="361">
        <v>25.6</v>
      </c>
      <c r="C15" s="361">
        <v>10882</v>
      </c>
      <c r="D15" s="358">
        <f t="shared" si="0"/>
        <v>35423.177083333336</v>
      </c>
      <c r="E15" s="600"/>
    </row>
    <row r="16" spans="1:7" s="6" customFormat="1" ht="46.5" customHeight="1">
      <c r="A16" s="601" t="str">
        <f>'приложение 3 спо'!A14:C14</f>
        <v>Областное государственное автономное профессиональное образовательное учреждение "Томский музыкальный колледж имени Э.В. Денисова "</v>
      </c>
      <c r="B16" s="602"/>
      <c r="C16" s="603"/>
      <c r="D16" s="362"/>
      <c r="E16" s="604">
        <f>(C19+C21)/C17</f>
        <v>0.22370441832395274</v>
      </c>
    </row>
    <row r="17" spans="1:7" s="6" customFormat="1" ht="18.75">
      <c r="A17" s="363" t="s">
        <v>17</v>
      </c>
      <c r="B17" s="356">
        <f>B19+B20+B21</f>
        <v>86.3</v>
      </c>
      <c r="C17" s="357">
        <f>C19+C20+C21</f>
        <v>46230.2</v>
      </c>
      <c r="D17" s="358">
        <f>C17/B17/12*1000</f>
        <v>44640.981073773655</v>
      </c>
      <c r="E17" s="605"/>
      <c r="G17" s="110"/>
    </row>
    <row r="18" spans="1:7" s="6" customFormat="1" ht="18.75">
      <c r="A18" s="363" t="s">
        <v>13</v>
      </c>
      <c r="B18" s="364"/>
      <c r="C18" s="364"/>
      <c r="D18" s="358"/>
      <c r="E18" s="605"/>
    </row>
    <row r="19" spans="1:7" s="6" customFormat="1" ht="18.75">
      <c r="A19" s="365" t="s">
        <v>14</v>
      </c>
      <c r="B19" s="366">
        <v>3.3</v>
      </c>
      <c r="C19" s="366">
        <v>3395.2</v>
      </c>
      <c r="D19" s="358">
        <f t="shared" ref="D19:D21" si="1">C19/B19/12*1000</f>
        <v>85737.373737373724</v>
      </c>
      <c r="E19" s="605"/>
    </row>
    <row r="20" spans="1:7" s="6" customFormat="1" ht="18.75">
      <c r="A20" s="365" t="s">
        <v>15</v>
      </c>
      <c r="B20" s="366">
        <v>67.3</v>
      </c>
      <c r="C20" s="366">
        <v>35888.300000000003</v>
      </c>
      <c r="D20" s="358">
        <f t="shared" si="1"/>
        <v>44438.211986131755</v>
      </c>
      <c r="E20" s="605"/>
    </row>
    <row r="21" spans="1:7" s="6" customFormat="1" ht="18.75">
      <c r="A21" s="365" t="s">
        <v>16</v>
      </c>
      <c r="B21" s="366">
        <v>15.7</v>
      </c>
      <c r="C21" s="366">
        <v>6946.7</v>
      </c>
      <c r="D21" s="358">
        <f t="shared" si="1"/>
        <v>36872.080679405524</v>
      </c>
      <c r="E21" s="605"/>
    </row>
    <row r="22" spans="1:7" s="3" customFormat="1" ht="27.75" customHeight="1">
      <c r="A22" s="593" t="s">
        <v>235</v>
      </c>
      <c r="B22" s="594"/>
      <c r="C22" s="595"/>
      <c r="D22" s="367"/>
      <c r="E22" s="599">
        <f>(C25+C27)/C23</f>
        <v>0.2719720880390466</v>
      </c>
    </row>
    <row r="23" spans="1:7" s="3" customFormat="1" ht="18.75">
      <c r="A23" s="355" t="s">
        <v>17</v>
      </c>
      <c r="B23" s="356">
        <f>B25+B26+B27</f>
        <v>178.10000000000002</v>
      </c>
      <c r="C23" s="357">
        <f>C25+C26+C27</f>
        <v>95557.6</v>
      </c>
      <c r="D23" s="358">
        <f>C23/B23/12*1000</f>
        <v>44711.585251731238</v>
      </c>
      <c r="E23" s="600"/>
    </row>
    <row r="24" spans="1:7" s="3" customFormat="1" ht="18.75">
      <c r="A24" s="355" t="s">
        <v>13</v>
      </c>
      <c r="B24" s="356"/>
      <c r="C24" s="357"/>
      <c r="D24" s="358"/>
      <c r="E24" s="600"/>
    </row>
    <row r="25" spans="1:7" s="3" customFormat="1" ht="18.75">
      <c r="A25" s="360" t="s">
        <v>14</v>
      </c>
      <c r="B25" s="368">
        <f>B19+B13</f>
        <v>7.3</v>
      </c>
      <c r="C25" s="369">
        <f>C19+C13</f>
        <v>8160.3</v>
      </c>
      <c r="D25" s="358">
        <f t="shared" ref="D25:D27" si="2">C25/B25/12*1000</f>
        <v>93154.109589041109</v>
      </c>
      <c r="E25" s="600"/>
    </row>
    <row r="26" spans="1:7" s="3" customFormat="1" ht="18.75">
      <c r="A26" s="360" t="s">
        <v>15</v>
      </c>
      <c r="B26" s="368">
        <f t="shared" ref="B26:C27" si="3">B20+B14</f>
        <v>129.5</v>
      </c>
      <c r="C26" s="369">
        <f t="shared" si="3"/>
        <v>69568.600000000006</v>
      </c>
      <c r="D26" s="358">
        <f t="shared" si="2"/>
        <v>44767.438867438868</v>
      </c>
      <c r="E26" s="600"/>
    </row>
    <row r="27" spans="1:7" s="3" customFormat="1" ht="18.75">
      <c r="A27" s="360" t="s">
        <v>16</v>
      </c>
      <c r="B27" s="368">
        <f t="shared" si="3"/>
        <v>41.3</v>
      </c>
      <c r="C27" s="369">
        <f t="shared" si="3"/>
        <v>17828.7</v>
      </c>
      <c r="D27" s="358">
        <f t="shared" si="2"/>
        <v>35973.970944309935</v>
      </c>
      <c r="E27" s="600"/>
    </row>
    <row r="28" spans="1:7" s="3" customFormat="1" ht="16.5" customHeight="1">
      <c r="A28" s="606"/>
      <c r="B28" s="606"/>
      <c r="C28" s="606"/>
      <c r="D28" s="606"/>
      <c r="E28" s="606"/>
    </row>
    <row r="29" spans="1:7" s="3" customFormat="1" ht="15.75" customHeight="1">
      <c r="A29" s="607"/>
      <c r="B29" s="607"/>
      <c r="C29" s="607"/>
      <c r="D29" s="607"/>
      <c r="E29" s="607"/>
    </row>
    <row r="30" spans="1:7">
      <c r="C30" s="370"/>
      <c r="D30" s="371"/>
    </row>
    <row r="31" spans="1:7">
      <c r="C31" s="370"/>
      <c r="D31" s="371"/>
    </row>
    <row r="32" spans="1:7">
      <c r="C32" s="370"/>
      <c r="D32" s="371"/>
    </row>
    <row r="33" spans="3:4">
      <c r="C33" s="370"/>
      <c r="D33" s="371"/>
    </row>
    <row r="34" spans="3:4">
      <c r="C34" s="370"/>
      <c r="D34" s="371"/>
    </row>
    <row r="35" spans="3:4">
      <c r="C35" s="370"/>
      <c r="D35" s="371"/>
    </row>
    <row r="36" spans="3:4">
      <c r="C36" s="370"/>
      <c r="D36" s="371"/>
    </row>
  </sheetData>
  <mergeCells count="11">
    <mergeCell ref="A16:C16"/>
    <mergeCell ref="E16:E21"/>
    <mergeCell ref="A22:C22"/>
    <mergeCell ref="E22:E27"/>
    <mergeCell ref="A28:E29"/>
    <mergeCell ref="B2:E2"/>
    <mergeCell ref="A4:E4"/>
    <mergeCell ref="A5:E5"/>
    <mergeCell ref="A9:E9"/>
    <mergeCell ref="A10:C10"/>
    <mergeCell ref="E10:E15"/>
  </mergeCells>
  <pageMargins left="0.39370078740157483" right="0.19685039370078741" top="0" bottom="0" header="0.31496062992125984" footer="0.31496062992125984"/>
  <pageSetup paperSize="9" scale="7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7030A0"/>
  </sheetPr>
  <dimension ref="A1:I73"/>
  <sheetViews>
    <sheetView zoomScale="80" zoomScaleNormal="80" workbookViewId="0">
      <selection activeCell="D15" sqref="D15"/>
    </sheetView>
  </sheetViews>
  <sheetFormatPr defaultRowHeight="15"/>
  <cols>
    <col min="1" max="1" width="55.5703125" customWidth="1"/>
    <col min="2" max="2" width="28.42578125" customWidth="1"/>
    <col min="3" max="3" width="37.5703125" customWidth="1"/>
    <col min="4" max="4" width="25.28515625" style="88" hidden="1" customWidth="1"/>
    <col min="5" max="5" width="35.5703125" customWidth="1"/>
    <col min="6" max="7" width="10.42578125" style="88" hidden="1" customWidth="1"/>
    <col min="8" max="8" width="0" style="88" hidden="1" customWidth="1"/>
    <col min="9" max="9" width="15.7109375" bestFit="1" customWidth="1"/>
  </cols>
  <sheetData>
    <row r="1" spans="1:9">
      <c r="E1" s="334" t="s">
        <v>236</v>
      </c>
    </row>
    <row r="2" spans="1:9">
      <c r="C2" s="588" t="s">
        <v>225</v>
      </c>
      <c r="D2" s="588"/>
      <c r="E2" s="588"/>
    </row>
    <row r="3" spans="1:9">
      <c r="C3" s="334"/>
      <c r="D3" s="372"/>
      <c r="E3" s="334"/>
    </row>
    <row r="4" spans="1:9" ht="18.75">
      <c r="A4" s="592" t="s">
        <v>10</v>
      </c>
      <c r="B4" s="592"/>
      <c r="C4" s="592"/>
      <c r="D4" s="592"/>
      <c r="E4" s="592"/>
    </row>
    <row r="5" spans="1:9" ht="18.75">
      <c r="A5" s="592" t="s">
        <v>224</v>
      </c>
      <c r="B5" s="592"/>
      <c r="C5" s="592"/>
      <c r="D5" s="592"/>
      <c r="E5" s="592"/>
    </row>
    <row r="7" spans="1:9" s="3" customFormat="1" ht="97.5" customHeight="1">
      <c r="A7" s="350" t="s">
        <v>233</v>
      </c>
      <c r="B7" s="350" t="s">
        <v>11</v>
      </c>
      <c r="C7" s="350" t="s">
        <v>48</v>
      </c>
      <c r="D7" s="351" t="s">
        <v>237</v>
      </c>
      <c r="E7" s="350" t="s">
        <v>238</v>
      </c>
      <c r="F7" s="373"/>
      <c r="G7" s="373"/>
      <c r="H7" s="373"/>
    </row>
    <row r="8" spans="1:9" s="3" customFormat="1" ht="18.75">
      <c r="A8" s="352">
        <v>1</v>
      </c>
      <c r="B8" s="352">
        <v>2</v>
      </c>
      <c r="C8" s="352">
        <v>3</v>
      </c>
      <c r="D8" s="353"/>
      <c r="E8" s="352">
        <v>4</v>
      </c>
      <c r="F8" s="373"/>
      <c r="G8" s="373"/>
      <c r="H8" s="373"/>
    </row>
    <row r="9" spans="1:9" s="3" customFormat="1" ht="45" customHeight="1">
      <c r="A9" s="593" t="s">
        <v>228</v>
      </c>
      <c r="B9" s="594"/>
      <c r="C9" s="594"/>
      <c r="D9" s="594"/>
      <c r="E9" s="595"/>
      <c r="F9" s="373"/>
      <c r="G9" s="373"/>
      <c r="H9" s="373"/>
    </row>
    <row r="10" spans="1:9" s="3" customFormat="1" ht="55.5" customHeight="1">
      <c r="A10" s="596" t="s">
        <v>229</v>
      </c>
      <c r="B10" s="597"/>
      <c r="C10" s="598"/>
      <c r="D10" s="354"/>
      <c r="E10" s="374"/>
      <c r="F10" s="373"/>
      <c r="G10" s="373"/>
      <c r="H10" s="373"/>
    </row>
    <row r="11" spans="1:9" s="3" customFormat="1" ht="18.75">
      <c r="A11" s="360" t="s">
        <v>14</v>
      </c>
      <c r="B11" s="368">
        <f>'приложение 2 спо'!B13</f>
        <v>4</v>
      </c>
      <c r="C11" s="375">
        <f>D11/B11/12*1000</f>
        <v>99272.916666666672</v>
      </c>
      <c r="D11" s="376">
        <f>'приложение 2 спо'!C13</f>
        <v>4765.1000000000004</v>
      </c>
      <c r="E11" s="361">
        <f>C11/C12</f>
        <v>2.200019150660772</v>
      </c>
      <c r="F11" s="373"/>
      <c r="G11" s="373"/>
      <c r="H11" s="377"/>
      <c r="I11" s="378"/>
    </row>
    <row r="12" spans="1:9" s="3" customFormat="1" ht="18.75">
      <c r="A12" s="360" t="s">
        <v>15</v>
      </c>
      <c r="B12" s="368">
        <f>'приложение 2 спо'!B14</f>
        <v>62.2</v>
      </c>
      <c r="C12" s="375">
        <f t="shared" ref="C12:C13" si="0">D12/B12/12*1000</f>
        <v>45123.660235798503</v>
      </c>
      <c r="D12" s="376">
        <f>'приложение 2 спо'!C14</f>
        <v>33680.300000000003</v>
      </c>
      <c r="E12" s="361">
        <f>C12/C12</f>
        <v>1</v>
      </c>
      <c r="F12" s="373"/>
      <c r="G12" s="373"/>
      <c r="H12" s="377"/>
      <c r="I12" s="378"/>
    </row>
    <row r="13" spans="1:9" s="3" customFormat="1" ht="18.75">
      <c r="A13" s="360" t="s">
        <v>239</v>
      </c>
      <c r="B13" s="368">
        <f>'приложение 2 спо'!B15</f>
        <v>25.6</v>
      </c>
      <c r="C13" s="375">
        <f t="shared" si="0"/>
        <v>35423.177083333336</v>
      </c>
      <c r="D13" s="376">
        <f>'приложение 2 спо'!C15</f>
        <v>10882</v>
      </c>
      <c r="E13" s="361">
        <f>C13/C12</f>
        <v>0.78502446162890471</v>
      </c>
      <c r="F13" s="373"/>
      <c r="G13" s="373"/>
      <c r="H13" s="377"/>
      <c r="I13" s="378"/>
    </row>
    <row r="14" spans="1:9" s="3" customFormat="1" ht="57" customHeight="1">
      <c r="A14" s="596" t="s">
        <v>240</v>
      </c>
      <c r="B14" s="597"/>
      <c r="C14" s="598"/>
      <c r="D14" s="379"/>
      <c r="E14" s="374"/>
      <c r="F14" s="373"/>
      <c r="G14" s="373"/>
      <c r="H14" s="373"/>
    </row>
    <row r="15" spans="1:9" s="3" customFormat="1" ht="18.75">
      <c r="A15" s="360" t="s">
        <v>14</v>
      </c>
      <c r="B15" s="368">
        <f>'приложение 2 спо'!B19</f>
        <v>3.3</v>
      </c>
      <c r="C15" s="375">
        <f>D15/B15/12*1000</f>
        <v>85737.373737373724</v>
      </c>
      <c r="D15" s="380">
        <f>'приложение 2 спо'!C19</f>
        <v>3395.2</v>
      </c>
      <c r="E15" s="381">
        <f>C15/C16</f>
        <v>1.9293614640510419</v>
      </c>
      <c r="F15" s="373"/>
      <c r="G15" s="373"/>
      <c r="H15" s="373"/>
    </row>
    <row r="16" spans="1:9" s="3" customFormat="1" ht="18.75">
      <c r="A16" s="360" t="s">
        <v>15</v>
      </c>
      <c r="B16" s="368">
        <f>'приложение 2 спо'!B20</f>
        <v>67.3</v>
      </c>
      <c r="C16" s="375">
        <f t="shared" ref="C16:C17" si="1">D16/B16/12*1000</f>
        <v>44438.211986131755</v>
      </c>
      <c r="D16" s="380">
        <f>'приложение 2 спо'!C20</f>
        <v>35888.300000000003</v>
      </c>
      <c r="E16" s="381">
        <f>C16/C16</f>
        <v>1</v>
      </c>
      <c r="F16" s="373"/>
      <c r="G16" s="373"/>
      <c r="H16" s="373"/>
    </row>
    <row r="17" spans="1:8" s="3" customFormat="1" ht="18.75">
      <c r="A17" s="360" t="s">
        <v>239</v>
      </c>
      <c r="B17" s="368">
        <f>'приложение 2 спо'!B21</f>
        <v>15.7</v>
      </c>
      <c r="C17" s="375">
        <f t="shared" si="1"/>
        <v>36872.080679405524</v>
      </c>
      <c r="D17" s="380">
        <f>'приложение 2 спо'!C21</f>
        <v>6946.7</v>
      </c>
      <c r="E17" s="381">
        <f>C17/C16</f>
        <v>0.82973816972907322</v>
      </c>
      <c r="F17" s="373"/>
      <c r="G17" s="373"/>
      <c r="H17" s="373"/>
    </row>
    <row r="18" spans="1:8" s="3" customFormat="1" ht="27.75" customHeight="1">
      <c r="A18" s="593" t="s">
        <v>235</v>
      </c>
      <c r="B18" s="594"/>
      <c r="C18" s="594"/>
      <c r="D18" s="594"/>
      <c r="E18" s="595"/>
      <c r="F18" s="373"/>
      <c r="G18" s="373"/>
      <c r="H18" s="373"/>
    </row>
    <row r="19" spans="1:8" s="3" customFormat="1" ht="18.75">
      <c r="A19" s="355" t="s">
        <v>241</v>
      </c>
      <c r="B19" s="381">
        <f>'приложение 2 спо'!B23</f>
        <v>178.10000000000002</v>
      </c>
      <c r="C19" s="382">
        <f>D19/B19/12*1000</f>
        <v>44711.585251731238</v>
      </c>
      <c r="D19" s="383">
        <f>'приложение 2 спо'!C23</f>
        <v>95557.6</v>
      </c>
      <c r="E19" s="384"/>
      <c r="F19" s="373"/>
      <c r="G19" s="373"/>
      <c r="H19" s="373"/>
    </row>
    <row r="20" spans="1:8" s="3" customFormat="1" ht="18.75">
      <c r="A20" s="355" t="s">
        <v>13</v>
      </c>
      <c r="B20" s="315"/>
      <c r="C20" s="385"/>
      <c r="D20" s="386"/>
      <c r="E20" s="384"/>
      <c r="F20" s="373"/>
      <c r="G20" s="373"/>
      <c r="H20" s="373"/>
    </row>
    <row r="21" spans="1:8" s="3" customFormat="1" ht="18.75">
      <c r="A21" s="360" t="s">
        <v>14</v>
      </c>
      <c r="B21" s="381">
        <f>'приложение 2 спо'!B25</f>
        <v>7.3</v>
      </c>
      <c r="C21" s="375">
        <f>D21/B21/12*1000</f>
        <v>93154.109589041109</v>
      </c>
      <c r="D21" s="383">
        <f>'приложение 2 спо'!C25</f>
        <v>8160.3</v>
      </c>
      <c r="E21" s="387">
        <f>C21/C22</f>
        <v>2.0808451844850966</v>
      </c>
      <c r="F21" s="388">
        <f>B11+B15</f>
        <v>7.3</v>
      </c>
      <c r="G21" s="389">
        <f>H21/F21/12*1000</f>
        <v>93154.109589041109</v>
      </c>
      <c r="H21" s="390">
        <f>D11+D15</f>
        <v>8160.3</v>
      </c>
    </row>
    <row r="22" spans="1:8" s="3" customFormat="1" ht="18.75">
      <c r="A22" s="360" t="s">
        <v>15</v>
      </c>
      <c r="B22" s="381">
        <f>'приложение 2 спо'!B26</f>
        <v>129.5</v>
      </c>
      <c r="C22" s="375">
        <f t="shared" ref="C22:C23" si="2">D22/B22/12*1000</f>
        <v>44767.438867438868</v>
      </c>
      <c r="D22" s="383">
        <f>'приложение 2 спо'!C26</f>
        <v>69568.600000000006</v>
      </c>
      <c r="E22" s="387">
        <f>C22/C22</f>
        <v>1</v>
      </c>
      <c r="F22" s="388">
        <f t="shared" ref="F22:F23" si="3">B12+B16</f>
        <v>129.5</v>
      </c>
      <c r="G22" s="389">
        <f t="shared" ref="G22:G23" si="4">H22/F22/12*1000</f>
        <v>44767.438867438868</v>
      </c>
      <c r="H22" s="390">
        <f t="shared" ref="H22:H23" si="5">D12+D16</f>
        <v>69568.600000000006</v>
      </c>
    </row>
    <row r="23" spans="1:8" s="3" customFormat="1" ht="18.75">
      <c r="A23" s="360" t="s">
        <v>16</v>
      </c>
      <c r="B23" s="381">
        <f>'приложение 2 спо'!B27</f>
        <v>41.3</v>
      </c>
      <c r="C23" s="375">
        <f t="shared" si="2"/>
        <v>35973.970944309935</v>
      </c>
      <c r="D23" s="383">
        <f>'приложение 2 спо'!C27</f>
        <v>17828.7</v>
      </c>
      <c r="E23" s="387">
        <f>C23/C22</f>
        <v>0.80357446962361812</v>
      </c>
      <c r="F23" s="388">
        <f t="shared" si="3"/>
        <v>41.3</v>
      </c>
      <c r="G23" s="389">
        <f t="shared" si="4"/>
        <v>35973.970944309935</v>
      </c>
      <c r="H23" s="390">
        <f t="shared" si="5"/>
        <v>17828.7</v>
      </c>
    </row>
    <row r="24" spans="1:8" s="3" customFormat="1" ht="18.75">
      <c r="D24" s="391"/>
      <c r="F24" s="373"/>
      <c r="G24" s="373"/>
      <c r="H24" s="373"/>
    </row>
    <row r="25" spans="1:8" s="3" customFormat="1" ht="18.75">
      <c r="D25" s="391"/>
      <c r="F25" s="373"/>
      <c r="G25" s="373"/>
      <c r="H25" s="373"/>
    </row>
    <row r="26" spans="1:8" s="3" customFormat="1" ht="18.75">
      <c r="C26" s="392"/>
      <c r="D26" s="393"/>
      <c r="E26" s="392"/>
      <c r="F26" s="373"/>
      <c r="G26" s="373"/>
      <c r="H26" s="373"/>
    </row>
    <row r="27" spans="1:8" s="3" customFormat="1" ht="18.75">
      <c r="C27" s="392"/>
      <c r="D27" s="393"/>
      <c r="E27" s="392"/>
      <c r="F27" s="373"/>
      <c r="G27" s="373"/>
      <c r="H27" s="373"/>
    </row>
    <row r="28" spans="1:8" s="3" customFormat="1" ht="18.75">
      <c r="C28" s="392"/>
      <c r="D28" s="393"/>
      <c r="E28" s="392"/>
      <c r="F28" s="373"/>
      <c r="G28" s="373"/>
      <c r="H28" s="373"/>
    </row>
    <row r="29" spans="1:8" s="3" customFormat="1" ht="18.75">
      <c r="D29" s="391"/>
      <c r="F29" s="373"/>
      <c r="G29" s="373"/>
      <c r="H29" s="373"/>
    </row>
    <row r="30" spans="1:8" s="3" customFormat="1" ht="18.75">
      <c r="D30" s="391"/>
      <c r="F30" s="373"/>
      <c r="G30" s="373"/>
      <c r="H30" s="373"/>
    </row>
    <row r="31" spans="1:8" s="3" customFormat="1" ht="18.75">
      <c r="D31" s="391"/>
      <c r="F31" s="373"/>
      <c r="G31" s="373"/>
      <c r="H31" s="373"/>
    </row>
    <row r="32" spans="1:8" s="3" customFormat="1" ht="18.75">
      <c r="D32" s="391"/>
      <c r="F32" s="373"/>
      <c r="G32" s="373"/>
      <c r="H32" s="373"/>
    </row>
    <row r="33" spans="4:8" s="3" customFormat="1" ht="18.75">
      <c r="D33" s="391"/>
      <c r="F33" s="373"/>
      <c r="G33" s="373"/>
      <c r="H33" s="373"/>
    </row>
    <row r="34" spans="4:8" s="3" customFormat="1" ht="18.75">
      <c r="D34" s="391"/>
      <c r="F34" s="373"/>
      <c r="G34" s="373"/>
      <c r="H34" s="373"/>
    </row>
    <row r="35" spans="4:8" s="3" customFormat="1" ht="18.75">
      <c r="D35" s="391"/>
      <c r="F35" s="373"/>
      <c r="G35" s="373"/>
      <c r="H35" s="373"/>
    </row>
    <row r="36" spans="4:8" s="3" customFormat="1" ht="18.75">
      <c r="D36" s="391"/>
      <c r="F36" s="373"/>
      <c r="G36" s="373"/>
      <c r="H36" s="373"/>
    </row>
    <row r="37" spans="4:8" s="3" customFormat="1" ht="18.75">
      <c r="D37" s="391"/>
      <c r="F37" s="373"/>
      <c r="G37" s="373"/>
      <c r="H37" s="373"/>
    </row>
    <row r="38" spans="4:8" s="3" customFormat="1" ht="18.75">
      <c r="D38" s="391"/>
      <c r="F38" s="373"/>
      <c r="G38" s="373"/>
      <c r="H38" s="373"/>
    </row>
    <row r="39" spans="4:8" s="3" customFormat="1" ht="18.75">
      <c r="D39" s="391"/>
      <c r="F39" s="373"/>
      <c r="G39" s="373"/>
      <c r="H39" s="373"/>
    </row>
    <row r="40" spans="4:8" s="3" customFormat="1" ht="18.75">
      <c r="D40" s="391"/>
      <c r="F40" s="373"/>
      <c r="G40" s="373"/>
      <c r="H40" s="373"/>
    </row>
    <row r="41" spans="4:8" s="3" customFormat="1" ht="18.75">
      <c r="D41" s="391"/>
      <c r="F41" s="373"/>
      <c r="G41" s="373"/>
      <c r="H41" s="373"/>
    </row>
    <row r="42" spans="4:8" s="3" customFormat="1" ht="18.75">
      <c r="D42" s="391"/>
      <c r="F42" s="373"/>
      <c r="G42" s="373"/>
      <c r="H42" s="373"/>
    </row>
    <row r="43" spans="4:8" s="3" customFormat="1" ht="18.75">
      <c r="D43" s="391"/>
      <c r="F43" s="373"/>
      <c r="G43" s="373"/>
      <c r="H43" s="373"/>
    </row>
    <row r="44" spans="4:8" s="3" customFormat="1" ht="18.75">
      <c r="D44" s="391"/>
      <c r="F44" s="373"/>
      <c r="G44" s="373"/>
      <c r="H44" s="373"/>
    </row>
    <row r="45" spans="4:8" s="3" customFormat="1" ht="18.75">
      <c r="D45" s="391"/>
      <c r="F45" s="373"/>
      <c r="G45" s="373"/>
      <c r="H45" s="373"/>
    </row>
    <row r="46" spans="4:8" s="3" customFormat="1" ht="18.75">
      <c r="D46" s="391"/>
      <c r="F46" s="373"/>
      <c r="G46" s="373"/>
      <c r="H46" s="373"/>
    </row>
    <row r="47" spans="4:8" s="3" customFormat="1" ht="18.75">
      <c r="D47" s="391"/>
      <c r="F47" s="373"/>
      <c r="G47" s="373"/>
      <c r="H47" s="373"/>
    </row>
    <row r="48" spans="4:8" s="3" customFormat="1" ht="18.75">
      <c r="D48" s="391"/>
      <c r="F48" s="373"/>
      <c r="G48" s="373"/>
      <c r="H48" s="373"/>
    </row>
    <row r="49" spans="4:8" s="3" customFormat="1" ht="18.75">
      <c r="D49" s="391"/>
      <c r="F49" s="373"/>
      <c r="G49" s="373"/>
      <c r="H49" s="373"/>
    </row>
    <row r="50" spans="4:8" s="3" customFormat="1" ht="18.75">
      <c r="D50" s="391"/>
      <c r="F50" s="373"/>
      <c r="G50" s="373"/>
      <c r="H50" s="373"/>
    </row>
    <row r="51" spans="4:8" s="3" customFormat="1" ht="18.75">
      <c r="D51" s="391"/>
      <c r="F51" s="373"/>
      <c r="G51" s="373"/>
      <c r="H51" s="373"/>
    </row>
    <row r="52" spans="4:8" s="3" customFormat="1" ht="18.75">
      <c r="D52" s="391"/>
      <c r="F52" s="373"/>
      <c r="G52" s="373"/>
      <c r="H52" s="373"/>
    </row>
    <row r="53" spans="4:8" s="3" customFormat="1" ht="18.75">
      <c r="D53" s="391"/>
      <c r="F53" s="373"/>
      <c r="G53" s="373"/>
      <c r="H53" s="373"/>
    </row>
    <row r="54" spans="4:8" s="3" customFormat="1" ht="18.75">
      <c r="D54" s="391"/>
      <c r="F54" s="373"/>
      <c r="G54" s="373"/>
      <c r="H54" s="373"/>
    </row>
    <row r="55" spans="4:8" s="3" customFormat="1" ht="18.75">
      <c r="D55" s="391"/>
      <c r="F55" s="373"/>
      <c r="G55" s="373"/>
      <c r="H55" s="373"/>
    </row>
    <row r="56" spans="4:8" s="3" customFormat="1" ht="18.75">
      <c r="D56" s="391"/>
      <c r="F56" s="373"/>
      <c r="G56" s="373"/>
      <c r="H56" s="373"/>
    </row>
    <row r="57" spans="4:8" s="3" customFormat="1" ht="18.75">
      <c r="D57" s="391"/>
      <c r="F57" s="373"/>
      <c r="G57" s="373"/>
      <c r="H57" s="373"/>
    </row>
    <row r="58" spans="4:8" s="3" customFormat="1" ht="18.75">
      <c r="D58" s="391"/>
      <c r="F58" s="373"/>
      <c r="G58" s="373"/>
      <c r="H58" s="373"/>
    </row>
    <row r="59" spans="4:8" s="3" customFormat="1" ht="18.75">
      <c r="D59" s="391"/>
      <c r="F59" s="373"/>
      <c r="G59" s="373"/>
      <c r="H59" s="373"/>
    </row>
    <row r="60" spans="4:8" s="3" customFormat="1" ht="18.75">
      <c r="D60" s="391"/>
      <c r="F60" s="373"/>
      <c r="G60" s="373"/>
      <c r="H60" s="373"/>
    </row>
    <row r="61" spans="4:8" s="3" customFormat="1" ht="18.75">
      <c r="D61" s="391"/>
      <c r="F61" s="373"/>
      <c r="G61" s="373"/>
      <c r="H61" s="373"/>
    </row>
    <row r="62" spans="4:8" s="3" customFormat="1" ht="18.75">
      <c r="D62" s="391"/>
      <c r="F62" s="373"/>
      <c r="G62" s="373"/>
      <c r="H62" s="373"/>
    </row>
    <row r="63" spans="4:8" s="3" customFormat="1" ht="18.75">
      <c r="D63" s="391"/>
      <c r="F63" s="373"/>
      <c r="G63" s="373"/>
      <c r="H63" s="373"/>
    </row>
    <row r="64" spans="4:8" s="3" customFormat="1" ht="18.75">
      <c r="D64" s="391"/>
      <c r="F64" s="373"/>
      <c r="G64" s="373"/>
      <c r="H64" s="373"/>
    </row>
    <row r="65" spans="4:8" s="3" customFormat="1" ht="18.75">
      <c r="D65" s="391"/>
      <c r="F65" s="373"/>
      <c r="G65" s="373"/>
      <c r="H65" s="373"/>
    </row>
    <row r="66" spans="4:8" s="3" customFormat="1" ht="18.75">
      <c r="D66" s="391"/>
      <c r="F66" s="373"/>
      <c r="G66" s="373"/>
      <c r="H66" s="373"/>
    </row>
    <row r="67" spans="4:8" s="3" customFormat="1" ht="18.75">
      <c r="D67" s="391"/>
      <c r="F67" s="373"/>
      <c r="G67" s="373"/>
      <c r="H67" s="373"/>
    </row>
    <row r="68" spans="4:8" s="3" customFormat="1" ht="18.75">
      <c r="D68" s="391"/>
      <c r="F68" s="373"/>
      <c r="G68" s="373"/>
      <c r="H68" s="373"/>
    </row>
    <row r="69" spans="4:8" s="3" customFormat="1" ht="18.75">
      <c r="D69" s="391"/>
      <c r="F69" s="373"/>
      <c r="G69" s="373"/>
      <c r="H69" s="373"/>
    </row>
    <row r="70" spans="4:8" s="3" customFormat="1" ht="18.75">
      <c r="D70" s="391"/>
      <c r="F70" s="373"/>
      <c r="G70" s="373"/>
      <c r="H70" s="373"/>
    </row>
    <row r="71" spans="4:8" s="3" customFormat="1" ht="18.75">
      <c r="D71" s="391"/>
      <c r="F71" s="373"/>
      <c r="G71" s="373"/>
      <c r="H71" s="373"/>
    </row>
    <row r="72" spans="4:8" s="3" customFormat="1" ht="18.75">
      <c r="D72" s="391"/>
      <c r="F72" s="373"/>
      <c r="G72" s="373"/>
      <c r="H72" s="373"/>
    </row>
    <row r="73" spans="4:8" s="3" customFormat="1" ht="18.75">
      <c r="D73" s="391"/>
      <c r="F73" s="373"/>
      <c r="G73" s="373"/>
      <c r="H73" s="373"/>
    </row>
  </sheetData>
  <mergeCells count="7">
    <mergeCell ref="A18:E18"/>
    <mergeCell ref="C2:E2"/>
    <mergeCell ref="A4:E4"/>
    <mergeCell ref="A5:E5"/>
    <mergeCell ref="A9:E9"/>
    <mergeCell ref="A10:C10"/>
    <mergeCell ref="A14:C14"/>
  </mergeCells>
  <pageMargins left="0.19685039370078741" right="0" top="0" bottom="0" header="0.31496062992125984" footer="0.31496062992125984"/>
  <pageSetup paperSize="9" scale="7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9" tint="0.79998168889431442"/>
  </sheetPr>
  <dimension ref="A1:I76"/>
  <sheetViews>
    <sheetView view="pageBreakPreview" zoomScale="60" zoomScaleNormal="70" workbookViewId="0">
      <pane xSplit="1" ySplit="8" topLeftCell="B54" activePane="bottomRight" state="frozen"/>
      <selection activeCell="Q62" sqref="Q62"/>
      <selection pane="topRight" activeCell="Q62" sqref="Q62"/>
      <selection pane="bottomLeft" activeCell="Q62" sqref="Q62"/>
      <selection pane="bottomRight" activeCell="D67" sqref="D67"/>
    </sheetView>
  </sheetViews>
  <sheetFormatPr defaultRowHeight="15"/>
  <cols>
    <col min="1" max="1" width="52.28515625" style="394" customWidth="1"/>
    <col min="2" max="2" width="32.42578125" style="10" customWidth="1"/>
    <col min="3" max="3" width="29.28515625" style="10" customWidth="1"/>
    <col min="4" max="4" width="34" customWidth="1"/>
    <col min="5" max="5" width="28.5703125" style="10" customWidth="1"/>
    <col min="6" max="6" width="25.42578125" style="10" customWidth="1"/>
    <col min="7" max="7" width="29" style="10" customWidth="1"/>
    <col min="8" max="8" width="29.42578125" customWidth="1"/>
  </cols>
  <sheetData>
    <row r="1" spans="1:9">
      <c r="E1" s="288"/>
      <c r="G1" s="588" t="s">
        <v>242</v>
      </c>
      <c r="H1" s="588"/>
    </row>
    <row r="2" spans="1:9">
      <c r="G2" s="588" t="s">
        <v>243</v>
      </c>
      <c r="H2" s="588"/>
    </row>
    <row r="3" spans="1:9">
      <c r="G3" s="395"/>
      <c r="H3" s="334"/>
    </row>
    <row r="4" spans="1:9" ht="18.75" customHeight="1">
      <c r="A4" s="589" t="s">
        <v>226</v>
      </c>
      <c r="B4" s="589"/>
      <c r="C4" s="589"/>
      <c r="D4" s="589"/>
      <c r="E4" s="589"/>
      <c r="F4" s="589"/>
      <c r="G4" s="589"/>
      <c r="H4" s="589"/>
    </row>
    <row r="5" spans="1:9" ht="18.75">
      <c r="A5" s="124"/>
      <c r="B5" s="336"/>
      <c r="C5" s="336"/>
      <c r="D5" s="337"/>
      <c r="E5" s="336"/>
    </row>
    <row r="6" spans="1:9" ht="15" customHeight="1">
      <c r="D6" s="335"/>
      <c r="E6" s="396"/>
    </row>
    <row r="7" spans="1:9" s="2" customFormat="1" ht="131.25" customHeight="1">
      <c r="A7" s="609" t="s">
        <v>18</v>
      </c>
      <c r="B7" s="610" t="s">
        <v>6</v>
      </c>
      <c r="C7" s="610" t="s">
        <v>8</v>
      </c>
      <c r="D7" s="609" t="s">
        <v>9</v>
      </c>
      <c r="E7" s="609" t="s">
        <v>4</v>
      </c>
      <c r="F7" s="609"/>
      <c r="G7" s="611" t="s">
        <v>1</v>
      </c>
      <c r="H7" s="609" t="s">
        <v>2</v>
      </c>
    </row>
    <row r="8" spans="1:9" s="2" customFormat="1" ht="36" customHeight="1">
      <c r="A8" s="609"/>
      <c r="B8" s="610"/>
      <c r="C8" s="610"/>
      <c r="D8" s="609"/>
      <c r="E8" s="397" t="s">
        <v>5</v>
      </c>
      <c r="F8" s="397" t="s">
        <v>0</v>
      </c>
      <c r="G8" s="611"/>
      <c r="H8" s="609"/>
    </row>
    <row r="9" spans="1:9" s="3" customFormat="1" ht="18.75">
      <c r="A9" s="315">
        <v>1</v>
      </c>
      <c r="B9" s="398">
        <v>2</v>
      </c>
      <c r="C9" s="398">
        <v>3</v>
      </c>
      <c r="D9" s="352">
        <v>4</v>
      </c>
      <c r="E9" s="398">
        <v>5</v>
      </c>
      <c r="F9" s="398">
        <v>6</v>
      </c>
      <c r="G9" s="398">
        <v>7</v>
      </c>
      <c r="H9" s="352" t="s">
        <v>7</v>
      </c>
    </row>
    <row r="10" spans="1:9" s="3" customFormat="1" ht="24.75" customHeight="1">
      <c r="A10" s="612" t="s">
        <v>244</v>
      </c>
      <c r="B10" s="613"/>
      <c r="C10" s="613"/>
      <c r="D10" s="613"/>
      <c r="E10" s="613"/>
      <c r="F10" s="613"/>
      <c r="G10" s="613"/>
      <c r="H10" s="614"/>
    </row>
    <row r="11" spans="1:9" s="3" customFormat="1" ht="24.75" customHeight="1">
      <c r="A11" s="612" t="s">
        <v>245</v>
      </c>
      <c r="B11" s="613"/>
      <c r="C11" s="613"/>
      <c r="D11" s="613"/>
      <c r="E11" s="613"/>
      <c r="F11" s="613"/>
      <c r="G11" s="613"/>
      <c r="H11" s="614"/>
    </row>
    <row r="12" spans="1:9" s="3" customFormat="1" ht="24.95" customHeight="1">
      <c r="A12" s="399" t="s">
        <v>246</v>
      </c>
      <c r="B12" s="400">
        <f>'[8]ФОРМА 2 2022 июль'!$OE$13</f>
        <v>19</v>
      </c>
      <c r="C12" s="400">
        <f>'[5]УК расш(о)'!$F$15</f>
        <v>19</v>
      </c>
      <c r="D12" s="316">
        <f>F12/41175*100</f>
        <v>92.908957274789898</v>
      </c>
      <c r="E12" s="401">
        <f>G12</f>
        <v>38255.26315789474</v>
      </c>
      <c r="F12" s="401">
        <f>'[5]УК расш(о)'!$Q$15</f>
        <v>38255.26315789474</v>
      </c>
      <c r="G12" s="401">
        <f>'[8]ФОРМА 2 2022 июль'!$OF$13</f>
        <v>38255.26315789474</v>
      </c>
      <c r="H12" s="402">
        <f>F12-G12</f>
        <v>0</v>
      </c>
      <c r="I12" s="403"/>
    </row>
    <row r="13" spans="1:9" s="3" customFormat="1" ht="24.95" customHeight="1">
      <c r="A13" s="399" t="s">
        <v>247</v>
      </c>
      <c r="B13" s="400">
        <f>'[8]ФОРМА 2 2022 июль'!$OE$14</f>
        <v>10</v>
      </c>
      <c r="C13" s="400">
        <f>'[5]УК расш(о)'!$F$17</f>
        <v>10</v>
      </c>
      <c r="D13" s="316">
        <f t="shared" ref="D13:D18" si="0">F13/41175*100</f>
        <v>112.43472981177899</v>
      </c>
      <c r="E13" s="401">
        <f t="shared" ref="E13:E17" si="1">G13</f>
        <v>45564.166666666672</v>
      </c>
      <c r="F13" s="401">
        <f>'[5]УК расш(о)'!$Q$17</f>
        <v>46295.000000000007</v>
      </c>
      <c r="G13" s="401">
        <f>'[8]ФОРМА 2 2022 июль'!$OF$14</f>
        <v>45564.166666666672</v>
      </c>
      <c r="H13" s="402">
        <f t="shared" ref="H13:H17" si="2">F13-G13</f>
        <v>730.83333333333576</v>
      </c>
      <c r="I13" s="403"/>
    </row>
    <row r="14" spans="1:9" s="3" customFormat="1" ht="24.95" customHeight="1">
      <c r="A14" s="399" t="s">
        <v>248</v>
      </c>
      <c r="B14" s="400">
        <f>'[8]ФОРМА 2 2022 июль'!$OE$15</f>
        <v>11</v>
      </c>
      <c r="C14" s="400">
        <f>'[5]УК расш(о)'!$F$19</f>
        <v>10</v>
      </c>
      <c r="D14" s="316">
        <f t="shared" si="0"/>
        <v>92.558186601902463</v>
      </c>
      <c r="E14" s="401">
        <f t="shared" si="1"/>
        <v>38110.606060606064</v>
      </c>
      <c r="F14" s="401">
        <f>'[5]УК расш(о)'!$Q$19</f>
        <v>38110.833333333336</v>
      </c>
      <c r="G14" s="401">
        <f>'[8]ФОРМА 2 2022 июль'!$OF$15</f>
        <v>38110.606060606064</v>
      </c>
      <c r="H14" s="402">
        <f t="shared" si="2"/>
        <v>0.22727272727206582</v>
      </c>
      <c r="I14" s="403"/>
    </row>
    <row r="15" spans="1:9" s="3" customFormat="1" ht="24.95" customHeight="1">
      <c r="A15" s="399" t="s">
        <v>249</v>
      </c>
      <c r="B15" s="400">
        <f>'[8]ФОРМА 2 2022 июль'!$OE$16</f>
        <v>15.6</v>
      </c>
      <c r="C15" s="400">
        <f>'[5]УК расш(о)'!$F$21</f>
        <v>15.6</v>
      </c>
      <c r="D15" s="316">
        <f t="shared" si="0"/>
        <v>100.25999097037348</v>
      </c>
      <c r="E15" s="401">
        <f t="shared" si="1"/>
        <v>41282.051282051281</v>
      </c>
      <c r="F15" s="401">
        <f>'[5]УК расш(о)'!$Q$21</f>
        <v>41282.051282051281</v>
      </c>
      <c r="G15" s="401">
        <f>'[8]ФОРМА 2 2022 июль'!$OF$16</f>
        <v>41282.051282051281</v>
      </c>
      <c r="H15" s="402">
        <f t="shared" si="2"/>
        <v>0</v>
      </c>
      <c r="I15" s="403"/>
    </row>
    <row r="16" spans="1:9" s="3" customFormat="1" ht="24.95" customHeight="1">
      <c r="A16" s="399" t="s">
        <v>250</v>
      </c>
      <c r="B16" s="400">
        <f>'[8]ФОРМА 2 2022 июль'!$OE$17</f>
        <v>5</v>
      </c>
      <c r="C16" s="400">
        <f>'[5]УК расш(о)'!$F$23</f>
        <v>5</v>
      </c>
      <c r="D16" s="316">
        <f t="shared" si="0"/>
        <v>134.13883829184374</v>
      </c>
      <c r="E16" s="401">
        <f t="shared" si="1"/>
        <v>55231.666666666664</v>
      </c>
      <c r="F16" s="401">
        <f>'[5]УК расш(о)'!$Q$23</f>
        <v>55231.666666666664</v>
      </c>
      <c r="G16" s="401">
        <f>'[8]ФОРМА 2 2022 июль'!$OF$17</f>
        <v>55231.666666666664</v>
      </c>
      <c r="H16" s="402">
        <f t="shared" si="2"/>
        <v>0</v>
      </c>
      <c r="I16" s="403"/>
    </row>
    <row r="17" spans="1:9" s="3" customFormat="1" ht="24.95" customHeight="1">
      <c r="A17" s="399" t="s">
        <v>251</v>
      </c>
      <c r="B17" s="400">
        <f>'[8]ФОРМА 2 2022 июль'!$OE$18</f>
        <v>9.8000000000000007</v>
      </c>
      <c r="C17" s="400">
        <f>'[5]УК расш(о)'!$F$25</f>
        <v>9.8000000000000007</v>
      </c>
      <c r="D17" s="316">
        <f t="shared" si="0"/>
        <v>95.677979752921217</v>
      </c>
      <c r="E17" s="401">
        <f t="shared" si="1"/>
        <v>39394.557823129238</v>
      </c>
      <c r="F17" s="401">
        <f>'[5]УК расш(о)'!$Q$25</f>
        <v>39395.408163265311</v>
      </c>
      <c r="G17" s="401">
        <f>'[8]ФОРМА 2 2022 июль'!$OF$18</f>
        <v>39394.557823129238</v>
      </c>
      <c r="H17" s="402">
        <f t="shared" si="2"/>
        <v>0.85034013607219094</v>
      </c>
      <c r="I17" s="403"/>
    </row>
    <row r="18" spans="1:9" s="3" customFormat="1" ht="19.5">
      <c r="A18" s="404" t="s">
        <v>252</v>
      </c>
      <c r="B18" s="405">
        <f>B12+B13+B14+B15+B16+B17</f>
        <v>70.400000000000006</v>
      </c>
      <c r="C18" s="405">
        <f>C12+C13+C14+C15+C16+C17</f>
        <v>69.400000000000006</v>
      </c>
      <c r="D18" s="406">
        <f t="shared" si="0"/>
        <v>100.68578680883999</v>
      </c>
      <c r="E18" s="407">
        <f>G18</f>
        <v>41305.871212121216</v>
      </c>
      <c r="F18" s="407">
        <f>(F12*C12+F13*C13+F14*C14+F15*C15+F16*C16+F17*C17)/C18</f>
        <v>41457.372718539867</v>
      </c>
      <c r="G18" s="407">
        <f>(B12*G12+B13*G13+G14*B14+G15*B15+G16*B16+G17*B17)/B18</f>
        <v>41305.871212121216</v>
      </c>
      <c r="H18" s="408">
        <f>F18-G18</f>
        <v>151.50150641865184</v>
      </c>
      <c r="I18" s="403"/>
    </row>
    <row r="19" spans="1:9" s="3" customFormat="1" ht="24" customHeight="1">
      <c r="A19" s="613" t="s">
        <v>158</v>
      </c>
      <c r="B19" s="613"/>
      <c r="C19" s="613"/>
      <c r="D19" s="613"/>
      <c r="E19" s="613"/>
      <c r="F19" s="613"/>
      <c r="G19" s="613"/>
      <c r="H19" s="613"/>
      <c r="I19" s="403"/>
    </row>
    <row r="20" spans="1:9" s="3" customFormat="1" ht="24" customHeight="1">
      <c r="A20" s="612" t="s">
        <v>19</v>
      </c>
      <c r="B20" s="613"/>
      <c r="C20" s="613"/>
      <c r="D20" s="613"/>
      <c r="E20" s="613"/>
      <c r="F20" s="613"/>
      <c r="G20" s="613"/>
      <c r="H20" s="614"/>
      <c r="I20" s="403"/>
    </row>
    <row r="21" spans="1:9" s="3" customFormat="1" ht="78" customHeight="1">
      <c r="A21" s="409" t="s">
        <v>253</v>
      </c>
      <c r="B21" s="410">
        <f>'[8]ФОРМА 2 2022 июль'!$OE$20</f>
        <v>8</v>
      </c>
      <c r="C21" s="411">
        <f>'[5]УК расш(о)'!$F$28</f>
        <v>8</v>
      </c>
      <c r="D21" s="316">
        <f t="shared" ref="D21:D22" si="3">F21/41175*100</f>
        <v>148.38089455575795</v>
      </c>
      <c r="E21" s="412">
        <f>G21</f>
        <v>61095.833333333328</v>
      </c>
      <c r="F21" s="412">
        <f>'[5]УК расш(о)'!$Q$28</f>
        <v>61095.833333333336</v>
      </c>
      <c r="G21" s="411">
        <f>'[8]ФОРМА 2 2022 июль'!$OF$20</f>
        <v>61095.833333333328</v>
      </c>
      <c r="H21" s="319">
        <f>F21-G21</f>
        <v>0</v>
      </c>
      <c r="I21" s="403"/>
    </row>
    <row r="22" spans="1:9" s="3" customFormat="1" ht="42.75" customHeight="1">
      <c r="A22" s="413" t="s">
        <v>254</v>
      </c>
      <c r="B22" s="414">
        <f>SUM(B21:B21)</f>
        <v>8</v>
      </c>
      <c r="C22" s="414">
        <f>SUM(C21:C21)</f>
        <v>8</v>
      </c>
      <c r="D22" s="287">
        <f t="shared" si="3"/>
        <v>148.38089455575795</v>
      </c>
      <c r="E22" s="414">
        <f>(B21*E21)/B22</f>
        <v>61095.833333333328</v>
      </c>
      <c r="F22" s="414">
        <f>(C21*F21)/C22</f>
        <v>61095.833333333336</v>
      </c>
      <c r="G22" s="414">
        <f>(B21*G21)/B22</f>
        <v>61095.833333333328</v>
      </c>
      <c r="H22" s="287">
        <f>F22-G22</f>
        <v>0</v>
      </c>
      <c r="I22" s="403"/>
    </row>
    <row r="23" spans="1:9" s="3" customFormat="1" ht="18.75">
      <c r="A23" s="608" t="s">
        <v>22</v>
      </c>
      <c r="B23" s="608"/>
      <c r="C23" s="608"/>
      <c r="D23" s="608"/>
      <c r="E23" s="608"/>
      <c r="F23" s="608"/>
      <c r="G23" s="608"/>
      <c r="H23" s="608"/>
      <c r="I23" s="403"/>
    </row>
    <row r="24" spans="1:9" s="3" customFormat="1" ht="93" customHeight="1">
      <c r="A24" s="409" t="s">
        <v>255</v>
      </c>
      <c r="B24" s="410">
        <f>'[8]ФОРМА 2 2022 июль'!$OE$22</f>
        <v>14.4</v>
      </c>
      <c r="C24" s="411">
        <f>'[5]УК расш(о)'!$F$37</f>
        <v>14.6</v>
      </c>
      <c r="D24" s="316">
        <f t="shared" ref="D24:D25" si="4">F24/41175*100</f>
        <v>125.07728178811344</v>
      </c>
      <c r="E24" s="412">
        <f>G24</f>
        <v>51500.578703703693</v>
      </c>
      <c r="F24" s="412">
        <f>'[5]УК расш(о)'!$Q$37</f>
        <v>51500.570776255707</v>
      </c>
      <c r="G24" s="411">
        <f>'[8]ФОРМА 2 2022 июль'!$OF$22</f>
        <v>51500.578703703693</v>
      </c>
      <c r="H24" s="319">
        <f>F24-G24</f>
        <v>-7.9274479867308401E-3</v>
      </c>
      <c r="I24" s="403"/>
    </row>
    <row r="25" spans="1:9" s="3" customFormat="1" ht="38.25" customHeight="1">
      <c r="A25" s="413" t="s">
        <v>23</v>
      </c>
      <c r="B25" s="414">
        <f>SUM(B24:B24)</f>
        <v>14.4</v>
      </c>
      <c r="C25" s="414">
        <f>SUM(C24:C24)</f>
        <v>14.6</v>
      </c>
      <c r="D25" s="287">
        <f t="shared" si="4"/>
        <v>125.07728178811344</v>
      </c>
      <c r="E25" s="414">
        <f>(B24*E24)/B25</f>
        <v>51500.578703703693</v>
      </c>
      <c r="F25" s="414">
        <f>(C24*F24)/C25</f>
        <v>51500.570776255707</v>
      </c>
      <c r="G25" s="414">
        <f>(B24*G24)/B25</f>
        <v>51500.578703703693</v>
      </c>
      <c r="H25" s="287">
        <f>F25-G25</f>
        <v>-7.9274479867308401E-3</v>
      </c>
      <c r="I25" s="403"/>
    </row>
    <row r="26" spans="1:9" s="3" customFormat="1" ht="18.75">
      <c r="A26" s="608" t="s">
        <v>25</v>
      </c>
      <c r="B26" s="608"/>
      <c r="C26" s="608"/>
      <c r="D26" s="608"/>
      <c r="E26" s="608"/>
      <c r="F26" s="608"/>
      <c r="G26" s="608"/>
      <c r="H26" s="608"/>
      <c r="I26" s="403"/>
    </row>
    <row r="27" spans="1:9" s="3" customFormat="1" ht="96.75" customHeight="1">
      <c r="A27" s="409" t="s">
        <v>256</v>
      </c>
      <c r="B27" s="410">
        <f>'[8]ФОРМА 2 2022 июль'!$OE$24</f>
        <v>10</v>
      </c>
      <c r="C27" s="411">
        <f>'[5]УК расш(о)'!$F$43</f>
        <v>10.3</v>
      </c>
      <c r="D27" s="316">
        <f t="shared" ref="D27:D28" si="5">F27/41175*100</f>
        <v>121.82000027509072</v>
      </c>
      <c r="E27" s="412">
        <f>G27</f>
        <v>50159.166666666672</v>
      </c>
      <c r="F27" s="411">
        <f>'[5]УК расш(о)'!$Q$43</f>
        <v>50159.385113268603</v>
      </c>
      <c r="G27" s="412">
        <f>'[8]ФОРМА 2 2022 июль'!$OF$24</f>
        <v>50159.166666666672</v>
      </c>
      <c r="H27" s="319">
        <f>F27-G27</f>
        <v>0.218446601931646</v>
      </c>
      <c r="I27" s="403"/>
    </row>
    <row r="28" spans="1:9" s="3" customFormat="1" ht="39.75" customHeight="1">
      <c r="A28" s="415" t="s">
        <v>26</v>
      </c>
      <c r="B28" s="414">
        <f>SUM(B27:B27)</f>
        <v>10</v>
      </c>
      <c r="C28" s="414">
        <f>SUM(C27:C27)</f>
        <v>10.3</v>
      </c>
      <c r="D28" s="287">
        <f t="shared" si="5"/>
        <v>121.82000027509072</v>
      </c>
      <c r="E28" s="414">
        <f>(B27*E27)/B28</f>
        <v>50159.166666666672</v>
      </c>
      <c r="F28" s="414">
        <f>(C27*F27)/C28</f>
        <v>50159.385113268603</v>
      </c>
      <c r="G28" s="414">
        <f>(B27*G27)/B28</f>
        <v>50159.166666666672</v>
      </c>
      <c r="H28" s="287">
        <f>F28-G28</f>
        <v>0.218446601931646</v>
      </c>
      <c r="I28" s="403"/>
    </row>
    <row r="29" spans="1:9" s="3" customFormat="1" ht="18.75">
      <c r="A29" s="608" t="s">
        <v>27</v>
      </c>
      <c r="B29" s="608"/>
      <c r="C29" s="608"/>
      <c r="D29" s="608"/>
      <c r="E29" s="608"/>
      <c r="F29" s="608"/>
      <c r="G29" s="608"/>
      <c r="H29" s="608"/>
      <c r="I29" s="403"/>
    </row>
    <row r="30" spans="1:9" s="3" customFormat="1" ht="93.75" customHeight="1">
      <c r="A30" s="409" t="s">
        <v>257</v>
      </c>
      <c r="B30" s="410">
        <f>'[8]ФОРМА 2 2022 июль'!$OE$25</f>
        <v>9.6</v>
      </c>
      <c r="C30" s="411">
        <f>'[5]УК расш(о)'!$F$46</f>
        <v>9.6</v>
      </c>
      <c r="D30" s="316">
        <f t="shared" ref="D30:D31" si="6">F30/41175*100</f>
        <v>128.53757673885181</v>
      </c>
      <c r="E30" s="412">
        <f>G30</f>
        <v>52925.347222222226</v>
      </c>
      <c r="F30" s="411">
        <f>'[5]УК расш(о)'!$Q$46</f>
        <v>52925.347222222226</v>
      </c>
      <c r="G30" s="412">
        <f>'[8]ФОРМА 2 2022 июль'!$OF$25</f>
        <v>52925.347222222226</v>
      </c>
      <c r="H30" s="319">
        <f>F30-G30</f>
        <v>0</v>
      </c>
      <c r="I30" s="403"/>
    </row>
    <row r="31" spans="1:9" s="3" customFormat="1" ht="42" customHeight="1">
      <c r="A31" s="413" t="s">
        <v>28</v>
      </c>
      <c r="B31" s="414">
        <f>SUM(B30:B30)</f>
        <v>9.6</v>
      </c>
      <c r="C31" s="414">
        <f>SUM(C30:C30)</f>
        <v>9.6</v>
      </c>
      <c r="D31" s="287">
        <f t="shared" si="6"/>
        <v>128.53757673885181</v>
      </c>
      <c r="E31" s="414">
        <f>(B30*E30)/B31</f>
        <v>52925.347222222226</v>
      </c>
      <c r="F31" s="414">
        <f>(C30*F30)/C31</f>
        <v>52925.347222222226</v>
      </c>
      <c r="G31" s="414">
        <f>(B30*G30)/B31</f>
        <v>52925.347222222226</v>
      </c>
      <c r="H31" s="287">
        <f>F31-G31</f>
        <v>0</v>
      </c>
      <c r="I31" s="403"/>
    </row>
    <row r="32" spans="1:9" s="3" customFormat="1" ht="18.75">
      <c r="A32" s="608" t="s">
        <v>29</v>
      </c>
      <c r="B32" s="608"/>
      <c r="C32" s="608"/>
      <c r="D32" s="608"/>
      <c r="E32" s="608"/>
      <c r="F32" s="608"/>
      <c r="G32" s="608"/>
      <c r="H32" s="608"/>
      <c r="I32" s="403"/>
    </row>
    <row r="33" spans="1:9" s="3" customFormat="1" ht="94.5" customHeight="1">
      <c r="A33" s="409" t="s">
        <v>258</v>
      </c>
      <c r="B33" s="410">
        <f>'[8]ФОРМА 2 2022 июль'!$OE$26</f>
        <v>8.5</v>
      </c>
      <c r="C33" s="411">
        <f>'[5]УК расш(о)'!$F$49</f>
        <v>8.5</v>
      </c>
      <c r="D33" s="316">
        <f t="shared" ref="D33:D34" si="7">F33/41175*100</f>
        <v>110.59442599140445</v>
      </c>
      <c r="E33" s="412">
        <f>G33</f>
        <v>45537.254901960783</v>
      </c>
      <c r="F33" s="411">
        <f>'[5]УК расш(о)'!$Q$49</f>
        <v>45537.254901960783</v>
      </c>
      <c r="G33" s="412">
        <f>'[8]ФОРМА 2 2022 июль'!$OF$26</f>
        <v>45537.254901960783</v>
      </c>
      <c r="H33" s="319">
        <f>F33-G33</f>
        <v>0</v>
      </c>
      <c r="I33" s="403"/>
    </row>
    <row r="34" spans="1:9" s="3" customFormat="1" ht="39" customHeight="1">
      <c r="A34" s="415" t="s">
        <v>30</v>
      </c>
      <c r="B34" s="414">
        <f>B33</f>
        <v>8.5</v>
      </c>
      <c r="C34" s="414">
        <f>C33</f>
        <v>8.5</v>
      </c>
      <c r="D34" s="287">
        <f t="shared" si="7"/>
        <v>110.59442599140445</v>
      </c>
      <c r="E34" s="414">
        <f>(B33*E33)/B34</f>
        <v>45537.254901960783</v>
      </c>
      <c r="F34" s="414">
        <f>(F33*C33)/C34</f>
        <v>45537.254901960783</v>
      </c>
      <c r="G34" s="414">
        <f>(G33*B33)/B34</f>
        <v>45537.254901960783</v>
      </c>
      <c r="H34" s="287">
        <f>F34-G34</f>
        <v>0</v>
      </c>
      <c r="I34" s="403"/>
    </row>
    <row r="35" spans="1:9" s="3" customFormat="1" ht="18.75">
      <c r="A35" s="608" t="s">
        <v>32</v>
      </c>
      <c r="B35" s="608"/>
      <c r="C35" s="608"/>
      <c r="D35" s="608"/>
      <c r="E35" s="608"/>
      <c r="F35" s="608"/>
      <c r="G35" s="608"/>
      <c r="H35" s="608"/>
      <c r="I35" s="403"/>
    </row>
    <row r="36" spans="1:9" s="3" customFormat="1" ht="95.25" customHeight="1">
      <c r="A36" s="293" t="s">
        <v>259</v>
      </c>
      <c r="B36" s="410">
        <f>'[8]ФОРМА 2 2022 июль'!$OE$31</f>
        <v>8</v>
      </c>
      <c r="C36" s="411">
        <f>'[5]УК расш(о)'!$F$61</f>
        <v>6.8</v>
      </c>
      <c r="D36" s="316">
        <f t="shared" ref="D36:D40" si="8">F36/41175*100</f>
        <v>97.976713454051918</v>
      </c>
      <c r="E36" s="412">
        <f>G36</f>
        <v>35637.416794674864</v>
      </c>
      <c r="F36" s="412">
        <f>'[5]УК расш(о)'!$Q$61</f>
        <v>40341.911764705881</v>
      </c>
      <c r="G36" s="412">
        <f>'[8]ФОРМА 2 2022 июль'!$OF$31</f>
        <v>35637.416794674864</v>
      </c>
      <c r="H36" s="319">
        <f>F36-G36</f>
        <v>4704.4949700310171</v>
      </c>
      <c r="I36" s="403"/>
    </row>
    <row r="37" spans="1:9" s="3" customFormat="1" ht="82.5" customHeight="1">
      <c r="A37" s="293" t="s">
        <v>260</v>
      </c>
      <c r="B37" s="410">
        <f>'[8]ФОРМА 2 2022 июль'!$OE$32</f>
        <v>5.7</v>
      </c>
      <c r="C37" s="412">
        <f>'[5]УК расш(о)'!$F$60</f>
        <v>5.7</v>
      </c>
      <c r="D37" s="316">
        <f t="shared" si="8"/>
        <v>91.593079034359832</v>
      </c>
      <c r="E37" s="412">
        <f>G37</f>
        <v>37021.929824561405</v>
      </c>
      <c r="F37" s="412">
        <f>'[5]УК расш(о)'!$Q$60</f>
        <v>37713.450292397662</v>
      </c>
      <c r="G37" s="412">
        <f>'[8]ФОРМА 2 2022 июль'!$OF$32</f>
        <v>37021.929824561405</v>
      </c>
      <c r="H37" s="319">
        <f>F37-G37</f>
        <v>691.52046783625701</v>
      </c>
      <c r="I37" s="403"/>
    </row>
    <row r="38" spans="1:9" s="3" customFormat="1" ht="97.5" customHeight="1">
      <c r="A38" s="293" t="s">
        <v>261</v>
      </c>
      <c r="B38" s="410">
        <f>'[8]ФОРМА 2 2022 июль'!$OE$33</f>
        <v>11.3</v>
      </c>
      <c r="C38" s="411">
        <f>'[5]УК расш(о)'!$F$63</f>
        <v>11</v>
      </c>
      <c r="D38" s="316">
        <f t="shared" si="8"/>
        <v>90.923810049493099</v>
      </c>
      <c r="E38" s="412">
        <f>G38</f>
        <v>37022.861356932153</v>
      </c>
      <c r="F38" s="412">
        <f>'[5]УК расш(о)'!$Q$63</f>
        <v>37437.878787878784</v>
      </c>
      <c r="G38" s="412">
        <f>'[8]ФОРМА 2 2022 июль'!$OF$33</f>
        <v>37022.861356932153</v>
      </c>
      <c r="H38" s="319">
        <f>F38-G38</f>
        <v>415.01743094663107</v>
      </c>
      <c r="I38" s="403"/>
    </row>
    <row r="39" spans="1:9" s="3" customFormat="1" ht="82.5" customHeight="1">
      <c r="A39" s="293" t="s">
        <v>262</v>
      </c>
      <c r="B39" s="410">
        <f>'[8]ФОРМА 2 2022 июль'!$OE$34</f>
        <v>10.9</v>
      </c>
      <c r="C39" s="411">
        <f>'[5]УК расш(о)'!$F$62</f>
        <v>11</v>
      </c>
      <c r="D39" s="316">
        <f t="shared" si="8"/>
        <v>97.122408051369817</v>
      </c>
      <c r="E39" s="412">
        <f>G39</f>
        <v>37622.324159021409</v>
      </c>
      <c r="F39" s="412">
        <f>'[5]УК расш(о)'!$Q$62</f>
        <v>39990.15151515152</v>
      </c>
      <c r="G39" s="412">
        <f>'[8]ФОРМА 2 2022 июль'!$OF$34</f>
        <v>37622.324159021409</v>
      </c>
      <c r="H39" s="319">
        <f>F39-G39</f>
        <v>2367.8273561301103</v>
      </c>
      <c r="I39" s="403"/>
    </row>
    <row r="40" spans="1:9" s="3" customFormat="1" ht="42.75" customHeight="1">
      <c r="A40" s="413" t="s">
        <v>263</v>
      </c>
      <c r="B40" s="414">
        <f>SUM(B36:B39)</f>
        <v>35.9</v>
      </c>
      <c r="C40" s="414">
        <f>SUM(C36:C39)</f>
        <v>34.5</v>
      </c>
      <c r="D40" s="287">
        <f t="shared" si="8"/>
        <v>94.400886988199886</v>
      </c>
      <c r="E40" s="414">
        <f>(E36*B36+E37*B37+E38*B38+E39*B39)/B40</f>
        <v>36895.98888646422</v>
      </c>
      <c r="F40" s="414">
        <f>(C36*F36+C37*F37+C38*F38+C39*F39)/C40</f>
        <v>38869.565217391304</v>
      </c>
      <c r="G40" s="416">
        <f>(G36*B36+G37*B37+G38*B38+G39*B39)/B40</f>
        <v>36895.98888646422</v>
      </c>
      <c r="H40" s="287">
        <f>F40-G40</f>
        <v>1973.5763309270842</v>
      </c>
      <c r="I40" s="403"/>
    </row>
    <row r="41" spans="1:9" s="3" customFormat="1" ht="18.75">
      <c r="A41" s="608" t="s">
        <v>33</v>
      </c>
      <c r="B41" s="608"/>
      <c r="C41" s="608"/>
      <c r="D41" s="608"/>
      <c r="E41" s="608"/>
      <c r="F41" s="608"/>
      <c r="G41" s="608"/>
      <c r="H41" s="608"/>
      <c r="I41" s="403"/>
    </row>
    <row r="42" spans="1:9" s="3" customFormat="1" ht="105.75" customHeight="1">
      <c r="A42" s="409" t="s">
        <v>264</v>
      </c>
      <c r="B42" s="410">
        <f>'[8]ФОРМА 2 2022 июль'!$OE$37</f>
        <v>5</v>
      </c>
      <c r="C42" s="417">
        <f>'[5]УК расш(о)'!$F$67</f>
        <v>4.9000000000000004</v>
      </c>
      <c r="D42" s="316">
        <f t="shared" ref="D42:D44" si="9">F42/41175*100</f>
        <v>138.62351255013238</v>
      </c>
      <c r="E42" s="411">
        <f>G42</f>
        <v>55936.666666666664</v>
      </c>
      <c r="F42" s="412">
        <f>'[5]УК расш(о)'!$Q$67</f>
        <v>57078.231292516997</v>
      </c>
      <c r="G42" s="412">
        <f>'[8]ФОРМА 2 2022 июль'!$OF$37</f>
        <v>55936.666666666664</v>
      </c>
      <c r="H42" s="319">
        <f>F42-G42</f>
        <v>1141.564625850333</v>
      </c>
      <c r="I42" s="403"/>
    </row>
    <row r="43" spans="1:9" s="3" customFormat="1" ht="99.75" customHeight="1">
      <c r="A43" s="409" t="s">
        <v>265</v>
      </c>
      <c r="B43" s="410">
        <f>'[8]ФОРМА 2 2022 июль'!$OE$36</f>
        <v>4</v>
      </c>
      <c r="C43" s="417">
        <f>'[5]УК расш(о)'!$F$68</f>
        <v>4.0999999999999996</v>
      </c>
      <c r="D43" s="316">
        <f t="shared" si="9"/>
        <v>126.26060686836378</v>
      </c>
      <c r="E43" s="411">
        <f>G43</f>
        <v>53287.5</v>
      </c>
      <c r="F43" s="412">
        <f>'[5]УК расш(о)'!$Q$68</f>
        <v>51987.804878048788</v>
      </c>
      <c r="G43" s="412">
        <f>'[8]ФОРМА 2 2022 июль'!$OF$36</f>
        <v>53287.5</v>
      </c>
      <c r="H43" s="319">
        <f>F43-G43</f>
        <v>-1299.6951219512121</v>
      </c>
      <c r="I43" s="403"/>
    </row>
    <row r="44" spans="1:9" s="3" customFormat="1" ht="39.75" customHeight="1">
      <c r="A44" s="413" t="s">
        <v>34</v>
      </c>
      <c r="B44" s="414">
        <f>SUM(B42:B43)</f>
        <v>9</v>
      </c>
      <c r="C44" s="418">
        <f>SUM(C42:C43)</f>
        <v>9</v>
      </c>
      <c r="D44" s="287">
        <f t="shared" si="9"/>
        <v>132.99152218399334</v>
      </c>
      <c r="E44" s="418">
        <f>G44</f>
        <v>54759.259259259263</v>
      </c>
      <c r="F44" s="418">
        <f>(C42*F42+C43*F43)/C44</f>
        <v>54759.259259259255</v>
      </c>
      <c r="G44" s="418">
        <f>'[8]ФОРМА 2 2022 июль'!$OF$35</f>
        <v>54759.259259259263</v>
      </c>
      <c r="H44" s="287">
        <f>F44-G44</f>
        <v>0</v>
      </c>
      <c r="I44" s="403"/>
    </row>
    <row r="45" spans="1:9" s="3" customFormat="1" ht="18.75">
      <c r="A45" s="608" t="s">
        <v>39</v>
      </c>
      <c r="B45" s="608"/>
      <c r="C45" s="608"/>
      <c r="D45" s="608"/>
      <c r="E45" s="608"/>
      <c r="F45" s="608"/>
      <c r="G45" s="608"/>
      <c r="H45" s="608"/>
      <c r="I45" s="403"/>
    </row>
    <row r="46" spans="1:9" s="419" customFormat="1" ht="106.5" customHeight="1">
      <c r="A46" s="409" t="s">
        <v>266</v>
      </c>
      <c r="B46" s="410">
        <f>'[8]ФОРМА 2 2022 июль'!$OE$41</f>
        <v>42.3</v>
      </c>
      <c r="C46" s="411">
        <f>'[5]УК расш(о)'!$F$79</f>
        <v>41.2</v>
      </c>
      <c r="D46" s="316">
        <f t="shared" ref="D46:D54" si="10">F46/41175*100</f>
        <v>86.444805992262076</v>
      </c>
      <c r="E46" s="412">
        <f t="shared" ref="E46:E54" si="11">G46</f>
        <v>36015.56343577621</v>
      </c>
      <c r="F46" s="412">
        <f>'[5]УК расш(о)'!$Q$79</f>
        <v>35593.64886731391</v>
      </c>
      <c r="G46" s="412">
        <f>'[8]ФОРМА 2 2022 июль'!$OF$41</f>
        <v>36015.56343577621</v>
      </c>
      <c r="H46" s="319">
        <f t="shared" ref="H46:H54" si="12">F46-G46</f>
        <v>-421.91456846229994</v>
      </c>
      <c r="I46" s="403"/>
    </row>
    <row r="47" spans="1:9" s="419" customFormat="1" ht="85.5" customHeight="1">
      <c r="A47" s="409" t="s">
        <v>267</v>
      </c>
      <c r="B47" s="410">
        <f>'[8]ФОРМА 2 2022 июль'!$OE$42</f>
        <v>30.2</v>
      </c>
      <c r="C47" s="411">
        <f>'[5]УК расш(о)'!$F$80</f>
        <v>31.3</v>
      </c>
      <c r="D47" s="316">
        <f t="shared" si="10"/>
        <v>89.672835949831011</v>
      </c>
      <c r="E47" s="412">
        <f t="shared" si="11"/>
        <v>36652.041942604854</v>
      </c>
      <c r="F47" s="412">
        <f>'[5]УК расш(о)'!$Q$80</f>
        <v>36922.79020234292</v>
      </c>
      <c r="G47" s="412">
        <f>'[8]ФОРМА 2 2022 июль'!$OF$42</f>
        <v>36652.041942604854</v>
      </c>
      <c r="H47" s="319">
        <f t="shared" si="12"/>
        <v>270.74825973806583</v>
      </c>
      <c r="I47" s="403"/>
    </row>
    <row r="48" spans="1:9" s="419" customFormat="1" ht="83.25" customHeight="1">
      <c r="A48" s="409" t="s">
        <v>268</v>
      </c>
      <c r="B48" s="397">
        <f>'[8]ФОРМА 2 2022 июль'!$OE$43</f>
        <v>55.8</v>
      </c>
      <c r="C48" s="411">
        <f>'[5]УК расш(о)'!$F$78</f>
        <v>55.1</v>
      </c>
      <c r="D48" s="316">
        <f t="shared" si="10"/>
        <v>88.581009083225609</v>
      </c>
      <c r="E48" s="412">
        <f t="shared" si="11"/>
        <v>34405.017921146959</v>
      </c>
      <c r="F48" s="412">
        <f>'[5]УК расш(о)'!$Q$78</f>
        <v>36473.230490018148</v>
      </c>
      <c r="G48" s="412">
        <f>'[8]ФОРМА 2 2022 июль'!$OF$43</f>
        <v>34405.017921146959</v>
      </c>
      <c r="H48" s="319">
        <f t="shared" si="12"/>
        <v>2068.2125688711894</v>
      </c>
      <c r="I48" s="403"/>
    </row>
    <row r="49" spans="1:9" s="419" customFormat="1" ht="86.25" customHeight="1">
      <c r="A49" s="409" t="s">
        <v>269</v>
      </c>
      <c r="B49" s="397">
        <f>'[8]ФОРМА 2 2022 июль'!$OE$44</f>
        <v>26.2</v>
      </c>
      <c r="C49" s="411">
        <f>'[5]УК расш(о)'!$F$77</f>
        <v>25.1</v>
      </c>
      <c r="D49" s="316">
        <f t="shared" si="10"/>
        <v>95.593340058103948</v>
      </c>
      <c r="E49" s="412">
        <f t="shared" si="11"/>
        <v>33851.463104325696</v>
      </c>
      <c r="F49" s="412">
        <f>'[5]УК расш(о)'!$Q$77</f>
        <v>39360.5577689243</v>
      </c>
      <c r="G49" s="412">
        <f>'[8]ФОРМА 2 2022 июль'!$OF$44</f>
        <v>33851.463104325696</v>
      </c>
      <c r="H49" s="319">
        <f t="shared" si="12"/>
        <v>5509.0946645986041</v>
      </c>
      <c r="I49" s="403"/>
    </row>
    <row r="50" spans="1:9" s="419" customFormat="1" ht="95.25" customHeight="1">
      <c r="A50" s="409" t="s">
        <v>270</v>
      </c>
      <c r="B50" s="410">
        <f>'[8]ФОРМА 2 2022 июль'!$OE$45</f>
        <v>27.1</v>
      </c>
      <c r="C50" s="411">
        <f>'[5]УК расш(о)'!$F$81</f>
        <v>27.7</v>
      </c>
      <c r="D50" s="316">
        <f t="shared" si="10"/>
        <v>100.12735111865136</v>
      </c>
      <c r="E50" s="412">
        <f t="shared" si="11"/>
        <v>43229.397293972936</v>
      </c>
      <c r="F50" s="412">
        <f>'[5]УК расш(о)'!$Q$81</f>
        <v>41227.436823104697</v>
      </c>
      <c r="G50" s="412">
        <f>'[8]ФОРМА 2 2022 июль'!$OF$45</f>
        <v>43229.397293972936</v>
      </c>
      <c r="H50" s="319">
        <f t="shared" si="12"/>
        <v>-2001.9604708682382</v>
      </c>
      <c r="I50" s="403"/>
    </row>
    <row r="51" spans="1:9" s="419" customFormat="1" ht="90" customHeight="1">
      <c r="A51" s="409" t="s">
        <v>271</v>
      </c>
      <c r="B51" s="410">
        <f>'[8]ФОРМА 2 2022 июль'!$OE$47</f>
        <v>8.9</v>
      </c>
      <c r="C51" s="411">
        <f>'[5]УК расш(о)'!$F$82</f>
        <v>8.6</v>
      </c>
      <c r="D51" s="316">
        <f t="shared" si="10"/>
        <v>87.87412396511391</v>
      </c>
      <c r="E51" s="412">
        <f t="shared" si="11"/>
        <v>38667.602996254682</v>
      </c>
      <c r="F51" s="412">
        <f>'[5]УК расш(о)'!$Q$82</f>
        <v>36182.170542635657</v>
      </c>
      <c r="G51" s="412">
        <f>'[8]ФОРМА 2 2022 июль'!$OF$47</f>
        <v>38667.602996254682</v>
      </c>
      <c r="H51" s="319">
        <f t="shared" si="12"/>
        <v>-2485.4324536190252</v>
      </c>
      <c r="I51" s="403"/>
    </row>
    <row r="52" spans="1:9" s="419" customFormat="1" ht="89.25" customHeight="1">
      <c r="A52" s="409" t="s">
        <v>272</v>
      </c>
      <c r="B52" s="410">
        <f>'[8]ФОРМА 2 2022 июль'!$OE$48</f>
        <v>16.399999999999999</v>
      </c>
      <c r="C52" s="411">
        <f>'[5]УК расш(о)'!$F$75</f>
        <v>17.899999999999999</v>
      </c>
      <c r="D52" s="316">
        <f t="shared" si="10"/>
        <v>103.47915458273549</v>
      </c>
      <c r="E52" s="412">
        <f t="shared" si="11"/>
        <v>49810.467479674808</v>
      </c>
      <c r="F52" s="412">
        <f>'[5]УК расш(о)'!$Q$75</f>
        <v>42607.541899441341</v>
      </c>
      <c r="G52" s="412">
        <f>'[8]ФОРМА 2 2022 июль'!$OF$48</f>
        <v>49810.467479674808</v>
      </c>
      <c r="H52" s="319">
        <f t="shared" si="12"/>
        <v>-7202.9255802334665</v>
      </c>
      <c r="I52" s="403"/>
    </row>
    <row r="53" spans="1:9" s="419" customFormat="1" ht="86.25" customHeight="1">
      <c r="A53" s="409" t="s">
        <v>273</v>
      </c>
      <c r="B53" s="397">
        <f>'[8]ФОРМА 2 2022 июль'!$OE$49</f>
        <v>17.100000000000001</v>
      </c>
      <c r="C53" s="411">
        <f>'[5]УК расш(о)'!$F$76</f>
        <v>17.100000000000001</v>
      </c>
      <c r="D53" s="316">
        <f t="shared" si="10"/>
        <v>90.106531930582022</v>
      </c>
      <c r="E53" s="412">
        <f t="shared" si="11"/>
        <v>40957.115009746572</v>
      </c>
      <c r="F53" s="412">
        <f>'[5]УК расш(о)'!$Q$76</f>
        <v>37101.364522417149</v>
      </c>
      <c r="G53" s="412">
        <f>'[8]ФОРМА 2 2022 июль'!$OF$49</f>
        <v>40957.115009746572</v>
      </c>
      <c r="H53" s="319">
        <f t="shared" si="12"/>
        <v>-3855.7504873294238</v>
      </c>
      <c r="I53" s="403"/>
    </row>
    <row r="54" spans="1:9" s="420" customFormat="1" ht="42.75" customHeight="1">
      <c r="A54" s="413" t="s">
        <v>274</v>
      </c>
      <c r="B54" s="414">
        <f>SUM(B46:B53)</f>
        <v>224</v>
      </c>
      <c r="C54" s="414">
        <f>SUM(C46:C53)</f>
        <v>223.99999999999997</v>
      </c>
      <c r="D54" s="287">
        <f t="shared" si="10"/>
        <v>91.834088674935686</v>
      </c>
      <c r="E54" s="414">
        <f t="shared" si="11"/>
        <v>37812.388392857145</v>
      </c>
      <c r="F54" s="414">
        <f>(C46*F46+C47*F47+C48*F48+C49*F49+C50*F50+C51*F51+C52*F52+C53*F53)/C54</f>
        <v>37812.686011904771</v>
      </c>
      <c r="G54" s="414">
        <f>(G46*B46+B47*G47+G48*B48+B49*G49+G50*B50+G51*B51+B52*G52+G53*B53)/B54</f>
        <v>37812.388392857145</v>
      </c>
      <c r="H54" s="287">
        <f t="shared" si="12"/>
        <v>0.29761904762563063</v>
      </c>
      <c r="I54" s="403"/>
    </row>
    <row r="55" spans="1:9" s="420" customFormat="1" ht="18.75">
      <c r="A55" s="608" t="s">
        <v>275</v>
      </c>
      <c r="B55" s="608"/>
      <c r="C55" s="608"/>
      <c r="D55" s="608"/>
      <c r="E55" s="608"/>
      <c r="F55" s="608"/>
      <c r="G55" s="608"/>
      <c r="H55" s="608"/>
      <c r="I55" s="403"/>
    </row>
    <row r="56" spans="1:9" s="420" customFormat="1" ht="75">
      <c r="A56" s="421" t="s">
        <v>276</v>
      </c>
      <c r="B56" s="412">
        <f>'[8]ФОРМА 2 2022 июль'!$OE$50</f>
        <v>3.3</v>
      </c>
      <c r="C56" s="412">
        <f>'[5]УК расш(о)'!$F$86</f>
        <v>3</v>
      </c>
      <c r="D56" s="316">
        <f t="shared" ref="D56:D57" si="13">F56/41175*100</f>
        <v>123.78061121230522</v>
      </c>
      <c r="E56" s="412">
        <f>G56</f>
        <v>56962.121212121208</v>
      </c>
      <c r="F56" s="411">
        <f>'[5]УК расш(о)'!$Q$86</f>
        <v>50966.666666666672</v>
      </c>
      <c r="G56" s="412">
        <f>'[8]ФОРМА 2 2022 июль'!$OF$50</f>
        <v>56962.121212121208</v>
      </c>
      <c r="H56" s="319">
        <f>F56-G56</f>
        <v>-5995.4545454545369</v>
      </c>
      <c r="I56" s="403"/>
    </row>
    <row r="57" spans="1:9" s="420" customFormat="1" ht="39.75" customHeight="1">
      <c r="A57" s="422" t="s">
        <v>277</v>
      </c>
      <c r="B57" s="414">
        <f>B56</f>
        <v>3.3</v>
      </c>
      <c r="C57" s="414">
        <f>C56</f>
        <v>3</v>
      </c>
      <c r="D57" s="287">
        <f t="shared" si="13"/>
        <v>123.78061121230519</v>
      </c>
      <c r="E57" s="414">
        <f>(B56*E56)/B57</f>
        <v>56962.121212121208</v>
      </c>
      <c r="F57" s="414">
        <f>(C56*F56)/C57</f>
        <v>50966.666666666664</v>
      </c>
      <c r="G57" s="414">
        <f>(B56*G56)/B57</f>
        <v>56962.121212121208</v>
      </c>
      <c r="H57" s="414">
        <f>F57-G57</f>
        <v>-5995.4545454545441</v>
      </c>
      <c r="I57" s="403"/>
    </row>
    <row r="58" spans="1:9" s="3" customFormat="1" ht="18.75">
      <c r="A58" s="608" t="s">
        <v>40</v>
      </c>
      <c r="B58" s="608"/>
      <c r="C58" s="608"/>
      <c r="D58" s="608"/>
      <c r="E58" s="608"/>
      <c r="F58" s="608"/>
      <c r="G58" s="608"/>
      <c r="H58" s="608"/>
      <c r="I58" s="403"/>
    </row>
    <row r="59" spans="1:9" s="3" customFormat="1" ht="76.5" customHeight="1">
      <c r="A59" s="293" t="str">
        <f>'[6]Итого УК расш (о)'!$C$74</f>
        <v>Муниципальное бюджетное образовательное учреждение дополнительного образования детей "Детская школа искусств"</v>
      </c>
      <c r="B59" s="410">
        <f>'[8]ФОРМА 2 2022 июль'!$OE$51</f>
        <v>27.3</v>
      </c>
      <c r="C59" s="411">
        <f>'[5]УК расш(о)'!$F$83</f>
        <v>27.3</v>
      </c>
      <c r="D59" s="316">
        <f t="shared" ref="D59:D60" si="14">F59/41175*100</f>
        <v>135.25757788052869</v>
      </c>
      <c r="E59" s="412">
        <f>G59</f>
        <v>55692.307692307688</v>
      </c>
      <c r="F59" s="412">
        <f>'[5]УК расш(о)'!$Q$83</f>
        <v>55692.307692307688</v>
      </c>
      <c r="G59" s="412">
        <f>'[8]ФОРМА 2 2022 июль'!$OF$51</f>
        <v>55692.307692307688</v>
      </c>
      <c r="H59" s="319">
        <f>F59-G59</f>
        <v>0</v>
      </c>
      <c r="I59" s="403"/>
    </row>
    <row r="60" spans="1:9" s="3" customFormat="1" ht="44.25" customHeight="1">
      <c r="A60" s="413" t="s">
        <v>278</v>
      </c>
      <c r="B60" s="414">
        <f>SUM(B59:B59)</f>
        <v>27.3</v>
      </c>
      <c r="C60" s="414">
        <f>SUM(C59:C59)</f>
        <v>27.3</v>
      </c>
      <c r="D60" s="287">
        <f t="shared" si="14"/>
        <v>135.25757788052869</v>
      </c>
      <c r="E60" s="414">
        <f>(B59*E59)/B60</f>
        <v>55692.307692307688</v>
      </c>
      <c r="F60" s="414">
        <f>(C59*F59)/C60</f>
        <v>55692.307692307688</v>
      </c>
      <c r="G60" s="414">
        <f>(B59*G59)/B60</f>
        <v>55692.307692307688</v>
      </c>
      <c r="H60" s="287">
        <f>F60-G60</f>
        <v>0</v>
      </c>
      <c r="I60" s="403"/>
    </row>
    <row r="61" spans="1:9" s="3" customFormat="1" ht="18.75">
      <c r="A61" s="615" t="s">
        <v>41</v>
      </c>
      <c r="B61" s="616"/>
      <c r="C61" s="616"/>
      <c r="D61" s="616"/>
      <c r="E61" s="616"/>
      <c r="F61" s="616"/>
      <c r="G61" s="616"/>
      <c r="H61" s="617"/>
      <c r="I61" s="403"/>
    </row>
    <row r="62" spans="1:9" s="3" customFormat="1" ht="76.5" customHeight="1">
      <c r="A62" s="293" t="s">
        <v>279</v>
      </c>
      <c r="B62" s="410">
        <f>'[8]ФОРМА 2 2022 июль'!$OE$54</f>
        <v>93.4</v>
      </c>
      <c r="C62" s="411">
        <f>'[5]УК расш(о)'!$F$92</f>
        <v>93.4</v>
      </c>
      <c r="D62" s="316">
        <f t="shared" ref="D62:D66" si="15">F62/41175*100</f>
        <v>98.33248607660326</v>
      </c>
      <c r="E62" s="412">
        <f>G62</f>
        <v>40488.401142041395</v>
      </c>
      <c r="F62" s="412">
        <f>'[5]УК расш(о)'!$Q$92</f>
        <v>40488.401142041395</v>
      </c>
      <c r="G62" s="412">
        <f>'[8]ФОРМА 2 2022 июль'!$OF$54</f>
        <v>40488.401142041395</v>
      </c>
      <c r="H62" s="319">
        <f t="shared" ref="H62:H67" si="16">F62-G62</f>
        <v>0</v>
      </c>
      <c r="I62" s="403"/>
    </row>
    <row r="63" spans="1:9" s="3" customFormat="1" ht="70.5" customHeight="1">
      <c r="A63" s="293" t="s">
        <v>280</v>
      </c>
      <c r="B63" s="410">
        <f>'[8]ФОРМА 2 2022 июль'!$OE$53</f>
        <v>21</v>
      </c>
      <c r="C63" s="412">
        <f>'[5]УК расш(о)'!$F$93</f>
        <v>21</v>
      </c>
      <c r="D63" s="316">
        <f t="shared" si="15"/>
        <v>89.248368847640251</v>
      </c>
      <c r="E63" s="412">
        <f>G63</f>
        <v>36748.015873015873</v>
      </c>
      <c r="F63" s="412">
        <f>'[5]УК расш(о)'!$Q$93</f>
        <v>36748.015873015873</v>
      </c>
      <c r="G63" s="412">
        <f>'[8]ФОРМА 2 2022 июль'!$OF$53</f>
        <v>36748.015873015873</v>
      </c>
      <c r="H63" s="319">
        <f t="shared" si="16"/>
        <v>0</v>
      </c>
      <c r="I63" s="403"/>
    </row>
    <row r="64" spans="1:9" s="3" customFormat="1" ht="67.5" customHeight="1">
      <c r="A64" s="293" t="s">
        <v>281</v>
      </c>
      <c r="B64" s="410">
        <f>'[8]ФОРМА 2 2022 июль'!$OE$55</f>
        <v>13</v>
      </c>
      <c r="C64" s="411">
        <f>'[5]УК расш(о)'!$F$94</f>
        <v>13</v>
      </c>
      <c r="D64" s="316">
        <f t="shared" si="15"/>
        <v>98.634658197499732</v>
      </c>
      <c r="E64" s="412">
        <f>G64</f>
        <v>40612.820512820515</v>
      </c>
      <c r="F64" s="412">
        <f>'[5]УК расш(о)'!$Q$94</f>
        <v>40612.820512820515</v>
      </c>
      <c r="G64" s="412">
        <f>'[8]ФОРМА 2 2022 июль'!$OF$55</f>
        <v>40612.820512820515</v>
      </c>
      <c r="H64" s="319">
        <f t="shared" si="16"/>
        <v>0</v>
      </c>
      <c r="I64" s="403"/>
    </row>
    <row r="65" spans="1:9" s="3" customFormat="1" ht="43.5" customHeight="1">
      <c r="A65" s="413" t="s">
        <v>42</v>
      </c>
      <c r="B65" s="414">
        <f>SUM(B62:B64)</f>
        <v>127.4</v>
      </c>
      <c r="C65" s="414">
        <f>SUM(C62:C64)</f>
        <v>127.4</v>
      </c>
      <c r="D65" s="287">
        <f t="shared" si="15"/>
        <v>96.865938005672589</v>
      </c>
      <c r="E65" s="414">
        <f>G65</f>
        <v>39884.549973835688</v>
      </c>
      <c r="F65" s="414">
        <f>(C62*F62+C63*F63+C64*F64)/C65</f>
        <v>39884.549973835688</v>
      </c>
      <c r="G65" s="414">
        <f>(G62*B62+G63*B63+G64*B64)/B65</f>
        <v>39884.549973835688</v>
      </c>
      <c r="H65" s="287">
        <f t="shared" si="16"/>
        <v>0</v>
      </c>
      <c r="I65" s="403"/>
    </row>
    <row r="66" spans="1:9" s="425" customFormat="1" ht="18.75">
      <c r="A66" s="423" t="s">
        <v>282</v>
      </c>
      <c r="B66" s="424">
        <f>(B65+B60+B54+B44+B40+B34+B31+B28+B25+B22+B57)</f>
        <v>477.40000000000003</v>
      </c>
      <c r="C66" s="424">
        <f>(C65+C60+C54+C44+C40+C34+C31+C28+C25+C22+C57)</f>
        <v>476.20000000000005</v>
      </c>
      <c r="D66" s="408">
        <f t="shared" si="15"/>
        <v>100.52733978714478</v>
      </c>
      <c r="E66" s="424">
        <f>(E22*B22+E25*B25+E28*B28+E31*B31+E34*B34+E40*B40+E44*B44+E54*B54+E57*B57+E60*B60+E65*B65)/B66</f>
        <v>41273.895407814685</v>
      </c>
      <c r="F66" s="424">
        <f>(F65*C65+C60*F60+F54*C54+C44*F44+F40*C40+F34*C34+C31*F31+F28*C28+F25*C25+F22*C22+F57*C57)/C66</f>
        <v>41392.132157356864</v>
      </c>
      <c r="G66" s="424">
        <f>(G65*B65+B60*G60+G54*B54+B44*G44+G40*B40+G34*B34+B31*G31+G28*B28+G25*B25+G22*B22+G57*B57)/B66</f>
        <v>41273.895407814693</v>
      </c>
      <c r="H66" s="408">
        <f t="shared" si="16"/>
        <v>118.23674954217131</v>
      </c>
      <c r="I66" s="403"/>
    </row>
    <row r="67" spans="1:9" s="425" customFormat="1" ht="18.75">
      <c r="A67" s="423" t="s">
        <v>283</v>
      </c>
      <c r="B67" s="424">
        <f>B18+B66</f>
        <v>547.80000000000007</v>
      </c>
      <c r="C67" s="424">
        <f>C18+C66</f>
        <v>545.6</v>
      </c>
      <c r="D67" s="408">
        <f>F67/41175*100</f>
        <v>100.54749415537361</v>
      </c>
      <c r="E67" s="424">
        <f>(E66*B66+E18*B18)/B67</f>
        <v>41278.004748127169</v>
      </c>
      <c r="F67" s="424">
        <f>(F18*C18+F66*C66)/C67</f>
        <v>41400.430718475087</v>
      </c>
      <c r="G67" s="424">
        <f>(G66*B66+G18*B18)/B67</f>
        <v>41278.004748127169</v>
      </c>
      <c r="H67" s="408">
        <f t="shared" si="16"/>
        <v>122.42597034791834</v>
      </c>
      <c r="I67" s="403"/>
    </row>
    <row r="68" spans="1:9" s="428" customFormat="1">
      <c r="A68" s="426" t="s">
        <v>319</v>
      </c>
      <c r="B68" s="347"/>
      <c r="C68" s="347"/>
      <c r="D68" s="347"/>
      <c r="E68" s="347"/>
      <c r="F68" s="427"/>
      <c r="G68" s="347"/>
    </row>
    <row r="69" spans="1:9">
      <c r="A69" s="429" t="s">
        <v>3</v>
      </c>
      <c r="B69" s="288"/>
      <c r="C69" s="288"/>
      <c r="D69" s="1"/>
      <c r="E69" s="288"/>
      <c r="F69" s="288"/>
      <c r="G69" s="288"/>
    </row>
    <row r="71" spans="1:9">
      <c r="B71" s="430"/>
    </row>
    <row r="72" spans="1:9">
      <c r="C72" s="430"/>
      <c r="F72" s="431"/>
    </row>
    <row r="73" spans="1:9">
      <c r="C73" s="430"/>
      <c r="F73" s="431"/>
    </row>
    <row r="74" spans="1:9">
      <c r="E74" s="431"/>
    </row>
    <row r="76" spans="1:9">
      <c r="C76" s="430"/>
    </row>
  </sheetData>
  <mergeCells count="24">
    <mergeCell ref="A58:H58"/>
    <mergeCell ref="A61:H61"/>
    <mergeCell ref="A29:H29"/>
    <mergeCell ref="A32:H32"/>
    <mergeCell ref="A35:H35"/>
    <mergeCell ref="A41:H41"/>
    <mergeCell ref="A45:H45"/>
    <mergeCell ref="A55:H55"/>
    <mergeCell ref="A26:H26"/>
    <mergeCell ref="G1:H1"/>
    <mergeCell ref="G2:H2"/>
    <mergeCell ref="A4:H4"/>
    <mergeCell ref="A7:A8"/>
    <mergeCell ref="B7:B8"/>
    <mergeCell ref="C7:C8"/>
    <mergeCell ref="D7:D8"/>
    <mergeCell ref="E7:F7"/>
    <mergeCell ref="G7:G8"/>
    <mergeCell ref="H7:H8"/>
    <mergeCell ref="A10:H10"/>
    <mergeCell ref="A11:H11"/>
    <mergeCell ref="A19:H19"/>
    <mergeCell ref="A20:H20"/>
    <mergeCell ref="A23:H23"/>
  </mergeCells>
  <pageMargins left="0.11811023622047245" right="0.11811023622047245" top="0.19685039370078741" bottom="0.19685039370078741" header="0.31496062992125984" footer="0.31496062992125984"/>
  <pageSetup paperSize="9" scale="54" orientation="landscape" r:id="rId1"/>
  <rowBreaks count="3" manualBreakCount="3">
    <brk id="28" max="7" man="1"/>
    <brk id="44" max="7" man="1"/>
    <brk id="60" max="7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5" tint="0.79998168889431442"/>
  </sheetPr>
  <dimension ref="A1:K243"/>
  <sheetViews>
    <sheetView view="pageBreakPreview" zoomScale="70" zoomScaleNormal="80" zoomScaleSheetLayoutView="70" workbookViewId="0">
      <pane ySplit="7" topLeftCell="A8" activePane="bottomLeft" state="frozen"/>
      <selection activeCell="Q62" sqref="Q62"/>
      <selection pane="bottomLeft" activeCell="Q62" sqref="Q62"/>
    </sheetView>
  </sheetViews>
  <sheetFormatPr defaultRowHeight="15.75"/>
  <cols>
    <col min="1" max="1" width="21.140625" style="432" customWidth="1"/>
    <col min="2" max="2" width="29.5703125" style="433" customWidth="1"/>
    <col min="3" max="3" width="52" style="432" customWidth="1"/>
    <col min="4" max="4" width="19.7109375" style="432" customWidth="1"/>
    <col min="5" max="5" width="17.5703125" style="432" customWidth="1"/>
    <col min="6" max="6" width="16.28515625" style="434" hidden="1" customWidth="1"/>
    <col min="7" max="7" width="23.85546875" style="432" customWidth="1"/>
    <col min="8" max="8" width="20.5703125" style="436" customWidth="1"/>
    <col min="9" max="9" width="11.5703125" customWidth="1"/>
    <col min="10" max="10" width="10.7109375" customWidth="1"/>
    <col min="11" max="11" width="10.42578125" bestFit="1" customWidth="1"/>
  </cols>
  <sheetData>
    <row r="1" spans="1:8">
      <c r="G1" s="435" t="s">
        <v>236</v>
      </c>
    </row>
    <row r="2" spans="1:8">
      <c r="D2" s="619" t="s">
        <v>172</v>
      </c>
      <c r="E2" s="619"/>
      <c r="F2" s="619"/>
      <c r="G2" s="619"/>
    </row>
    <row r="3" spans="1:8">
      <c r="G3" s="435"/>
    </row>
    <row r="4" spans="1:8">
      <c r="A4" s="620" t="s">
        <v>10</v>
      </c>
      <c r="B4" s="620"/>
      <c r="C4" s="620"/>
      <c r="D4" s="620"/>
      <c r="E4" s="620"/>
      <c r="F4" s="620"/>
      <c r="G4" s="620"/>
    </row>
    <row r="5" spans="1:8">
      <c r="A5" s="620" t="s">
        <v>224</v>
      </c>
      <c r="B5" s="620"/>
      <c r="C5" s="620"/>
      <c r="D5" s="620"/>
      <c r="E5" s="620"/>
      <c r="F5" s="620"/>
      <c r="G5" s="620"/>
    </row>
    <row r="6" spans="1:8">
      <c r="A6" s="437"/>
      <c r="B6" s="299"/>
      <c r="C6" s="437"/>
      <c r="D6" s="437"/>
      <c r="G6" s="435"/>
    </row>
    <row r="7" spans="1:8" s="2" customFormat="1" ht="94.5" customHeight="1">
      <c r="A7" s="438" t="s">
        <v>284</v>
      </c>
      <c r="B7" s="438" t="s">
        <v>285</v>
      </c>
      <c r="C7" s="438" t="s">
        <v>286</v>
      </c>
      <c r="D7" s="438" t="s">
        <v>11</v>
      </c>
      <c r="E7" s="438" t="s">
        <v>165</v>
      </c>
      <c r="F7" s="439" t="s">
        <v>287</v>
      </c>
      <c r="G7" s="438" t="s">
        <v>12</v>
      </c>
      <c r="H7" s="438" t="s">
        <v>43</v>
      </c>
    </row>
    <row r="8" spans="1:8" s="3" customFormat="1" ht="18.75">
      <c r="A8" s="440">
        <v>1</v>
      </c>
      <c r="B8" s="441">
        <v>2</v>
      </c>
      <c r="C8" s="440">
        <v>3</v>
      </c>
      <c r="D8" s="440">
        <v>4</v>
      </c>
      <c r="E8" s="440">
        <v>5</v>
      </c>
      <c r="F8" s="442"/>
      <c r="G8" s="440">
        <v>6</v>
      </c>
      <c r="H8" s="441">
        <v>7</v>
      </c>
    </row>
    <row r="9" spans="1:8" s="3" customFormat="1" ht="22.5" customHeight="1">
      <c r="A9" s="621" t="s">
        <v>288</v>
      </c>
      <c r="B9" s="621"/>
      <c r="C9" s="621"/>
      <c r="D9" s="621"/>
      <c r="E9" s="621"/>
      <c r="F9" s="621"/>
      <c r="G9" s="621"/>
      <c r="H9" s="441"/>
    </row>
    <row r="10" spans="1:8" s="3" customFormat="1" ht="24.75" customHeight="1">
      <c r="A10" s="622" t="s">
        <v>245</v>
      </c>
      <c r="B10" s="623"/>
      <c r="C10" s="623"/>
      <c r="D10" s="623"/>
      <c r="E10" s="623"/>
      <c r="F10" s="623"/>
      <c r="G10" s="623"/>
      <c r="H10" s="624"/>
    </row>
    <row r="11" spans="1:8" s="3" customFormat="1" ht="37.5">
      <c r="A11" s="443"/>
      <c r="B11" s="399" t="s">
        <v>246</v>
      </c>
      <c r="C11" s="443"/>
      <c r="D11" s="443"/>
      <c r="E11" s="443"/>
      <c r="F11" s="443"/>
      <c r="G11" s="625">
        <f>(E14+E16)/E12</f>
        <v>0.34894865306670841</v>
      </c>
      <c r="H11" s="441"/>
    </row>
    <row r="12" spans="1:8" s="3" customFormat="1" ht="18.75">
      <c r="A12" s="443"/>
      <c r="B12" s="443"/>
      <c r="C12" s="444" t="s">
        <v>17</v>
      </c>
      <c r="D12" s="445">
        <f>D14+D15+D16</f>
        <v>28.1</v>
      </c>
      <c r="E12" s="446">
        <f>SUM(E14:E16)</f>
        <v>13397.1</v>
      </c>
      <c r="F12" s="447">
        <f>E12/D12/12*1000</f>
        <v>39730.427046263343</v>
      </c>
      <c r="G12" s="626"/>
      <c r="H12" s="448">
        <f>E12/E12*100</f>
        <v>100</v>
      </c>
    </row>
    <row r="13" spans="1:8" s="3" customFormat="1" ht="18.75">
      <c r="A13" s="443"/>
      <c r="B13" s="443"/>
      <c r="C13" s="444" t="s">
        <v>13</v>
      </c>
      <c r="D13" s="440"/>
      <c r="E13" s="446"/>
      <c r="F13" s="447"/>
      <c r="G13" s="626"/>
      <c r="H13" s="448"/>
    </row>
    <row r="14" spans="1:8" s="3" customFormat="1" ht="18.75">
      <c r="A14" s="443"/>
      <c r="B14" s="443"/>
      <c r="C14" s="449" t="s">
        <v>14</v>
      </c>
      <c r="D14" s="450">
        <v>2.2999999999999998</v>
      </c>
      <c r="E14" s="451">
        <v>1385.9</v>
      </c>
      <c r="F14" s="447">
        <f>E14/D14/12*1000</f>
        <v>50213.768115942039</v>
      </c>
      <c r="G14" s="626"/>
      <c r="H14" s="448">
        <f>E14*100/E12</f>
        <v>10.344776108262236</v>
      </c>
    </row>
    <row r="15" spans="1:8" s="3" customFormat="1" ht="18.75">
      <c r="A15" s="443"/>
      <c r="B15" s="443"/>
      <c r="C15" s="449" t="s">
        <v>15</v>
      </c>
      <c r="D15" s="450">
        <v>19</v>
      </c>
      <c r="E15" s="451">
        <v>8722.2000000000007</v>
      </c>
      <c r="F15" s="447">
        <f>E15/D15/12*1000</f>
        <v>38255.26315789474</v>
      </c>
      <c r="G15" s="626"/>
      <c r="H15" s="448">
        <f>E15*100/E12</f>
        <v>65.105134693329163</v>
      </c>
    </row>
    <row r="16" spans="1:8" s="3" customFormat="1" ht="18.75">
      <c r="A16" s="443"/>
      <c r="B16" s="443"/>
      <c r="C16" s="449" t="s">
        <v>16</v>
      </c>
      <c r="D16" s="452">
        <v>6.8</v>
      </c>
      <c r="E16" s="451">
        <v>3289</v>
      </c>
      <c r="F16" s="447">
        <f>E16/D16/12*1000</f>
        <v>40306.372549019608</v>
      </c>
      <c r="G16" s="627"/>
      <c r="H16" s="448">
        <f>E16*100/E12</f>
        <v>24.55008919840861</v>
      </c>
    </row>
    <row r="17" spans="1:8" s="3" customFormat="1" ht="37.5">
      <c r="A17" s="443"/>
      <c r="B17" s="399" t="s">
        <v>247</v>
      </c>
      <c r="C17" s="443"/>
      <c r="D17" s="443"/>
      <c r="E17" s="443"/>
      <c r="F17" s="443"/>
      <c r="G17" s="625">
        <f>(E20+E22)/E18</f>
        <v>0.37300799060990475</v>
      </c>
      <c r="H17" s="441"/>
    </row>
    <row r="18" spans="1:8" s="3" customFormat="1" ht="18.75">
      <c r="A18" s="443"/>
      <c r="B18" s="443"/>
      <c r="C18" s="444" t="s">
        <v>17</v>
      </c>
      <c r="D18" s="445">
        <f>D20+D21+D22</f>
        <v>16.5</v>
      </c>
      <c r="E18" s="446">
        <f>SUM(E20:E22)</f>
        <v>8860.4</v>
      </c>
      <c r="F18" s="447">
        <f>E18/D18/12*1000</f>
        <v>44749.494949494954</v>
      </c>
      <c r="G18" s="626"/>
      <c r="H18" s="448">
        <f>E18/E18*100</f>
        <v>100</v>
      </c>
    </row>
    <row r="19" spans="1:8" s="3" customFormat="1" ht="18.75">
      <c r="A19" s="443"/>
      <c r="B19" s="443"/>
      <c r="C19" s="444" t="s">
        <v>13</v>
      </c>
      <c r="D19" s="440"/>
      <c r="E19" s="446"/>
      <c r="F19" s="447"/>
      <c r="G19" s="626"/>
      <c r="H19" s="448"/>
    </row>
    <row r="20" spans="1:8" s="3" customFormat="1" ht="18.75">
      <c r="A20" s="443"/>
      <c r="B20" s="443"/>
      <c r="C20" s="449" t="s">
        <v>14</v>
      </c>
      <c r="D20" s="450">
        <v>0.5</v>
      </c>
      <c r="E20" s="451">
        <v>467.8</v>
      </c>
      <c r="F20" s="447">
        <f>E20/D20/12*1000</f>
        <v>77966.666666666672</v>
      </c>
      <c r="G20" s="626"/>
      <c r="H20" s="448">
        <f>E20*100/E18</f>
        <v>5.2796713466660652</v>
      </c>
    </row>
    <row r="21" spans="1:8" s="3" customFormat="1" ht="18.75">
      <c r="A21" s="443"/>
      <c r="B21" s="443"/>
      <c r="C21" s="449" t="s">
        <v>15</v>
      </c>
      <c r="D21" s="450">
        <v>10</v>
      </c>
      <c r="E21" s="451">
        <v>5555.4</v>
      </c>
      <c r="F21" s="447">
        <f>E21/D21/12*1000</f>
        <v>46294.999999999993</v>
      </c>
      <c r="G21" s="626"/>
      <c r="H21" s="448">
        <f>E21*100/E18</f>
        <v>62.699200939009529</v>
      </c>
    </row>
    <row r="22" spans="1:8" s="3" customFormat="1" ht="18.75">
      <c r="A22" s="443"/>
      <c r="B22" s="443"/>
      <c r="C22" s="449" t="s">
        <v>16</v>
      </c>
      <c r="D22" s="450">
        <v>6</v>
      </c>
      <c r="E22" s="451">
        <v>2837.2</v>
      </c>
      <c r="F22" s="447">
        <f>E22/D22/12*1000</f>
        <v>39405.555555555555</v>
      </c>
      <c r="G22" s="627"/>
      <c r="H22" s="448">
        <f>E22*100/E18</f>
        <v>32.021127714324408</v>
      </c>
    </row>
    <row r="23" spans="1:8" s="3" customFormat="1" ht="37.5">
      <c r="A23" s="443"/>
      <c r="B23" s="399" t="s">
        <v>248</v>
      </c>
      <c r="C23" s="443"/>
      <c r="D23" s="443"/>
      <c r="E23" s="443"/>
      <c r="F23" s="443"/>
      <c r="G23" s="625">
        <f>(E26+E28)/E24</f>
        <v>0.30925265828902848</v>
      </c>
      <c r="H23" s="441"/>
    </row>
    <row r="24" spans="1:8" s="3" customFormat="1" ht="18.75">
      <c r="A24" s="443"/>
      <c r="B24" s="443"/>
      <c r="C24" s="444" t="s">
        <v>17</v>
      </c>
      <c r="D24" s="445">
        <f>D26+D27+D28</f>
        <v>15.6</v>
      </c>
      <c r="E24" s="446">
        <f>SUM(E26:E28)</f>
        <v>6620.8</v>
      </c>
      <c r="F24" s="447">
        <f>E24/D24/12*1000</f>
        <v>35367.521367521367</v>
      </c>
      <c r="G24" s="626"/>
      <c r="H24" s="448">
        <f>E24/E24*100</f>
        <v>100</v>
      </c>
    </row>
    <row r="25" spans="1:8" s="3" customFormat="1" ht="18.75">
      <c r="A25" s="443"/>
      <c r="B25" s="443"/>
      <c r="C25" s="444" t="s">
        <v>13</v>
      </c>
      <c r="D25" s="440"/>
      <c r="E25" s="446"/>
      <c r="F25" s="447"/>
      <c r="G25" s="626"/>
      <c r="H25" s="448"/>
    </row>
    <row r="26" spans="1:8" s="3" customFormat="1" ht="18.75">
      <c r="A26" s="443"/>
      <c r="B26" s="443"/>
      <c r="C26" s="449" t="s">
        <v>14</v>
      </c>
      <c r="D26" s="450">
        <v>0.6</v>
      </c>
      <c r="E26" s="451">
        <v>340</v>
      </c>
      <c r="F26" s="447">
        <f>E26/D26/12*1000</f>
        <v>47222.222222222226</v>
      </c>
      <c r="G26" s="626"/>
      <c r="H26" s="448">
        <f>E26*100/E24</f>
        <v>5.13533107781537</v>
      </c>
    </row>
    <row r="27" spans="1:8" s="3" customFormat="1" ht="18.75">
      <c r="A27" s="443"/>
      <c r="B27" s="443"/>
      <c r="C27" s="449" t="s">
        <v>15</v>
      </c>
      <c r="D27" s="450">
        <v>10</v>
      </c>
      <c r="E27" s="451">
        <v>4573.3</v>
      </c>
      <c r="F27" s="447">
        <f>E27/D27/12*1000</f>
        <v>38110.833333333336</v>
      </c>
      <c r="G27" s="626"/>
      <c r="H27" s="448">
        <f>E27*100/E24</f>
        <v>69.074734171097148</v>
      </c>
    </row>
    <row r="28" spans="1:8" s="3" customFormat="1" ht="18.75">
      <c r="A28" s="443"/>
      <c r="B28" s="443"/>
      <c r="C28" s="449" t="s">
        <v>16</v>
      </c>
      <c r="D28" s="450">
        <v>5</v>
      </c>
      <c r="E28" s="451">
        <v>1707.5</v>
      </c>
      <c r="F28" s="447">
        <f>E28/D28/12*1000</f>
        <v>28458.333333333332</v>
      </c>
      <c r="G28" s="627"/>
      <c r="H28" s="448">
        <f>E28*100/E24</f>
        <v>25.789934751087483</v>
      </c>
    </row>
    <row r="29" spans="1:8" s="3" customFormat="1" ht="56.25">
      <c r="A29" s="443"/>
      <c r="B29" s="399" t="s">
        <v>249</v>
      </c>
      <c r="C29" s="443"/>
      <c r="D29" s="443"/>
      <c r="E29" s="443"/>
      <c r="F29" s="443"/>
      <c r="G29" s="625">
        <f>(E32+E34)/E30</f>
        <v>0.3630436753566807</v>
      </c>
      <c r="H29" s="441"/>
    </row>
    <row r="30" spans="1:8" s="3" customFormat="1" ht="18.75">
      <c r="A30" s="443"/>
      <c r="B30" s="443"/>
      <c r="C30" s="444" t="s">
        <v>17</v>
      </c>
      <c r="D30" s="445">
        <f>D32+D33+D34</f>
        <v>28.700000000000003</v>
      </c>
      <c r="E30" s="446">
        <f>SUM(E32:E34)</f>
        <v>12132.7</v>
      </c>
      <c r="F30" s="447">
        <f>E30/D30/12*1000</f>
        <v>35228.513356562136</v>
      </c>
      <c r="G30" s="626"/>
      <c r="H30" s="448">
        <f>E30/E30*100</f>
        <v>100</v>
      </c>
    </row>
    <row r="31" spans="1:8" s="3" customFormat="1" ht="18.75">
      <c r="A31" s="443"/>
      <c r="B31" s="443"/>
      <c r="C31" s="444" t="s">
        <v>13</v>
      </c>
      <c r="D31" s="440"/>
      <c r="E31" s="446"/>
      <c r="F31" s="447"/>
      <c r="G31" s="626"/>
      <c r="H31" s="448"/>
    </row>
    <row r="32" spans="1:8" s="3" customFormat="1" ht="18.75">
      <c r="A32" s="443"/>
      <c r="B32" s="443"/>
      <c r="C32" s="449" t="s">
        <v>14</v>
      </c>
      <c r="D32" s="450">
        <v>2.5</v>
      </c>
      <c r="E32" s="451">
        <v>1409.5</v>
      </c>
      <c r="F32" s="447">
        <f>E32/D32/12*1000</f>
        <v>46983.333333333328</v>
      </c>
      <c r="G32" s="626"/>
      <c r="H32" s="448">
        <f>E32*100/E30</f>
        <v>11.617364642659918</v>
      </c>
    </row>
    <row r="33" spans="1:8" s="3" customFormat="1" ht="18.75">
      <c r="A33" s="443"/>
      <c r="B33" s="443"/>
      <c r="C33" s="449" t="s">
        <v>15</v>
      </c>
      <c r="D33" s="450">
        <v>15.6</v>
      </c>
      <c r="E33" s="451">
        <v>7728</v>
      </c>
      <c r="F33" s="447">
        <f>E33/D33/12*1000</f>
        <v>41282.051282051281</v>
      </c>
      <c r="G33" s="626"/>
      <c r="H33" s="448">
        <f>E33*100/E30</f>
        <v>63.695632464331922</v>
      </c>
    </row>
    <row r="34" spans="1:8" s="3" customFormat="1" ht="18.75">
      <c r="A34" s="443"/>
      <c r="B34" s="443"/>
      <c r="C34" s="449" t="s">
        <v>16</v>
      </c>
      <c r="D34" s="450">
        <v>10.6</v>
      </c>
      <c r="E34" s="451">
        <v>2995.2</v>
      </c>
      <c r="F34" s="447">
        <f>E34/D34/12*1000</f>
        <v>23547.169811320753</v>
      </c>
      <c r="G34" s="627"/>
      <c r="H34" s="448">
        <f>E34*100/E30</f>
        <v>24.687002893008149</v>
      </c>
    </row>
    <row r="35" spans="1:8" s="3" customFormat="1" ht="37.5">
      <c r="A35" s="443"/>
      <c r="B35" s="399" t="s">
        <v>250</v>
      </c>
      <c r="C35" s="443"/>
      <c r="D35" s="443"/>
      <c r="E35" s="443"/>
      <c r="F35" s="443"/>
      <c r="G35" s="625">
        <f>(E38+E40)/E36</f>
        <v>0.4030514825089167</v>
      </c>
      <c r="H35" s="441"/>
    </row>
    <row r="36" spans="1:8" s="3" customFormat="1" ht="18.75">
      <c r="A36" s="443"/>
      <c r="B36" s="443"/>
      <c r="C36" s="444" t="s">
        <v>17</v>
      </c>
      <c r="D36" s="445">
        <f>D38+D39+D40</f>
        <v>10.9</v>
      </c>
      <c r="E36" s="446">
        <f>SUM(E38:E40)</f>
        <v>5551.4</v>
      </c>
      <c r="F36" s="447">
        <f>E36/D36/12*1000</f>
        <v>42441.896024464833</v>
      </c>
      <c r="G36" s="626"/>
      <c r="H36" s="448">
        <f>E36/E36*100</f>
        <v>100</v>
      </c>
    </row>
    <row r="37" spans="1:8" s="3" customFormat="1" ht="18.75">
      <c r="A37" s="443"/>
      <c r="B37" s="443"/>
      <c r="C37" s="444" t="s">
        <v>13</v>
      </c>
      <c r="D37" s="440"/>
      <c r="E37" s="446"/>
      <c r="F37" s="447"/>
      <c r="G37" s="626"/>
      <c r="H37" s="448"/>
    </row>
    <row r="38" spans="1:8" s="3" customFormat="1" ht="18.75">
      <c r="A38" s="443"/>
      <c r="B38" s="443"/>
      <c r="C38" s="449" t="s">
        <v>14</v>
      </c>
      <c r="D38" s="450">
        <v>1</v>
      </c>
      <c r="E38" s="451">
        <v>560</v>
      </c>
      <c r="F38" s="447">
        <f>E38/D38/12*1000</f>
        <v>46666.666666666664</v>
      </c>
      <c r="G38" s="626"/>
      <c r="H38" s="448">
        <f>E38*100/E36</f>
        <v>10.08754548402205</v>
      </c>
    </row>
    <row r="39" spans="1:8" s="3" customFormat="1" ht="18.75">
      <c r="A39" s="443"/>
      <c r="B39" s="443"/>
      <c r="C39" s="449" t="s">
        <v>15</v>
      </c>
      <c r="D39" s="450">
        <v>5</v>
      </c>
      <c r="E39" s="451">
        <v>3313.9</v>
      </c>
      <c r="F39" s="447">
        <f>E39/D39/12*1000</f>
        <v>55231.666666666664</v>
      </c>
      <c r="G39" s="626"/>
      <c r="H39" s="448">
        <f>E39*100/E36</f>
        <v>59.694851749108338</v>
      </c>
    </row>
    <row r="40" spans="1:8" s="3" customFormat="1" ht="18.75">
      <c r="A40" s="443"/>
      <c r="B40" s="443"/>
      <c r="C40" s="449" t="s">
        <v>16</v>
      </c>
      <c r="D40" s="452">
        <v>4.9000000000000004</v>
      </c>
      <c r="E40" s="451">
        <v>1677.5</v>
      </c>
      <c r="F40" s="447">
        <f>E40/D40/12*1000</f>
        <v>28528.911564625847</v>
      </c>
      <c r="G40" s="627"/>
      <c r="H40" s="448">
        <f>E40*100/E36</f>
        <v>30.217602766869621</v>
      </c>
    </row>
    <row r="41" spans="1:8" s="3" customFormat="1" ht="37.5">
      <c r="A41" s="443"/>
      <c r="B41" s="399" t="s">
        <v>251</v>
      </c>
      <c r="C41" s="443"/>
      <c r="D41" s="443"/>
      <c r="E41" s="443"/>
      <c r="F41" s="443"/>
      <c r="G41" s="625">
        <f>(E44+E46)/E42</f>
        <v>0.26761832495494642</v>
      </c>
      <c r="H41" s="441"/>
    </row>
    <row r="42" spans="1:8" s="3" customFormat="1" ht="18.75">
      <c r="A42" s="443"/>
      <c r="B42" s="443"/>
      <c r="C42" s="444" t="s">
        <v>17</v>
      </c>
      <c r="D42" s="445">
        <f>D44+D45+D46</f>
        <v>14.700000000000001</v>
      </c>
      <c r="E42" s="446">
        <f>SUM(E44:E46)</f>
        <v>6325.8</v>
      </c>
      <c r="F42" s="447">
        <f>E42/D42/12*1000</f>
        <v>35860.544217687071</v>
      </c>
      <c r="G42" s="626"/>
      <c r="H42" s="448">
        <f>E42/E42*100</f>
        <v>100</v>
      </c>
    </row>
    <row r="43" spans="1:8" s="3" customFormat="1" ht="18.75">
      <c r="A43" s="443"/>
      <c r="B43" s="443"/>
      <c r="C43" s="444" t="s">
        <v>13</v>
      </c>
      <c r="D43" s="440"/>
      <c r="E43" s="446"/>
      <c r="F43" s="447"/>
      <c r="G43" s="626"/>
      <c r="H43" s="448"/>
    </row>
    <row r="44" spans="1:8" s="3" customFormat="1" ht="18.75">
      <c r="A44" s="443"/>
      <c r="B44" s="443"/>
      <c r="C44" s="449" t="s">
        <v>14</v>
      </c>
      <c r="D44" s="450">
        <v>1</v>
      </c>
      <c r="E44" s="451">
        <v>486.1</v>
      </c>
      <c r="F44" s="447">
        <f>E44/D44/12*1000</f>
        <v>40508.333333333336</v>
      </c>
      <c r="G44" s="626"/>
      <c r="H44" s="448">
        <f>E44*100/E42</f>
        <v>7.6844035537007178</v>
      </c>
    </row>
    <row r="45" spans="1:8" s="3" customFormat="1" ht="18.75">
      <c r="A45" s="443"/>
      <c r="B45" s="443"/>
      <c r="C45" s="449" t="s">
        <v>15</v>
      </c>
      <c r="D45" s="450">
        <v>9.8000000000000007</v>
      </c>
      <c r="E45" s="451">
        <v>4632.8999999999996</v>
      </c>
      <c r="F45" s="447">
        <f>E45/D45/12*1000</f>
        <v>39395.408163265303</v>
      </c>
      <c r="G45" s="626"/>
      <c r="H45" s="448">
        <f>E45*100/E42</f>
        <v>73.238167504505341</v>
      </c>
    </row>
    <row r="46" spans="1:8" s="3" customFormat="1" ht="18.75">
      <c r="A46" s="443"/>
      <c r="B46" s="443"/>
      <c r="C46" s="449" t="s">
        <v>16</v>
      </c>
      <c r="D46" s="452">
        <v>3.9</v>
      </c>
      <c r="E46" s="451">
        <v>1206.8</v>
      </c>
      <c r="F46" s="447">
        <f>E46/D46/12*1000</f>
        <v>25786.324786324789</v>
      </c>
      <c r="G46" s="627"/>
      <c r="H46" s="448">
        <f>E46*100/E42</f>
        <v>19.077428941793922</v>
      </c>
    </row>
    <row r="47" spans="1:8" s="3" customFormat="1" ht="18.75">
      <c r="A47" s="453"/>
      <c r="B47" s="454" t="s">
        <v>289</v>
      </c>
      <c r="C47" s="454"/>
      <c r="D47" s="455"/>
      <c r="E47" s="456"/>
      <c r="F47" s="457"/>
      <c r="G47" s="618">
        <f>(E50+E52)/E48</f>
        <v>0.34719464833365477</v>
      </c>
      <c r="H47" s="448"/>
    </row>
    <row r="48" spans="1:8" s="3" customFormat="1" ht="18.75">
      <c r="A48" s="453"/>
      <c r="B48" s="458"/>
      <c r="C48" s="459" t="s">
        <v>45</v>
      </c>
      <c r="D48" s="460">
        <f>D50+D51+D52</f>
        <v>114.5</v>
      </c>
      <c r="E48" s="456">
        <f>E50+E51+E52</f>
        <v>52888.2</v>
      </c>
      <c r="F48" s="447">
        <f>E48/D48/12*1000</f>
        <v>38492.139737991267</v>
      </c>
      <c r="G48" s="618"/>
      <c r="H48" s="448">
        <f>E48/E48*100</f>
        <v>100</v>
      </c>
    </row>
    <row r="49" spans="1:10" s="3" customFormat="1" ht="18.75">
      <c r="A49" s="453"/>
      <c r="B49" s="458"/>
      <c r="C49" s="459" t="s">
        <v>13</v>
      </c>
      <c r="D49" s="460"/>
      <c r="E49" s="456"/>
      <c r="F49" s="447"/>
      <c r="G49" s="618"/>
      <c r="H49" s="448"/>
    </row>
    <row r="50" spans="1:10" s="3" customFormat="1" ht="18.75">
      <c r="A50" s="453"/>
      <c r="B50" s="461"/>
      <c r="C50" s="449" t="s">
        <v>14</v>
      </c>
      <c r="D50" s="462">
        <f>D14+D20+D32+D26+D38+D44</f>
        <v>7.8999999999999995</v>
      </c>
      <c r="E50" s="462">
        <f>E14+E20+E32+E26+E38+E44</f>
        <v>4649.3</v>
      </c>
      <c r="F50" s="447">
        <f>E50/D50/12*1000</f>
        <v>49043.248945147687</v>
      </c>
      <c r="G50" s="618"/>
      <c r="H50" s="448">
        <f>E50*100/E48</f>
        <v>8.7908077794290609</v>
      </c>
    </row>
    <row r="51" spans="1:10" s="3" customFormat="1" ht="18.75">
      <c r="A51" s="453"/>
      <c r="B51" s="461"/>
      <c r="C51" s="449" t="s">
        <v>15</v>
      </c>
      <c r="D51" s="462">
        <f>D15+D21+D33+D27+D39+D45</f>
        <v>69.400000000000006</v>
      </c>
      <c r="E51" s="462">
        <f>E15+E21+E33+E27+E39+E45</f>
        <v>34525.699999999997</v>
      </c>
      <c r="F51" s="447">
        <f>E51/D51/12*1000</f>
        <v>41457.37271853986</v>
      </c>
      <c r="G51" s="618"/>
      <c r="H51" s="448">
        <f>E51*100/E48</f>
        <v>65.280535166634522</v>
      </c>
    </row>
    <row r="52" spans="1:10" s="3" customFormat="1" ht="18.75">
      <c r="A52" s="453"/>
      <c r="B52" s="461"/>
      <c r="C52" s="449" t="s">
        <v>16</v>
      </c>
      <c r="D52" s="462">
        <f t="shared" ref="D52:E52" si="0">D16+D22+D34+D28+D40+D46</f>
        <v>37.199999999999996</v>
      </c>
      <c r="E52" s="462">
        <f t="shared" si="0"/>
        <v>13713.199999999999</v>
      </c>
      <c r="F52" s="447">
        <f>E52/D52/12*1000</f>
        <v>30719.534050179209</v>
      </c>
      <c r="G52" s="618"/>
      <c r="H52" s="448">
        <f>E52/E48*100</f>
        <v>25.928657053936416</v>
      </c>
    </row>
    <row r="53" spans="1:10" s="3" customFormat="1" ht="26.25" customHeight="1">
      <c r="A53" s="622" t="s">
        <v>158</v>
      </c>
      <c r="B53" s="623"/>
      <c r="C53" s="623"/>
      <c r="D53" s="623"/>
      <c r="E53" s="623"/>
      <c r="F53" s="623"/>
      <c r="G53" s="623"/>
      <c r="H53" s="624"/>
    </row>
    <row r="54" spans="1:10" s="3" customFormat="1" ht="18.75">
      <c r="A54" s="463" t="s">
        <v>19</v>
      </c>
      <c r="B54" s="464"/>
      <c r="C54" s="463"/>
      <c r="D54" s="463"/>
      <c r="E54" s="463"/>
      <c r="F54" s="465"/>
      <c r="G54" s="463"/>
      <c r="H54" s="441"/>
    </row>
    <row r="55" spans="1:10" s="3" customFormat="1" ht="118.5" customHeight="1">
      <c r="A55" s="437"/>
      <c r="B55" s="466" t="str">
        <f>'[9]Итого УК расш (о)'!$C$18</f>
        <v>Муниципальное бюджетное образовательное учреждение дополнительного образования детей "Детская школа искусств"</v>
      </c>
      <c r="C55" s="467"/>
      <c r="D55" s="460"/>
      <c r="E55" s="446"/>
      <c r="F55" s="468"/>
      <c r="G55" s="625">
        <f>(E58+E60)/E56</f>
        <v>0.12189717639308921</v>
      </c>
      <c r="H55" s="441"/>
    </row>
    <row r="56" spans="1:10" s="3" customFormat="1" ht="18.75">
      <c r="A56" s="444"/>
      <c r="B56" s="469"/>
      <c r="C56" s="444" t="s">
        <v>17</v>
      </c>
      <c r="D56" s="445">
        <f>D58+D59+D60</f>
        <v>9</v>
      </c>
      <c r="E56" s="446">
        <f>SUM(E58:E60)</f>
        <v>6679.4</v>
      </c>
      <c r="F56" s="447">
        <f>E56/D56/12*1000</f>
        <v>61846.296296296292</v>
      </c>
      <c r="G56" s="626"/>
      <c r="H56" s="448">
        <f>E56/E56*100</f>
        <v>100</v>
      </c>
      <c r="J56" s="403"/>
    </row>
    <row r="57" spans="1:10" s="3" customFormat="1" ht="18.75">
      <c r="A57" s="444"/>
      <c r="B57" s="469"/>
      <c r="C57" s="444" t="s">
        <v>13</v>
      </c>
      <c r="D57" s="440"/>
      <c r="E57" s="446"/>
      <c r="F57" s="447"/>
      <c r="G57" s="626"/>
      <c r="H57" s="448"/>
      <c r="J57" s="403"/>
    </row>
    <row r="58" spans="1:10" s="3" customFormat="1" ht="18.75">
      <c r="A58" s="449"/>
      <c r="B58" s="461"/>
      <c r="C58" s="449" t="s">
        <v>14</v>
      </c>
      <c r="D58" s="450">
        <v>1</v>
      </c>
      <c r="E58" s="451">
        <v>814.2</v>
      </c>
      <c r="F58" s="447">
        <f>E58/D58/12*1000</f>
        <v>67850.000000000015</v>
      </c>
      <c r="G58" s="626"/>
      <c r="H58" s="448">
        <f>E58*100/E56</f>
        <v>12.18971763930892</v>
      </c>
      <c r="J58" s="403"/>
    </row>
    <row r="59" spans="1:10" s="3" customFormat="1" ht="18.75">
      <c r="A59" s="449"/>
      <c r="B59" s="461"/>
      <c r="C59" s="449" t="s">
        <v>15</v>
      </c>
      <c r="D59" s="450">
        <v>8</v>
      </c>
      <c r="E59" s="451">
        <v>5865.2</v>
      </c>
      <c r="F59" s="447">
        <f>E59/D59/12*1000</f>
        <v>61095.833333333328</v>
      </c>
      <c r="G59" s="626"/>
      <c r="H59" s="448">
        <f>E59*100/E56</f>
        <v>87.81028236069109</v>
      </c>
      <c r="J59" s="403"/>
    </row>
    <row r="60" spans="1:10" s="3" customFormat="1" ht="18.75">
      <c r="A60" s="449"/>
      <c r="B60" s="461"/>
      <c r="C60" s="449" t="s">
        <v>16</v>
      </c>
      <c r="D60" s="452"/>
      <c r="E60" s="451"/>
      <c r="F60" s="447" t="e">
        <f>E60/D60/12*1000</f>
        <v>#DIV/0!</v>
      </c>
      <c r="G60" s="627"/>
      <c r="H60" s="448">
        <f>E60*100/E56</f>
        <v>0</v>
      </c>
    </row>
    <row r="61" spans="1:10" s="3" customFormat="1" ht="18.75">
      <c r="A61" s="470" t="s">
        <v>22</v>
      </c>
      <c r="B61" s="471"/>
      <c r="C61" s="472"/>
      <c r="D61" s="472"/>
      <c r="E61" s="472"/>
      <c r="F61" s="473"/>
      <c r="G61" s="474"/>
      <c r="H61" s="448"/>
    </row>
    <row r="62" spans="1:10" s="3" customFormat="1" ht="99" customHeight="1">
      <c r="A62" s="475"/>
      <c r="B62" s="475" t="s">
        <v>290</v>
      </c>
      <c r="C62" s="475"/>
      <c r="D62" s="476"/>
      <c r="E62" s="446"/>
      <c r="F62" s="442"/>
      <c r="G62" s="630">
        <f>(E65+E67)/E63</f>
        <v>0.27930957363536157</v>
      </c>
      <c r="H62" s="448"/>
    </row>
    <row r="63" spans="1:10" s="3" customFormat="1" ht="18.75">
      <c r="A63" s="437"/>
      <c r="B63" s="469"/>
      <c r="C63" s="444" t="s">
        <v>17</v>
      </c>
      <c r="D63" s="477">
        <f>D65+D66+D67</f>
        <v>21.200000000000003</v>
      </c>
      <c r="E63" s="446">
        <f>SUM(E65:E67)</f>
        <v>12519.8</v>
      </c>
      <c r="F63" s="447">
        <f>E63/D63/12*1000</f>
        <v>49213.050314465399</v>
      </c>
      <c r="G63" s="630"/>
      <c r="H63" s="448">
        <f>E63/E63*100</f>
        <v>100</v>
      </c>
      <c r="I63" s="403"/>
    </row>
    <row r="64" spans="1:10" s="3" customFormat="1" ht="18.75">
      <c r="A64" s="437"/>
      <c r="B64" s="469"/>
      <c r="C64" s="444" t="s">
        <v>13</v>
      </c>
      <c r="D64" s="446"/>
      <c r="E64" s="446"/>
      <c r="F64" s="447"/>
      <c r="G64" s="630"/>
      <c r="H64" s="448"/>
      <c r="I64" s="403"/>
    </row>
    <row r="65" spans="1:9" s="3" customFormat="1" ht="18.75">
      <c r="A65" s="437"/>
      <c r="B65" s="461"/>
      <c r="C65" s="449" t="s">
        <v>14</v>
      </c>
      <c r="D65" s="451">
        <v>2</v>
      </c>
      <c r="E65" s="451">
        <v>1829.1</v>
      </c>
      <c r="F65" s="447">
        <f>E65/D65/12*1000</f>
        <v>76212.499999999985</v>
      </c>
      <c r="G65" s="630"/>
      <c r="H65" s="448">
        <f>E65*100/E63</f>
        <v>14.609658301250819</v>
      </c>
      <c r="I65" s="403"/>
    </row>
    <row r="66" spans="1:9" s="3" customFormat="1" ht="18.75">
      <c r="A66" s="437"/>
      <c r="B66" s="461"/>
      <c r="C66" s="449" t="s">
        <v>15</v>
      </c>
      <c r="D66" s="451">
        <v>14.6</v>
      </c>
      <c r="E66" s="451">
        <v>9022.9</v>
      </c>
      <c r="F66" s="447">
        <f>E66/D66/12*1000</f>
        <v>51500.570776255707</v>
      </c>
      <c r="G66" s="630"/>
      <c r="H66" s="448">
        <f>E66*100/E63</f>
        <v>72.069042636463848</v>
      </c>
      <c r="I66" s="403"/>
    </row>
    <row r="67" spans="1:9" s="3" customFormat="1" ht="18.75">
      <c r="A67" s="437"/>
      <c r="B67" s="461"/>
      <c r="C67" s="449" t="s">
        <v>16</v>
      </c>
      <c r="D67" s="451">
        <v>4.5999999999999996</v>
      </c>
      <c r="E67" s="451">
        <v>1667.8</v>
      </c>
      <c r="F67" s="447">
        <f>E67/D67/12*1000</f>
        <v>30213.768115942032</v>
      </c>
      <c r="G67" s="630"/>
      <c r="H67" s="448">
        <f>E67/E63*100</f>
        <v>13.321299062285341</v>
      </c>
      <c r="I67" s="403"/>
    </row>
    <row r="68" spans="1:9" s="3" customFormat="1" ht="18.75">
      <c r="A68" s="470" t="s">
        <v>25</v>
      </c>
      <c r="B68" s="471"/>
      <c r="C68" s="472"/>
      <c r="D68" s="472"/>
      <c r="E68" s="472"/>
      <c r="F68" s="473"/>
      <c r="G68" s="474"/>
      <c r="H68" s="448"/>
    </row>
    <row r="69" spans="1:9" s="3" customFormat="1" ht="130.5" customHeight="1">
      <c r="A69" s="467"/>
      <c r="B69" s="475" t="str">
        <f>'[9]Итого УК расш (о)'!$C$33</f>
        <v>Муниципальное бюджетное образовательное учреждение дополнительного образования детей "Молчановская детская музыкальная школа"</v>
      </c>
      <c r="C69" s="467"/>
      <c r="D69" s="460"/>
      <c r="E69" s="446"/>
      <c r="F69" s="442"/>
      <c r="G69" s="630">
        <f>(E72+E74)/E70</f>
        <v>0.25217422771190429</v>
      </c>
      <c r="H69" s="448"/>
    </row>
    <row r="70" spans="1:9" s="3" customFormat="1" ht="18.75">
      <c r="A70" s="437"/>
      <c r="B70" s="469"/>
      <c r="C70" s="444" t="s">
        <v>44</v>
      </c>
      <c r="D70" s="478">
        <f>D72+D73+D74</f>
        <v>14.700000000000001</v>
      </c>
      <c r="E70" s="446">
        <f>SUM(E72:E74)</f>
        <v>8290.2999999999993</v>
      </c>
      <c r="F70" s="447">
        <f>E70/D70/12*1000</f>
        <v>46997.165532879815</v>
      </c>
      <c r="G70" s="630"/>
      <c r="H70" s="448">
        <f>E70/E70*100</f>
        <v>100</v>
      </c>
      <c r="I70" s="479"/>
    </row>
    <row r="71" spans="1:9" s="3" customFormat="1" ht="18.75">
      <c r="A71" s="437"/>
      <c r="B71" s="469"/>
      <c r="C71" s="444" t="s">
        <v>13</v>
      </c>
      <c r="D71" s="478"/>
      <c r="E71" s="446"/>
      <c r="F71" s="447"/>
      <c r="G71" s="630"/>
      <c r="H71" s="448"/>
      <c r="I71" s="479"/>
    </row>
    <row r="72" spans="1:9" s="3" customFormat="1" ht="18.75">
      <c r="A72" s="437"/>
      <c r="B72" s="461"/>
      <c r="C72" s="449" t="s">
        <v>14</v>
      </c>
      <c r="D72" s="480">
        <v>1</v>
      </c>
      <c r="E72" s="451">
        <v>963.8</v>
      </c>
      <c r="F72" s="447">
        <f>E72/D72/12*1000</f>
        <v>80316.666666666657</v>
      </c>
      <c r="G72" s="630"/>
      <c r="H72" s="448">
        <f>E72*100/E70</f>
        <v>11.625634777993559</v>
      </c>
      <c r="I72" s="479"/>
    </row>
    <row r="73" spans="1:9" s="3" customFormat="1" ht="18.75">
      <c r="A73" s="437"/>
      <c r="B73" s="461"/>
      <c r="C73" s="449" t="s">
        <v>15</v>
      </c>
      <c r="D73" s="480">
        <v>10.3</v>
      </c>
      <c r="E73" s="451">
        <v>6199.7</v>
      </c>
      <c r="F73" s="447">
        <f>E73/D73/12*1000</f>
        <v>50159.385113268603</v>
      </c>
      <c r="G73" s="630"/>
      <c r="H73" s="448">
        <f>E73*100/E70</f>
        <v>74.782577228809586</v>
      </c>
      <c r="I73" s="479"/>
    </row>
    <row r="74" spans="1:9" s="3" customFormat="1" ht="18.75">
      <c r="A74" s="437"/>
      <c r="B74" s="461"/>
      <c r="C74" s="449" t="s">
        <v>16</v>
      </c>
      <c r="D74" s="451">
        <v>3.4</v>
      </c>
      <c r="E74" s="451">
        <v>1126.8</v>
      </c>
      <c r="F74" s="447">
        <f>E74/D74/12*1000</f>
        <v>27617.647058823532</v>
      </c>
      <c r="G74" s="630"/>
      <c r="H74" s="448">
        <f>E74/E70*100</f>
        <v>13.591787993196869</v>
      </c>
      <c r="I74" s="479"/>
    </row>
    <row r="75" spans="1:9" s="3" customFormat="1" ht="18.75">
      <c r="A75" s="470" t="s">
        <v>27</v>
      </c>
      <c r="B75" s="471"/>
      <c r="C75" s="472"/>
      <c r="D75" s="472"/>
      <c r="E75" s="472"/>
      <c r="F75" s="473"/>
      <c r="G75" s="474"/>
      <c r="H75" s="448"/>
      <c r="I75" s="479"/>
    </row>
    <row r="76" spans="1:9" s="3" customFormat="1" ht="132" customHeight="1">
      <c r="A76" s="467"/>
      <c r="B76" s="475" t="str">
        <f>'[9]Итого УК расш (о)'!$C$36</f>
        <v xml:space="preserve">Муниципальное бюджетное образовательное учреждение дополнительного образования детей "Детская школа искусств им. Г.Д. Заволокина" </v>
      </c>
      <c r="C76" s="467"/>
      <c r="D76" s="456"/>
      <c r="E76" s="446"/>
      <c r="F76" s="442"/>
      <c r="G76" s="630">
        <f>(E79+E81)/E77</f>
        <v>0.3376497810996078</v>
      </c>
      <c r="H76" s="448"/>
      <c r="I76" s="479"/>
    </row>
    <row r="77" spans="1:9" s="3" customFormat="1" ht="18.75">
      <c r="A77" s="437"/>
      <c r="B77" s="469"/>
      <c r="C77" s="444" t="s">
        <v>44</v>
      </c>
      <c r="D77" s="446">
        <f>D79+D80+D81</f>
        <v>16.600000000000001</v>
      </c>
      <c r="E77" s="446">
        <f>SUM(E79:E81)</f>
        <v>9205.1</v>
      </c>
      <c r="F77" s="447">
        <f>E77/D77/12*1000</f>
        <v>46210.341365461849</v>
      </c>
      <c r="G77" s="630"/>
      <c r="H77" s="448">
        <f>E77/E77*100</f>
        <v>100</v>
      </c>
      <c r="I77" s="479"/>
    </row>
    <row r="78" spans="1:9" s="3" customFormat="1" ht="18.75">
      <c r="A78" s="437"/>
      <c r="B78" s="469"/>
      <c r="C78" s="444" t="s">
        <v>13</v>
      </c>
      <c r="D78" s="446"/>
      <c r="E78" s="446"/>
      <c r="F78" s="447"/>
      <c r="G78" s="630"/>
      <c r="H78" s="448"/>
      <c r="I78" s="479"/>
    </row>
    <row r="79" spans="1:9" s="3" customFormat="1" ht="18.75">
      <c r="A79" s="437"/>
      <c r="B79" s="461"/>
      <c r="C79" s="449" t="s">
        <v>14</v>
      </c>
      <c r="D79" s="481">
        <f>1+1</f>
        <v>2</v>
      </c>
      <c r="E79" s="477">
        <v>1190.8</v>
      </c>
      <c r="F79" s="447">
        <f>E79/D79/12*1000</f>
        <v>49616.666666666664</v>
      </c>
      <c r="G79" s="630"/>
      <c r="H79" s="448">
        <f>E79*100/E77</f>
        <v>12.936307047180367</v>
      </c>
      <c r="I79" s="479"/>
    </row>
    <row r="80" spans="1:9" s="3" customFormat="1" ht="18.75">
      <c r="A80" s="437"/>
      <c r="B80" s="461"/>
      <c r="C80" s="449" t="s">
        <v>15</v>
      </c>
      <c r="D80" s="481">
        <v>9.6</v>
      </c>
      <c r="E80" s="477">
        <v>6097</v>
      </c>
      <c r="F80" s="447">
        <f>E80/D80/12*1000</f>
        <v>52925.347222222226</v>
      </c>
      <c r="G80" s="630"/>
      <c r="H80" s="448">
        <f>E80*100/E77</f>
        <v>66.235021890039221</v>
      </c>
      <c r="I80" s="479"/>
    </row>
    <row r="81" spans="1:9" s="3" customFormat="1" ht="18.75">
      <c r="A81" s="437"/>
      <c r="B81" s="461"/>
      <c r="C81" s="449" t="s">
        <v>16</v>
      </c>
      <c r="D81" s="481">
        <v>5</v>
      </c>
      <c r="E81" s="477">
        <v>1917.3</v>
      </c>
      <c r="F81" s="447">
        <f>E81/D81/12*1000</f>
        <v>31955</v>
      </c>
      <c r="G81" s="630"/>
      <c r="H81" s="448">
        <f>E81/E77*100</f>
        <v>20.828671062780412</v>
      </c>
      <c r="I81" s="479"/>
    </row>
    <row r="82" spans="1:9" s="3" customFormat="1" ht="18.75">
      <c r="A82" s="482" t="s">
        <v>29</v>
      </c>
      <c r="B82" s="483"/>
      <c r="C82" s="484"/>
      <c r="D82" s="484"/>
      <c r="E82" s="484"/>
      <c r="F82" s="473"/>
      <c r="G82" s="485"/>
      <c r="H82" s="448"/>
    </row>
    <row r="83" spans="1:9" s="3" customFormat="1" ht="132.75" customHeight="1">
      <c r="A83" s="486"/>
      <c r="B83" s="486" t="s">
        <v>291</v>
      </c>
      <c r="C83" s="486"/>
      <c r="D83" s="487"/>
      <c r="E83" s="488"/>
      <c r="F83" s="442"/>
      <c r="G83" s="631">
        <f>(E86+E88)/E84</f>
        <v>0.24489530498114187</v>
      </c>
      <c r="H83" s="448"/>
    </row>
    <row r="84" spans="1:9" s="3" customFormat="1" ht="18.75">
      <c r="A84" s="437"/>
      <c r="B84" s="489"/>
      <c r="C84" s="490" t="s">
        <v>45</v>
      </c>
      <c r="D84" s="488">
        <f>D86+D87+D88</f>
        <v>11.5</v>
      </c>
      <c r="E84" s="488">
        <f>E86+E87+E88</f>
        <v>6151.2000000000007</v>
      </c>
      <c r="F84" s="447">
        <f>E84/D84/12*1000</f>
        <v>44573.913043478264</v>
      </c>
      <c r="G84" s="631"/>
      <c r="H84" s="448">
        <f>E84/E84*100</f>
        <v>100</v>
      </c>
    </row>
    <row r="85" spans="1:9" s="3" customFormat="1" ht="18.75">
      <c r="A85" s="437"/>
      <c r="B85" s="489"/>
      <c r="C85" s="490" t="s">
        <v>13</v>
      </c>
      <c r="D85" s="488"/>
      <c r="E85" s="488"/>
      <c r="F85" s="447"/>
      <c r="G85" s="631"/>
      <c r="H85" s="448"/>
    </row>
    <row r="86" spans="1:9" s="3" customFormat="1" ht="18.75">
      <c r="A86" s="437"/>
      <c r="B86" s="491"/>
      <c r="C86" s="492" t="s">
        <v>14</v>
      </c>
      <c r="D86" s="493">
        <v>1</v>
      </c>
      <c r="E86" s="493">
        <v>924.8</v>
      </c>
      <c r="F86" s="447">
        <f>E86/D86/12*1000</f>
        <v>77066.666666666657</v>
      </c>
      <c r="G86" s="631"/>
      <c r="H86" s="448">
        <f>E86*100/E84</f>
        <v>15.034464819872543</v>
      </c>
    </row>
    <row r="87" spans="1:9" s="3" customFormat="1" ht="18.75">
      <c r="A87" s="437"/>
      <c r="B87" s="491"/>
      <c r="C87" s="492" t="s">
        <v>15</v>
      </c>
      <c r="D87" s="493">
        <v>8.5</v>
      </c>
      <c r="E87" s="493">
        <v>4644.8</v>
      </c>
      <c r="F87" s="447">
        <f>E87/D87/12*1000</f>
        <v>45537.254901960783</v>
      </c>
      <c r="G87" s="631"/>
      <c r="H87" s="448">
        <f>E87*100/E84</f>
        <v>75.510469501885808</v>
      </c>
    </row>
    <row r="88" spans="1:9" s="3" customFormat="1" ht="18.75">
      <c r="A88" s="437"/>
      <c r="B88" s="491"/>
      <c r="C88" s="492" t="s">
        <v>16</v>
      </c>
      <c r="D88" s="493">
        <v>2</v>
      </c>
      <c r="E88" s="493">
        <v>581.6</v>
      </c>
      <c r="F88" s="447">
        <f>E88/D88/12*1000</f>
        <v>24233.333333333336</v>
      </c>
      <c r="G88" s="631"/>
      <c r="H88" s="448">
        <f>E88/E84*100</f>
        <v>9.4550656782416436</v>
      </c>
    </row>
    <row r="89" spans="1:9" s="3" customFormat="1" ht="18.75">
      <c r="A89" s="482" t="s">
        <v>32</v>
      </c>
      <c r="B89" s="483"/>
      <c r="C89" s="484"/>
      <c r="D89" s="484"/>
      <c r="E89" s="484"/>
      <c r="F89" s="473"/>
      <c r="G89" s="485"/>
      <c r="H89" s="448"/>
    </row>
    <row r="90" spans="1:9" s="3" customFormat="1" ht="135" customHeight="1">
      <c r="A90" s="494"/>
      <c r="B90" s="494" t="s">
        <v>292</v>
      </c>
      <c r="C90" s="494"/>
      <c r="D90" s="495"/>
      <c r="E90" s="496"/>
      <c r="F90" s="442"/>
      <c r="G90" s="631">
        <f>(E93+E95)/E91</f>
        <v>0.35067163737499263</v>
      </c>
      <c r="H90" s="448"/>
    </row>
    <row r="91" spans="1:9" s="3" customFormat="1" ht="18.75">
      <c r="A91" s="437"/>
      <c r="B91" s="497"/>
      <c r="C91" s="498" t="s">
        <v>44</v>
      </c>
      <c r="D91" s="488">
        <f>D93+D94+D95</f>
        <v>12.3</v>
      </c>
      <c r="E91" s="496">
        <f>SUM(E93:E95)</f>
        <v>5069.7</v>
      </c>
      <c r="F91" s="447">
        <f>E91/D91/12*1000</f>
        <v>34347.560975609755</v>
      </c>
      <c r="G91" s="631"/>
      <c r="H91" s="448">
        <f>E91/E91*100</f>
        <v>100</v>
      </c>
    </row>
    <row r="92" spans="1:9" s="3" customFormat="1" ht="18.75">
      <c r="A92" s="437"/>
      <c r="B92" s="497"/>
      <c r="C92" s="498" t="s">
        <v>13</v>
      </c>
      <c r="D92" s="488"/>
      <c r="E92" s="496"/>
      <c r="F92" s="447"/>
      <c r="G92" s="631"/>
      <c r="H92" s="448"/>
    </row>
    <row r="93" spans="1:9" s="3" customFormat="1" ht="18.75">
      <c r="A93" s="437"/>
      <c r="B93" s="491"/>
      <c r="C93" s="492" t="s">
        <v>14</v>
      </c>
      <c r="D93" s="493">
        <v>1</v>
      </c>
      <c r="E93" s="499">
        <v>723.1</v>
      </c>
      <c r="F93" s="447">
        <f>E93/D93/12*1000</f>
        <v>60258.333333333336</v>
      </c>
      <c r="G93" s="631"/>
      <c r="H93" s="448">
        <f>E93*100/E91</f>
        <v>14.263171390812079</v>
      </c>
    </row>
    <row r="94" spans="1:9" s="3" customFormat="1" ht="18.75">
      <c r="A94" s="437"/>
      <c r="B94" s="491"/>
      <c r="C94" s="492" t="s">
        <v>15</v>
      </c>
      <c r="D94" s="493">
        <v>6.8</v>
      </c>
      <c r="E94" s="499">
        <v>3291.9</v>
      </c>
      <c r="F94" s="447">
        <f>E94/D94/12*1000</f>
        <v>40341.911764705881</v>
      </c>
      <c r="G94" s="631"/>
      <c r="H94" s="448">
        <f>E94*100/E91</f>
        <v>64.932836262500743</v>
      </c>
    </row>
    <row r="95" spans="1:9" s="3" customFormat="1" ht="18.75">
      <c r="A95" s="437"/>
      <c r="B95" s="491"/>
      <c r="C95" s="492" t="s">
        <v>16</v>
      </c>
      <c r="D95" s="493">
        <v>4.5</v>
      </c>
      <c r="E95" s="499">
        <v>1054.7</v>
      </c>
      <c r="F95" s="447">
        <f>E95/D95/12*1000</f>
        <v>19531.481481481482</v>
      </c>
      <c r="G95" s="631"/>
      <c r="H95" s="448">
        <f>E95/E91*100</f>
        <v>20.803992346687185</v>
      </c>
    </row>
    <row r="96" spans="1:9" s="3" customFormat="1" ht="130.5" customHeight="1">
      <c r="A96" s="494"/>
      <c r="B96" s="494" t="s">
        <v>293</v>
      </c>
      <c r="C96" s="494"/>
      <c r="D96" s="495"/>
      <c r="E96" s="496"/>
      <c r="F96" s="468"/>
      <c r="G96" s="628">
        <f>(E99+E101)/E97</f>
        <v>0.405252115371314</v>
      </c>
      <c r="H96" s="448"/>
    </row>
    <row r="97" spans="1:8" s="3" customFormat="1" ht="18.75">
      <c r="A97" s="437"/>
      <c r="B97" s="497"/>
      <c r="C97" s="498" t="s">
        <v>17</v>
      </c>
      <c r="D97" s="488">
        <f>D99+D100+D101</f>
        <v>9.5</v>
      </c>
      <c r="E97" s="496">
        <f>SUM(E99:E101)</f>
        <v>4337.2999999999993</v>
      </c>
      <c r="F97" s="447">
        <f>E97/D97/12*1000</f>
        <v>38046.491228070168</v>
      </c>
      <c r="G97" s="629"/>
      <c r="H97" s="448">
        <f>E97/E97*100</f>
        <v>100</v>
      </c>
    </row>
    <row r="98" spans="1:8" s="3" customFormat="1" ht="18.75">
      <c r="A98" s="437"/>
      <c r="B98" s="497"/>
      <c r="C98" s="498" t="s">
        <v>13</v>
      </c>
      <c r="D98" s="488"/>
      <c r="E98" s="496"/>
      <c r="F98" s="447"/>
      <c r="G98" s="629"/>
      <c r="H98" s="448"/>
    </row>
    <row r="99" spans="1:8" s="3" customFormat="1" ht="18.75">
      <c r="A99" s="437"/>
      <c r="B99" s="491"/>
      <c r="C99" s="492" t="s">
        <v>14</v>
      </c>
      <c r="D99" s="493">
        <v>1</v>
      </c>
      <c r="E99" s="499">
        <v>980.3</v>
      </c>
      <c r="F99" s="447">
        <f>E99/D99/12*1000</f>
        <v>81691.666666666657</v>
      </c>
      <c r="G99" s="629"/>
      <c r="H99" s="448">
        <f>E99*100/E97</f>
        <v>22.601618518433131</v>
      </c>
    </row>
    <row r="100" spans="1:8" s="3" customFormat="1" ht="18.75">
      <c r="A100" s="437"/>
      <c r="B100" s="491"/>
      <c r="C100" s="492" t="s">
        <v>15</v>
      </c>
      <c r="D100" s="493">
        <v>5.7</v>
      </c>
      <c r="E100" s="499">
        <v>2579.6</v>
      </c>
      <c r="F100" s="447">
        <f>E100/D100/12*1000</f>
        <v>37713.450292397662</v>
      </c>
      <c r="G100" s="629"/>
      <c r="H100" s="448">
        <f>E100*100/E97</f>
        <v>59.474788462868617</v>
      </c>
    </row>
    <row r="101" spans="1:8" s="3" customFormat="1" ht="18.75">
      <c r="A101" s="437"/>
      <c r="B101" s="491"/>
      <c r="C101" s="492" t="s">
        <v>16</v>
      </c>
      <c r="D101" s="493">
        <v>2.8</v>
      </c>
      <c r="E101" s="499">
        <v>777.4</v>
      </c>
      <c r="F101" s="447">
        <f>E101/D101/12*1000</f>
        <v>23136.904761904763</v>
      </c>
      <c r="G101" s="629"/>
      <c r="H101" s="448">
        <f>E101/E97*100</f>
        <v>17.923593018698273</v>
      </c>
    </row>
    <row r="102" spans="1:8" s="3" customFormat="1" ht="130.5" customHeight="1">
      <c r="A102" s="494"/>
      <c r="B102" s="494" t="s">
        <v>294</v>
      </c>
      <c r="C102" s="494"/>
      <c r="D102" s="495"/>
      <c r="E102" s="496"/>
      <c r="F102" s="468"/>
      <c r="G102" s="628">
        <f>(E105+E107)/E103</f>
        <v>0.41124891287513249</v>
      </c>
      <c r="H102" s="448"/>
    </row>
    <row r="103" spans="1:8" s="3" customFormat="1" ht="18.75">
      <c r="A103" s="437"/>
      <c r="B103" s="497"/>
      <c r="C103" s="498" t="s">
        <v>44</v>
      </c>
      <c r="D103" s="488">
        <f>D105+D106+D107</f>
        <v>20.3</v>
      </c>
      <c r="E103" s="496">
        <f>SUM(E105:E107)</f>
        <v>8393.7000000000007</v>
      </c>
      <c r="F103" s="447">
        <f>E103/D103/12*1000</f>
        <v>34456.896551724138</v>
      </c>
      <c r="G103" s="629"/>
      <c r="H103" s="448">
        <f>E103/E103*100</f>
        <v>100</v>
      </c>
    </row>
    <row r="104" spans="1:8" s="3" customFormat="1" ht="18.75">
      <c r="A104" s="437"/>
      <c r="B104" s="497"/>
      <c r="C104" s="498" t="s">
        <v>13</v>
      </c>
      <c r="D104" s="488"/>
      <c r="E104" s="496"/>
      <c r="F104" s="447"/>
      <c r="G104" s="629"/>
      <c r="H104" s="448"/>
    </row>
    <row r="105" spans="1:8" s="3" customFormat="1" ht="18.75">
      <c r="A105" s="437"/>
      <c r="B105" s="491"/>
      <c r="C105" s="492" t="s">
        <v>14</v>
      </c>
      <c r="D105" s="493">
        <v>2</v>
      </c>
      <c r="E105" s="499">
        <v>1489.3</v>
      </c>
      <c r="F105" s="447">
        <f>E105/D105/12*1000</f>
        <v>62054.166666666664</v>
      </c>
      <c r="G105" s="629"/>
      <c r="H105" s="448">
        <f>E105*100/E103</f>
        <v>17.743069206666902</v>
      </c>
    </row>
    <row r="106" spans="1:8" s="3" customFormat="1" ht="18.75">
      <c r="A106" s="437"/>
      <c r="B106" s="491"/>
      <c r="C106" s="492" t="s">
        <v>15</v>
      </c>
      <c r="D106" s="493">
        <v>11</v>
      </c>
      <c r="E106" s="499">
        <v>4941.8</v>
      </c>
      <c r="F106" s="447">
        <f>E106/D106/12*1000</f>
        <v>37437.878787878784</v>
      </c>
      <c r="G106" s="629"/>
      <c r="H106" s="448">
        <f>E106*100/E103</f>
        <v>58.875108712486742</v>
      </c>
    </row>
    <row r="107" spans="1:8" s="3" customFormat="1" ht="18.75">
      <c r="A107" s="437"/>
      <c r="B107" s="491"/>
      <c r="C107" s="492" t="s">
        <v>16</v>
      </c>
      <c r="D107" s="493">
        <v>7.3</v>
      </c>
      <c r="E107" s="499">
        <v>1962.6</v>
      </c>
      <c r="F107" s="447">
        <f>E107/D107/12*1000</f>
        <v>22404.109589041094</v>
      </c>
      <c r="G107" s="629"/>
      <c r="H107" s="448">
        <f>E107/E103*100</f>
        <v>23.381822080846344</v>
      </c>
    </row>
    <row r="108" spans="1:8" s="3" customFormat="1" ht="131.25" customHeight="1">
      <c r="A108" s="494"/>
      <c r="B108" s="494" t="s">
        <v>295</v>
      </c>
      <c r="C108" s="494"/>
      <c r="D108" s="495"/>
      <c r="E108" s="496"/>
      <c r="F108" s="468"/>
      <c r="G108" s="628">
        <f>(E111+E113)/E109</f>
        <v>0.17234512927452611</v>
      </c>
      <c r="H108" s="448"/>
    </row>
    <row r="109" spans="1:8" s="3" customFormat="1" ht="18.75">
      <c r="A109" s="437"/>
      <c r="B109" s="497"/>
      <c r="C109" s="498" t="s">
        <v>44</v>
      </c>
      <c r="D109" s="488">
        <f>D111+D112+D113</f>
        <v>13.200000000000001</v>
      </c>
      <c r="E109" s="496">
        <f>SUM(E111:E113)</f>
        <v>6377.9</v>
      </c>
      <c r="F109" s="447">
        <f>E109/D109/12*1000</f>
        <v>40264.520202020198</v>
      </c>
      <c r="G109" s="629"/>
      <c r="H109" s="448">
        <f>E109/E109*100</f>
        <v>100</v>
      </c>
    </row>
    <row r="110" spans="1:8" s="3" customFormat="1" ht="18.75">
      <c r="A110" s="437"/>
      <c r="B110" s="497"/>
      <c r="C110" s="498" t="s">
        <v>13</v>
      </c>
      <c r="D110" s="488"/>
      <c r="E110" s="496"/>
      <c r="F110" s="447"/>
      <c r="G110" s="629"/>
      <c r="H110" s="448"/>
    </row>
    <row r="111" spans="1:8" s="3" customFormat="1" ht="18.75">
      <c r="A111" s="437"/>
      <c r="B111" s="491"/>
      <c r="C111" s="492" t="s">
        <v>14</v>
      </c>
      <c r="D111" s="493">
        <v>0.8</v>
      </c>
      <c r="E111" s="499">
        <v>649.20000000000005</v>
      </c>
      <c r="F111" s="447">
        <f>E111/D111/12*1000</f>
        <v>67625</v>
      </c>
      <c r="G111" s="629"/>
      <c r="H111" s="448">
        <f>E111*100/E109</f>
        <v>10.178899010646139</v>
      </c>
    </row>
    <row r="112" spans="1:8" s="3" customFormat="1" ht="18.75">
      <c r="A112" s="437"/>
      <c r="B112" s="491"/>
      <c r="C112" s="492" t="s">
        <v>15</v>
      </c>
      <c r="D112" s="493">
        <v>11</v>
      </c>
      <c r="E112" s="499">
        <v>5278.7</v>
      </c>
      <c r="F112" s="447">
        <f>E112/D112/12*1000</f>
        <v>39990.15151515152</v>
      </c>
      <c r="G112" s="629"/>
      <c r="H112" s="448">
        <f>E112*100/E109</f>
        <v>82.765487072547401</v>
      </c>
    </row>
    <row r="113" spans="1:10" s="3" customFormat="1" ht="18.75">
      <c r="A113" s="437"/>
      <c r="B113" s="491"/>
      <c r="C113" s="492" t="s">
        <v>16</v>
      </c>
      <c r="D113" s="493">
        <v>1.4</v>
      </c>
      <c r="E113" s="499">
        <v>450</v>
      </c>
      <c r="F113" s="447">
        <f>E113/D113/12*1000</f>
        <v>26785.71428571429</v>
      </c>
      <c r="G113" s="629"/>
      <c r="H113" s="448">
        <f>E113/E109*100</f>
        <v>7.0556139168064735</v>
      </c>
    </row>
    <row r="114" spans="1:10" s="3" customFormat="1" ht="47.25">
      <c r="A114" s="437"/>
      <c r="B114" s="500" t="s">
        <v>263</v>
      </c>
      <c r="C114" s="490" t="s">
        <v>45</v>
      </c>
      <c r="D114" s="501">
        <f>D116+D117+D118</f>
        <v>55.3</v>
      </c>
      <c r="E114" s="501">
        <f>E116+E117+E118</f>
        <v>24178.600000000002</v>
      </c>
      <c r="F114" s="502">
        <f>E114/D114/12*1000</f>
        <v>36435.503315250149</v>
      </c>
      <c r="G114" s="632"/>
      <c r="H114" s="448">
        <f>E114/E114*100</f>
        <v>100</v>
      </c>
    </row>
    <row r="115" spans="1:10" s="3" customFormat="1" ht="18.75">
      <c r="A115" s="437"/>
      <c r="B115" s="503"/>
      <c r="C115" s="490" t="s">
        <v>13</v>
      </c>
      <c r="D115" s="501"/>
      <c r="E115" s="504"/>
      <c r="F115" s="447"/>
      <c r="G115" s="632"/>
      <c r="H115" s="448"/>
    </row>
    <row r="116" spans="1:10" s="3" customFormat="1" ht="18.75">
      <c r="A116" s="437"/>
      <c r="B116" s="503"/>
      <c r="C116" s="492" t="s">
        <v>14</v>
      </c>
      <c r="D116" s="505">
        <f t="shared" ref="D116:E118" si="1">D111+D105+D99+D93</f>
        <v>4.8</v>
      </c>
      <c r="E116" s="506">
        <f t="shared" si="1"/>
        <v>3841.9</v>
      </c>
      <c r="F116" s="447">
        <f>E116/D116/12*1000</f>
        <v>66699.652777777781</v>
      </c>
      <c r="G116" s="632"/>
      <c r="H116" s="448">
        <f>E116*100/E114</f>
        <v>15.889671031407937</v>
      </c>
    </row>
    <row r="117" spans="1:10" s="3" customFormat="1" ht="18.75">
      <c r="A117" s="437"/>
      <c r="B117" s="503"/>
      <c r="C117" s="492" t="s">
        <v>15</v>
      </c>
      <c r="D117" s="505">
        <f t="shared" si="1"/>
        <v>34.5</v>
      </c>
      <c r="E117" s="506">
        <f t="shared" si="1"/>
        <v>16092</v>
      </c>
      <c r="F117" s="447">
        <f>E117/D117/12*1000</f>
        <v>38869.565217391304</v>
      </c>
      <c r="G117" s="632"/>
      <c r="H117" s="448">
        <f>E117*100/E114</f>
        <v>66.554721944198576</v>
      </c>
    </row>
    <row r="118" spans="1:10" s="3" customFormat="1" ht="18.75">
      <c r="A118" s="437"/>
      <c r="B118" s="507"/>
      <c r="C118" s="492" t="s">
        <v>16</v>
      </c>
      <c r="D118" s="505">
        <f t="shared" si="1"/>
        <v>16</v>
      </c>
      <c r="E118" s="506">
        <f t="shared" si="1"/>
        <v>4244.7</v>
      </c>
      <c r="F118" s="447">
        <f>E118/D118/12*1000</f>
        <v>22107.812499999996</v>
      </c>
      <c r="G118" s="632"/>
      <c r="H118" s="448">
        <f>E118/E114*100</f>
        <v>17.555607024393467</v>
      </c>
    </row>
    <row r="119" spans="1:10" s="3" customFormat="1" ht="18.75">
      <c r="A119" s="482" t="s">
        <v>33</v>
      </c>
      <c r="B119" s="508"/>
      <c r="C119" s="509"/>
      <c r="D119" s="509"/>
      <c r="E119" s="509"/>
      <c r="F119" s="510"/>
      <c r="G119" s="511"/>
      <c r="H119" s="448"/>
    </row>
    <row r="120" spans="1:10" s="3" customFormat="1" ht="132" customHeight="1">
      <c r="A120" s="512"/>
      <c r="B120" s="513" t="str">
        <f>'[9]Итого УК расш (о)'!$C$55</f>
        <v>Муниципальное бюджетное образовательное учреждение дополнительного образования детей "Подгорнская детская музыкальная школа"</v>
      </c>
      <c r="C120" s="512"/>
      <c r="D120" s="504"/>
      <c r="E120" s="488"/>
      <c r="F120" s="468"/>
      <c r="G120" s="628">
        <f>(E123+E125)/E121</f>
        <v>0.25493939528482001</v>
      </c>
      <c r="H120" s="448"/>
      <c r="J120" s="479"/>
    </row>
    <row r="121" spans="1:10" s="3" customFormat="1" ht="18.75">
      <c r="A121" s="437"/>
      <c r="B121" s="497"/>
      <c r="C121" s="498" t="s">
        <v>44</v>
      </c>
      <c r="D121" s="496">
        <f>D123+D124+D125</f>
        <v>6.7</v>
      </c>
      <c r="E121" s="488">
        <f>SUM(E123:E125)</f>
        <v>4504.5999999999995</v>
      </c>
      <c r="F121" s="447">
        <f>E121/D121/12*1000</f>
        <v>56027.363184079601</v>
      </c>
      <c r="G121" s="629"/>
      <c r="H121" s="448">
        <f>E121/E121*100</f>
        <v>100</v>
      </c>
      <c r="J121" s="479"/>
    </row>
    <row r="122" spans="1:10" s="3" customFormat="1" ht="18.75">
      <c r="A122" s="437"/>
      <c r="B122" s="497"/>
      <c r="C122" s="498" t="s">
        <v>13</v>
      </c>
      <c r="D122" s="496"/>
      <c r="E122" s="488"/>
      <c r="F122" s="447"/>
      <c r="G122" s="629"/>
      <c r="H122" s="448"/>
      <c r="J122" s="479"/>
    </row>
    <row r="123" spans="1:10" s="3" customFormat="1" ht="18.75">
      <c r="A123" s="437"/>
      <c r="B123" s="491"/>
      <c r="C123" s="492" t="s">
        <v>14</v>
      </c>
      <c r="D123" s="499">
        <v>1</v>
      </c>
      <c r="E123" s="493">
        <v>862</v>
      </c>
      <c r="F123" s="447">
        <f>E123/D123/12*1000</f>
        <v>71833.333333333328</v>
      </c>
      <c r="G123" s="629"/>
      <c r="H123" s="448">
        <f>E123*100/E121</f>
        <v>19.135994316920485</v>
      </c>
      <c r="J123" s="479"/>
    </row>
    <row r="124" spans="1:10" s="3" customFormat="1" ht="18.75">
      <c r="A124" s="437"/>
      <c r="B124" s="491"/>
      <c r="C124" s="492" t="s">
        <v>15</v>
      </c>
      <c r="D124" s="499">
        <v>4.9000000000000004</v>
      </c>
      <c r="E124" s="493">
        <v>3356.2</v>
      </c>
      <c r="F124" s="447">
        <f>E124/D124/12*1000</f>
        <v>57078.231292516997</v>
      </c>
      <c r="G124" s="629"/>
      <c r="H124" s="448">
        <f>E124*100/E121</f>
        <v>74.506060471518012</v>
      </c>
      <c r="J124" s="479"/>
    </row>
    <row r="125" spans="1:10" s="3" customFormat="1" ht="18.75">
      <c r="A125" s="437"/>
      <c r="B125" s="491"/>
      <c r="C125" s="492" t="s">
        <v>16</v>
      </c>
      <c r="D125" s="499">
        <v>0.8</v>
      </c>
      <c r="E125" s="493">
        <v>286.39999999999998</v>
      </c>
      <c r="F125" s="447">
        <f>E125/D125/12*1000</f>
        <v>29833.333333333328</v>
      </c>
      <c r="G125" s="629"/>
      <c r="H125" s="448">
        <f>E125/E121*100</f>
        <v>6.3579452115615149</v>
      </c>
      <c r="J125" s="479"/>
    </row>
    <row r="126" spans="1:10" s="3" customFormat="1" ht="129.75" customHeight="1">
      <c r="A126" s="512"/>
      <c r="B126" s="513" t="str">
        <f>'[9]Итого УК расш (о)'!$C$56</f>
        <v>Муниципальное бюджетное образовательное учреждение дополнительного образования детей "Подгорнская детская художественная школа"</v>
      </c>
      <c r="C126" s="512"/>
      <c r="D126" s="504"/>
      <c r="E126" s="488"/>
      <c r="F126" s="468"/>
      <c r="G126" s="628">
        <f>(E129+E131)/E127</f>
        <v>0.32924238848241677</v>
      </c>
      <c r="H126" s="448"/>
      <c r="J126" s="479"/>
    </row>
    <row r="127" spans="1:10" s="3" customFormat="1" ht="18.75">
      <c r="A127" s="498"/>
      <c r="B127" s="497"/>
      <c r="C127" s="498" t="s">
        <v>44</v>
      </c>
      <c r="D127" s="496">
        <f>D129+D130+D131</f>
        <v>6.1</v>
      </c>
      <c r="E127" s="488">
        <f>SUM(E129:E131)</f>
        <v>3813.3</v>
      </c>
      <c r="F127" s="447">
        <f>E127/D127/12*1000</f>
        <v>52094.262295081971</v>
      </c>
      <c r="G127" s="629"/>
      <c r="H127" s="448">
        <f>E127/E127*100</f>
        <v>100</v>
      </c>
      <c r="J127" s="479"/>
    </row>
    <row r="128" spans="1:10" s="3" customFormat="1" ht="18.75">
      <c r="A128" s="498"/>
      <c r="B128" s="497"/>
      <c r="C128" s="498" t="s">
        <v>13</v>
      </c>
      <c r="D128" s="496"/>
      <c r="E128" s="488"/>
      <c r="F128" s="447"/>
      <c r="G128" s="629"/>
      <c r="H128" s="448"/>
      <c r="J128" s="479"/>
    </row>
    <row r="129" spans="1:10" s="3" customFormat="1" ht="18.75">
      <c r="A129" s="492"/>
      <c r="B129" s="491"/>
      <c r="C129" s="492" t="s">
        <v>14</v>
      </c>
      <c r="D129" s="499">
        <v>1</v>
      </c>
      <c r="E129" s="493">
        <v>900.8</v>
      </c>
      <c r="F129" s="447">
        <f>E129/D129/12*1000</f>
        <v>75066.666666666657</v>
      </c>
      <c r="G129" s="629"/>
      <c r="H129" s="448">
        <f>E129*100/E127</f>
        <v>23.622584113497496</v>
      </c>
      <c r="J129" s="479"/>
    </row>
    <row r="130" spans="1:10" s="3" customFormat="1" ht="18.75">
      <c r="A130" s="492"/>
      <c r="B130" s="491"/>
      <c r="C130" s="492" t="s">
        <v>15</v>
      </c>
      <c r="D130" s="499">
        <v>4.0999999999999996</v>
      </c>
      <c r="E130" s="493">
        <v>2557.8000000000002</v>
      </c>
      <c r="F130" s="447">
        <f>E130/D130/12*1000</f>
        <v>51987.804878048788</v>
      </c>
      <c r="G130" s="629"/>
      <c r="H130" s="448">
        <f>E130*100/E127</f>
        <v>67.075761151758329</v>
      </c>
      <c r="J130" s="479"/>
    </row>
    <row r="131" spans="1:10" s="3" customFormat="1" ht="18.75">
      <c r="A131" s="492"/>
      <c r="B131" s="491"/>
      <c r="C131" s="492" t="s">
        <v>16</v>
      </c>
      <c r="D131" s="499">
        <v>1</v>
      </c>
      <c r="E131" s="493">
        <v>354.7</v>
      </c>
      <c r="F131" s="447">
        <f>E131/D131/12*1000</f>
        <v>29558.333333333332</v>
      </c>
      <c r="G131" s="629"/>
      <c r="H131" s="448">
        <f>E131/E127*100</f>
        <v>9.3016547347441847</v>
      </c>
      <c r="J131" s="479"/>
    </row>
    <row r="132" spans="1:10" s="3" customFormat="1" ht="55.5" customHeight="1">
      <c r="A132" s="514"/>
      <c r="B132" s="515" t="s">
        <v>34</v>
      </c>
      <c r="C132" s="514"/>
      <c r="D132" s="487"/>
      <c r="E132" s="488"/>
      <c r="F132" s="442"/>
      <c r="G132" s="632">
        <f>(E135+E137)/E133</f>
        <v>0.28900323398934824</v>
      </c>
      <c r="H132" s="448"/>
      <c r="J132" s="479"/>
    </row>
    <row r="133" spans="1:10" s="3" customFormat="1" ht="18.75">
      <c r="A133" s="437"/>
      <c r="B133" s="489"/>
      <c r="C133" s="490" t="s">
        <v>45</v>
      </c>
      <c r="D133" s="504">
        <f>D135+D136+D137</f>
        <v>12.8</v>
      </c>
      <c r="E133" s="501">
        <f>E135+E136+E137</f>
        <v>8317.9</v>
      </c>
      <c r="F133" s="447">
        <f>E133/D133/12*1000</f>
        <v>54152.994791666657</v>
      </c>
      <c r="G133" s="632"/>
      <c r="H133" s="448">
        <f>E133/E133*100</f>
        <v>100</v>
      </c>
      <c r="J133" s="479"/>
    </row>
    <row r="134" spans="1:10" s="3" customFormat="1" ht="18.75">
      <c r="A134" s="437"/>
      <c r="B134" s="489"/>
      <c r="C134" s="490" t="s">
        <v>13</v>
      </c>
      <c r="D134" s="504"/>
      <c r="E134" s="501"/>
      <c r="F134" s="447"/>
      <c r="G134" s="632"/>
      <c r="H134" s="448"/>
      <c r="J134" s="479"/>
    </row>
    <row r="135" spans="1:10" s="3" customFormat="1" ht="18.75">
      <c r="A135" s="437"/>
      <c r="B135" s="491"/>
      <c r="C135" s="492" t="s">
        <v>14</v>
      </c>
      <c r="D135" s="506">
        <f>D123+D129</f>
        <v>2</v>
      </c>
      <c r="E135" s="505">
        <f>E129+E123</f>
        <v>1762.8</v>
      </c>
      <c r="F135" s="447">
        <f>E135/D135/12*1000</f>
        <v>73450</v>
      </c>
      <c r="G135" s="632"/>
      <c r="H135" s="448">
        <f>E135*100/E133</f>
        <v>21.192849156638093</v>
      </c>
      <c r="J135" s="479"/>
    </row>
    <row r="136" spans="1:10" s="3" customFormat="1" ht="18.75">
      <c r="A136" s="437"/>
      <c r="B136" s="491"/>
      <c r="C136" s="492" t="s">
        <v>15</v>
      </c>
      <c r="D136" s="506">
        <f>D124+D130</f>
        <v>9</v>
      </c>
      <c r="E136" s="505">
        <f>E130+E124</f>
        <v>5914</v>
      </c>
      <c r="F136" s="447">
        <f>E136/D136/12*1000</f>
        <v>54759.259259259263</v>
      </c>
      <c r="G136" s="632"/>
      <c r="H136" s="448">
        <f>E136*100/E133</f>
        <v>71.09967660106517</v>
      </c>
      <c r="J136" s="479"/>
    </row>
    <row r="137" spans="1:10" s="3" customFormat="1" ht="18.75">
      <c r="A137" s="437"/>
      <c r="B137" s="491"/>
      <c r="C137" s="492" t="s">
        <v>16</v>
      </c>
      <c r="D137" s="506">
        <f>D125+D131</f>
        <v>1.8</v>
      </c>
      <c r="E137" s="505">
        <f>E131+E125</f>
        <v>641.09999999999991</v>
      </c>
      <c r="F137" s="447">
        <f>E137/D137/12*1000</f>
        <v>29680.555555555555</v>
      </c>
      <c r="G137" s="632"/>
      <c r="H137" s="448">
        <f>E137/E133*100</f>
        <v>7.7074742422967333</v>
      </c>
      <c r="J137" s="479"/>
    </row>
    <row r="138" spans="1:10" s="3" customFormat="1" ht="18.75">
      <c r="A138" s="470" t="s">
        <v>39</v>
      </c>
      <c r="B138" s="471"/>
      <c r="C138" s="472"/>
      <c r="D138" s="472"/>
      <c r="E138" s="472"/>
      <c r="F138" s="473"/>
      <c r="G138" s="474"/>
      <c r="H138" s="448"/>
    </row>
    <row r="139" spans="1:10" s="3" customFormat="1" ht="163.5" customHeight="1">
      <c r="A139" s="516"/>
      <c r="B139" s="517" t="str">
        <f>'[9]Итого УК расш (о)'!$C$67</f>
        <v>Муниципальное бюджетное образовательное учреждение дополнительного образования детей «Детская школа искусств №1 имени А.Г.Рубинштейна» Города Томска</v>
      </c>
      <c r="C139" s="516"/>
      <c r="D139" s="455"/>
      <c r="E139" s="446"/>
      <c r="F139" s="468"/>
      <c r="G139" s="625">
        <f>(E142+E144)/E140</f>
        <v>0.3233266297263313</v>
      </c>
      <c r="H139" s="448"/>
    </row>
    <row r="140" spans="1:10" s="3" customFormat="1" ht="18.75">
      <c r="A140" s="437"/>
      <c r="B140" s="469"/>
      <c r="C140" s="444" t="s">
        <v>44</v>
      </c>
      <c r="D140" s="478">
        <f>D142+D143+D144</f>
        <v>53</v>
      </c>
      <c r="E140" s="446">
        <f>SUM(E142:E144)</f>
        <v>26005.9</v>
      </c>
      <c r="F140" s="447">
        <f>E140/D140/12*1000</f>
        <v>40889.779874213833</v>
      </c>
      <c r="G140" s="636"/>
      <c r="H140" s="448">
        <f>E140/E140*100</f>
        <v>100</v>
      </c>
    </row>
    <row r="141" spans="1:10" s="3" customFormat="1" ht="18.75">
      <c r="A141" s="437"/>
      <c r="B141" s="469"/>
      <c r="C141" s="444" t="s">
        <v>13</v>
      </c>
      <c r="D141" s="478"/>
      <c r="E141" s="446"/>
      <c r="F141" s="447"/>
      <c r="G141" s="636"/>
      <c r="H141" s="448"/>
    </row>
    <row r="142" spans="1:10" s="3" customFormat="1" ht="18.75">
      <c r="A142" s="437"/>
      <c r="B142" s="461"/>
      <c r="C142" s="449" t="s">
        <v>14</v>
      </c>
      <c r="D142" s="480">
        <v>2</v>
      </c>
      <c r="E142" s="451">
        <v>2769</v>
      </c>
      <c r="F142" s="447">
        <f>E142/D142/12*1000</f>
        <v>115375</v>
      </c>
      <c r="G142" s="636"/>
      <c r="H142" s="448">
        <f>E142*100/E140</f>
        <v>10.647583817518331</v>
      </c>
    </row>
    <row r="143" spans="1:10" s="3" customFormat="1" ht="18.75">
      <c r="A143" s="437"/>
      <c r="B143" s="461"/>
      <c r="C143" s="449" t="s">
        <v>15</v>
      </c>
      <c r="D143" s="480">
        <v>41.2</v>
      </c>
      <c r="E143" s="451">
        <v>17597.5</v>
      </c>
      <c r="F143" s="447">
        <f>E143/D143/12*1000</f>
        <v>35593.64886731391</v>
      </c>
      <c r="G143" s="636"/>
      <c r="H143" s="448">
        <f>E143*100/E140</f>
        <v>67.66733702736687</v>
      </c>
    </row>
    <row r="144" spans="1:10" s="3" customFormat="1" ht="18.75">
      <c r="A144" s="437"/>
      <c r="B144" s="461"/>
      <c r="C144" s="449" t="s">
        <v>16</v>
      </c>
      <c r="D144" s="480">
        <v>9.8000000000000007</v>
      </c>
      <c r="E144" s="451">
        <v>5639.4</v>
      </c>
      <c r="F144" s="447">
        <f>E144/D144/12*1000</f>
        <v>47954.081632653048</v>
      </c>
      <c r="G144" s="636"/>
      <c r="H144" s="448">
        <f>E144/E140*100</f>
        <v>21.685079155114799</v>
      </c>
    </row>
    <row r="145" spans="1:8" s="3" customFormat="1" ht="129.75" customHeight="1">
      <c r="A145" s="516"/>
      <c r="B145" s="517" t="str">
        <f>'[9]Итого УК расш (о)'!$C$68</f>
        <v>Муниципальное бюджетное образовательное учреждение дополнительного образования детей «Детская музыкальная школа № 2» Города Томска</v>
      </c>
      <c r="C145" s="516"/>
      <c r="D145" s="455"/>
      <c r="E145" s="446"/>
      <c r="F145" s="468"/>
      <c r="G145" s="625">
        <f>(E148+E150)/E146</f>
        <v>0.27367285373109307</v>
      </c>
      <c r="H145" s="448"/>
    </row>
    <row r="146" spans="1:8" s="3" customFormat="1" ht="18.75">
      <c r="A146" s="437"/>
      <c r="B146" s="469"/>
      <c r="C146" s="444" t="s">
        <v>17</v>
      </c>
      <c r="D146" s="478">
        <f>D148+D149+D150</f>
        <v>39.6</v>
      </c>
      <c r="E146" s="446">
        <f>SUM(E148:E150)</f>
        <v>19093.600000000002</v>
      </c>
      <c r="F146" s="447">
        <f>E146/D146/12*1000</f>
        <v>40180.134680134688</v>
      </c>
      <c r="G146" s="636"/>
      <c r="H146" s="448">
        <f>E146/E146*100</f>
        <v>100</v>
      </c>
    </row>
    <row r="147" spans="1:8" s="3" customFormat="1" ht="18.75">
      <c r="A147" s="437"/>
      <c r="B147" s="469"/>
      <c r="C147" s="444" t="s">
        <v>13</v>
      </c>
      <c r="D147" s="478"/>
      <c r="E147" s="446"/>
      <c r="F147" s="447"/>
      <c r="G147" s="636"/>
      <c r="H147" s="448"/>
    </row>
    <row r="148" spans="1:8" s="3" customFormat="1" ht="18.75">
      <c r="A148" s="437"/>
      <c r="B148" s="461"/>
      <c r="C148" s="449" t="s">
        <v>14</v>
      </c>
      <c r="D148" s="480">
        <v>3.1</v>
      </c>
      <c r="E148" s="451">
        <v>2399</v>
      </c>
      <c r="F148" s="447">
        <f>E148/D148/12*1000</f>
        <v>64489.247311827952</v>
      </c>
      <c r="G148" s="636"/>
      <c r="H148" s="448">
        <f>E148*100/E146</f>
        <v>12.564419491347884</v>
      </c>
    </row>
    <row r="149" spans="1:8" s="3" customFormat="1" ht="18.75">
      <c r="A149" s="437"/>
      <c r="B149" s="461"/>
      <c r="C149" s="449" t="s">
        <v>15</v>
      </c>
      <c r="D149" s="480">
        <v>31.3</v>
      </c>
      <c r="E149" s="451">
        <v>13868.2</v>
      </c>
      <c r="F149" s="447">
        <f>E149/D149/12*1000</f>
        <v>36922.79020234292</v>
      </c>
      <c r="G149" s="636"/>
      <c r="H149" s="448">
        <f>E149*100/E146</f>
        <v>72.632714626890674</v>
      </c>
    </row>
    <row r="150" spans="1:8" s="3" customFormat="1" ht="18.75">
      <c r="A150" s="437"/>
      <c r="B150" s="461"/>
      <c r="C150" s="449" t="s">
        <v>16</v>
      </c>
      <c r="D150" s="480">
        <v>5.2</v>
      </c>
      <c r="E150" s="451">
        <v>2826.4</v>
      </c>
      <c r="F150" s="447">
        <f>E150/D150/12*1000</f>
        <v>45294.871794871797</v>
      </c>
      <c r="G150" s="636"/>
      <c r="H150" s="448">
        <f>E150/E146*100</f>
        <v>14.802865881761425</v>
      </c>
    </row>
    <row r="151" spans="1:8" s="3" customFormat="1" ht="129" customHeight="1">
      <c r="A151" s="516"/>
      <c r="B151" s="517" t="str">
        <f>'[9]Итого УК расш (о)'!$C$66</f>
        <v>Муниципальное автономное образовательное учреждение дополнительного образования детей «Детская школа искусств № 3» Города Томска</v>
      </c>
      <c r="C151" s="516"/>
      <c r="D151" s="455"/>
      <c r="E151" s="446"/>
      <c r="F151" s="468"/>
      <c r="G151" s="625">
        <f>(E154+E156)/E152</f>
        <v>0.34401521086303694</v>
      </c>
      <c r="H151" s="448"/>
    </row>
    <row r="152" spans="1:8" s="3" customFormat="1" ht="18.75">
      <c r="A152" s="437"/>
      <c r="B152" s="469"/>
      <c r="C152" s="444" t="s">
        <v>44</v>
      </c>
      <c r="D152" s="478">
        <f>D154+D155+D156</f>
        <v>76</v>
      </c>
      <c r="E152" s="446">
        <f>SUM(E154:E156)</f>
        <v>36763.199999999997</v>
      </c>
      <c r="F152" s="447">
        <f>E152/D152/12*1000</f>
        <v>40310.526315789466</v>
      </c>
      <c r="G152" s="636"/>
      <c r="H152" s="448">
        <f>E152/E152*100</f>
        <v>100</v>
      </c>
    </row>
    <row r="153" spans="1:8" s="3" customFormat="1" ht="18.75">
      <c r="A153" s="437"/>
      <c r="B153" s="469"/>
      <c r="C153" s="444" t="s">
        <v>13</v>
      </c>
      <c r="D153" s="478"/>
      <c r="E153" s="446"/>
      <c r="F153" s="447"/>
      <c r="G153" s="636"/>
      <c r="H153" s="448"/>
    </row>
    <row r="154" spans="1:8" s="3" customFormat="1" ht="18.75">
      <c r="A154" s="437"/>
      <c r="B154" s="461"/>
      <c r="C154" s="449" t="s">
        <v>14</v>
      </c>
      <c r="D154" s="480">
        <v>4</v>
      </c>
      <c r="E154" s="451">
        <v>5339.4</v>
      </c>
      <c r="F154" s="447">
        <f>E154/D154/12*1000</f>
        <v>111237.5</v>
      </c>
      <c r="G154" s="636"/>
      <c r="H154" s="448">
        <f>E154*100/E152</f>
        <v>14.523762893328112</v>
      </c>
    </row>
    <row r="155" spans="1:8" s="3" customFormat="1" ht="18.75">
      <c r="A155" s="437"/>
      <c r="B155" s="461"/>
      <c r="C155" s="449" t="s">
        <v>15</v>
      </c>
      <c r="D155" s="480">
        <v>55.1</v>
      </c>
      <c r="E155" s="451">
        <v>24116.1</v>
      </c>
      <c r="F155" s="447">
        <f>E155/D155/12*1000</f>
        <v>36473.230490018148</v>
      </c>
      <c r="G155" s="636"/>
      <c r="H155" s="448">
        <f>E155*100/E152</f>
        <v>65.598478913696312</v>
      </c>
    </row>
    <row r="156" spans="1:8" s="3" customFormat="1" ht="18.75">
      <c r="A156" s="437"/>
      <c r="B156" s="461"/>
      <c r="C156" s="449" t="s">
        <v>16</v>
      </c>
      <c r="D156" s="480">
        <v>16.899999999999999</v>
      </c>
      <c r="E156" s="451">
        <v>7307.7</v>
      </c>
      <c r="F156" s="447">
        <f>E156/D156/12*1000</f>
        <v>36034.023668639056</v>
      </c>
      <c r="G156" s="636"/>
      <c r="H156" s="448">
        <f>E156/E152*100</f>
        <v>19.877758192975588</v>
      </c>
    </row>
    <row r="157" spans="1:8" s="3" customFormat="1" ht="132.75" customHeight="1">
      <c r="A157" s="516"/>
      <c r="B157" s="517" t="str">
        <f>'[9]Итого УК расш (о)'!$C$65</f>
        <v>Муниципальное бюджетное образовательное учреждение дополнительного образования детей «Детская музыкальная школа №4» Города Томска</v>
      </c>
      <c r="C157" s="516"/>
      <c r="D157" s="455"/>
      <c r="E157" s="446"/>
      <c r="F157" s="468"/>
      <c r="G157" s="625">
        <f>(E160+E162)/E158</f>
        <v>0.24601236358085934</v>
      </c>
      <c r="H157" s="448"/>
    </row>
    <row r="158" spans="1:8" s="3" customFormat="1" ht="18.75">
      <c r="A158" s="437"/>
      <c r="B158" s="469"/>
      <c r="C158" s="444" t="s">
        <v>44</v>
      </c>
      <c r="D158" s="478">
        <f>D160+D161+D162</f>
        <v>32.200000000000003</v>
      </c>
      <c r="E158" s="446">
        <f>SUM(E160:E162)</f>
        <v>15723.599999999999</v>
      </c>
      <c r="F158" s="447">
        <f>E158/D158/12*1000</f>
        <v>40692.546583850919</v>
      </c>
      <c r="G158" s="636"/>
      <c r="H158" s="448">
        <f>E158/E158*100</f>
        <v>100</v>
      </c>
    </row>
    <row r="159" spans="1:8" s="3" customFormat="1" ht="18.75">
      <c r="A159" s="437"/>
      <c r="B159" s="469"/>
      <c r="C159" s="444" t="s">
        <v>13</v>
      </c>
      <c r="D159" s="478"/>
      <c r="E159" s="446"/>
      <c r="F159" s="447"/>
      <c r="G159" s="636"/>
      <c r="H159" s="448"/>
    </row>
    <row r="160" spans="1:8" s="3" customFormat="1" ht="18.75">
      <c r="A160" s="437"/>
      <c r="B160" s="461"/>
      <c r="C160" s="449" t="s">
        <v>14</v>
      </c>
      <c r="D160" s="480">
        <v>2</v>
      </c>
      <c r="E160" s="451">
        <v>2239.6999999999998</v>
      </c>
      <c r="F160" s="447">
        <f>E160/D160/12*1000</f>
        <v>93320.833333333328</v>
      </c>
      <c r="G160" s="636"/>
      <c r="H160" s="448">
        <f>E160*100/E158</f>
        <v>14.244193441705461</v>
      </c>
    </row>
    <row r="161" spans="1:8" s="3" customFormat="1" ht="18.75">
      <c r="A161" s="437"/>
      <c r="B161" s="461"/>
      <c r="C161" s="449" t="s">
        <v>15</v>
      </c>
      <c r="D161" s="480">
        <v>25.1</v>
      </c>
      <c r="E161" s="451">
        <v>11855.4</v>
      </c>
      <c r="F161" s="447">
        <f>E161/D161/12*1000</f>
        <v>39360.5577689243</v>
      </c>
      <c r="G161" s="636"/>
      <c r="H161" s="448">
        <f>E161*100/E158</f>
        <v>75.398763641914073</v>
      </c>
    </row>
    <row r="162" spans="1:8" s="3" customFormat="1" ht="18.75">
      <c r="A162" s="437"/>
      <c r="B162" s="461"/>
      <c r="C162" s="449" t="s">
        <v>16</v>
      </c>
      <c r="D162" s="480">
        <v>5.0999999999999996</v>
      </c>
      <c r="E162" s="451">
        <v>1628.5</v>
      </c>
      <c r="F162" s="447">
        <f>E162/D162/12*1000</f>
        <v>26609.477124183006</v>
      </c>
      <c r="G162" s="636"/>
      <c r="H162" s="448">
        <f>E162/E158*100</f>
        <v>10.357042916380474</v>
      </c>
    </row>
    <row r="163" spans="1:8" s="3" customFormat="1" ht="127.5" customHeight="1">
      <c r="A163" s="516"/>
      <c r="B163" s="517" t="str">
        <f>'[9]Итого УК расш (о)'!$C$69</f>
        <v>Муниципальное бюджетное образовательное учреждение дополнительного образования детей «Детская школа искусств №5» Города Томска</v>
      </c>
      <c r="C163" s="516"/>
      <c r="D163" s="455"/>
      <c r="E163" s="446"/>
      <c r="F163" s="468"/>
      <c r="G163" s="625">
        <f>(E166+E168)/E164</f>
        <v>0.312548596654042</v>
      </c>
      <c r="H163" s="448"/>
    </row>
    <row r="164" spans="1:8" s="3" customFormat="1" ht="18.75">
      <c r="A164" s="437"/>
      <c r="B164" s="469"/>
      <c r="C164" s="444" t="s">
        <v>44</v>
      </c>
      <c r="D164" s="478">
        <f>D166+D167+D168</f>
        <v>38</v>
      </c>
      <c r="E164" s="446">
        <f>SUM(E166:E168)</f>
        <v>19934.5</v>
      </c>
      <c r="F164" s="447">
        <f>E164/D164/12*1000</f>
        <v>43716.008771929832</v>
      </c>
      <c r="G164" s="636"/>
      <c r="H164" s="448">
        <f>E164/E164*100</f>
        <v>100</v>
      </c>
    </row>
    <row r="165" spans="1:8" s="3" customFormat="1" ht="18.75">
      <c r="A165" s="437"/>
      <c r="B165" s="469"/>
      <c r="C165" s="444" t="s">
        <v>13</v>
      </c>
      <c r="D165" s="478"/>
      <c r="E165" s="446"/>
      <c r="F165" s="447"/>
      <c r="G165" s="636"/>
      <c r="H165" s="448"/>
    </row>
    <row r="166" spans="1:8" s="3" customFormat="1" ht="18.75">
      <c r="A166" s="437"/>
      <c r="B166" s="461"/>
      <c r="C166" s="449" t="s">
        <v>14</v>
      </c>
      <c r="D166" s="480">
        <v>2</v>
      </c>
      <c r="E166" s="451">
        <v>2968</v>
      </c>
      <c r="F166" s="447">
        <f>E166/D166/12*1000</f>
        <v>123666.66666666667</v>
      </c>
      <c r="G166" s="636"/>
      <c r="H166" s="448">
        <f>E166*100/E164</f>
        <v>14.88876069126389</v>
      </c>
    </row>
    <row r="167" spans="1:8" s="3" customFormat="1" ht="18.75">
      <c r="A167" s="437"/>
      <c r="B167" s="461"/>
      <c r="C167" s="449" t="s">
        <v>15</v>
      </c>
      <c r="D167" s="480">
        <v>27.7</v>
      </c>
      <c r="E167" s="451">
        <v>13704</v>
      </c>
      <c r="F167" s="447">
        <f>E167/D167/12*1000</f>
        <v>41227.436823104697</v>
      </c>
      <c r="G167" s="636"/>
      <c r="H167" s="448">
        <f>E167*100/E164</f>
        <v>68.745140334595803</v>
      </c>
    </row>
    <row r="168" spans="1:8" s="3" customFormat="1" ht="18.75">
      <c r="A168" s="437"/>
      <c r="B168" s="461"/>
      <c r="C168" s="449" t="s">
        <v>16</v>
      </c>
      <c r="D168" s="480">
        <v>8.3000000000000007</v>
      </c>
      <c r="E168" s="451">
        <v>3262.5</v>
      </c>
      <c r="F168" s="447">
        <f>E168/D168/12*1000</f>
        <v>32756.024096385539</v>
      </c>
      <c r="G168" s="636"/>
      <c r="H168" s="448">
        <f>E168/E164*100</f>
        <v>16.366098974140307</v>
      </c>
    </row>
    <row r="169" spans="1:8" s="3" customFormat="1" ht="129" customHeight="1">
      <c r="A169" s="444"/>
      <c r="B169" s="517" t="str">
        <f>'[9]Итого УК расш (о)'!$C$71</f>
        <v>Муниципальное бюджетное образовательное учреждение дополнительного образования детей «Детская школа искусств № 8» Города Томска</v>
      </c>
      <c r="C169" s="516"/>
      <c r="D169" s="455"/>
      <c r="E169" s="446"/>
      <c r="F169" s="468"/>
      <c r="G169" s="625">
        <f>(E172+E174)/E170</f>
        <v>0.52062444635589844</v>
      </c>
      <c r="H169" s="448"/>
    </row>
    <row r="170" spans="1:8" s="3" customFormat="1" ht="18.75">
      <c r="A170" s="437"/>
      <c r="B170" s="469"/>
      <c r="C170" s="444" t="s">
        <v>17</v>
      </c>
      <c r="D170" s="478">
        <f>D172+D173+D174</f>
        <v>14.3</v>
      </c>
      <c r="E170" s="446">
        <f>SUM(E172:E174)</f>
        <v>7789.3</v>
      </c>
      <c r="F170" s="447">
        <f>E170/D170/12*1000</f>
        <v>45392.191142191135</v>
      </c>
      <c r="G170" s="636"/>
      <c r="H170" s="448">
        <f>E170/E170*100</f>
        <v>100</v>
      </c>
    </row>
    <row r="171" spans="1:8" s="3" customFormat="1" ht="18.75">
      <c r="A171" s="437"/>
      <c r="B171" s="469"/>
      <c r="C171" s="444" t="s">
        <v>13</v>
      </c>
      <c r="D171" s="478"/>
      <c r="E171" s="446"/>
      <c r="F171" s="447"/>
      <c r="G171" s="636"/>
      <c r="H171" s="448"/>
    </row>
    <row r="172" spans="1:8" s="3" customFormat="1" ht="18.75">
      <c r="A172" s="437"/>
      <c r="B172" s="461"/>
      <c r="C172" s="449" t="s">
        <v>14</v>
      </c>
      <c r="D172" s="480">
        <v>2</v>
      </c>
      <c r="E172" s="451">
        <v>2489.3000000000002</v>
      </c>
      <c r="F172" s="447">
        <f>E172/D172/12*1000</f>
        <v>103720.83333333334</v>
      </c>
      <c r="G172" s="636"/>
      <c r="H172" s="448">
        <f>E172*100/E170</f>
        <v>31.957942305470329</v>
      </c>
    </row>
    <row r="173" spans="1:8" s="3" customFormat="1" ht="18.75">
      <c r="A173" s="437"/>
      <c r="B173" s="461"/>
      <c r="C173" s="449" t="s">
        <v>15</v>
      </c>
      <c r="D173" s="480">
        <v>8.6</v>
      </c>
      <c r="E173" s="451">
        <v>3734</v>
      </c>
      <c r="F173" s="447">
        <f>E173/D173/12*1000</f>
        <v>36182.170542635657</v>
      </c>
      <c r="G173" s="636"/>
      <c r="H173" s="448">
        <f>E173*100/E170</f>
        <v>47.937555364410152</v>
      </c>
    </row>
    <row r="174" spans="1:8" s="3" customFormat="1" ht="18.75">
      <c r="A174" s="437"/>
      <c r="B174" s="461"/>
      <c r="C174" s="449" t="s">
        <v>16</v>
      </c>
      <c r="D174" s="480">
        <v>3.7</v>
      </c>
      <c r="E174" s="451">
        <v>1566</v>
      </c>
      <c r="F174" s="447">
        <f>E174/D174/12*1000</f>
        <v>35270.270270270266</v>
      </c>
      <c r="G174" s="636"/>
      <c r="H174" s="448">
        <f>E174/E170*100</f>
        <v>20.104502330119523</v>
      </c>
    </row>
    <row r="175" spans="1:8" s="3" customFormat="1" ht="133.5" customHeight="1">
      <c r="A175" s="516"/>
      <c r="B175" s="517" t="str">
        <f>'[9]Итого УК расш (о)'!$C$63</f>
        <v>Муниципальное автономное образовательное учреждение дополнительного образования детей «Детская художественная школа №1» Города Томска</v>
      </c>
      <c r="C175" s="516"/>
      <c r="D175" s="455"/>
      <c r="E175" s="446"/>
      <c r="F175" s="468"/>
      <c r="G175" s="625">
        <f>(E178+E180)/E176</f>
        <v>0.4709340640283029</v>
      </c>
      <c r="H175" s="448"/>
    </row>
    <row r="176" spans="1:8" s="3" customFormat="1" ht="18.75">
      <c r="A176" s="437"/>
      <c r="B176" s="469"/>
      <c r="C176" s="444" t="s">
        <v>44</v>
      </c>
      <c r="D176" s="518">
        <f>D178+D180+D179</f>
        <v>30.7</v>
      </c>
      <c r="E176" s="519">
        <f>SUM(E178:E180)</f>
        <v>17298.599999999999</v>
      </c>
      <c r="F176" s="447">
        <f>E176/D176/12*1000</f>
        <v>46956.02605863192</v>
      </c>
      <c r="G176" s="636"/>
      <c r="H176" s="448">
        <f>E176/E176*100</f>
        <v>100</v>
      </c>
    </row>
    <row r="177" spans="1:8" s="3" customFormat="1" ht="18.75">
      <c r="A177" s="437"/>
      <c r="B177" s="469"/>
      <c r="C177" s="444" t="s">
        <v>13</v>
      </c>
      <c r="D177" s="518"/>
      <c r="E177" s="519"/>
      <c r="F177" s="447"/>
      <c r="G177" s="636"/>
      <c r="H177" s="448"/>
    </row>
    <row r="178" spans="1:8" s="3" customFormat="1" ht="18.75">
      <c r="A178" s="437"/>
      <c r="B178" s="461"/>
      <c r="C178" s="449" t="s">
        <v>14</v>
      </c>
      <c r="D178" s="520">
        <v>3</v>
      </c>
      <c r="E178" s="521">
        <v>4023</v>
      </c>
      <c r="F178" s="447">
        <f>E178/D178/12*1000</f>
        <v>111750</v>
      </c>
      <c r="G178" s="636"/>
      <c r="H178" s="448">
        <f>E178*100/E176</f>
        <v>23.256217266137146</v>
      </c>
    </row>
    <row r="179" spans="1:8" s="3" customFormat="1" ht="18.75">
      <c r="A179" s="437"/>
      <c r="B179" s="461"/>
      <c r="C179" s="449" t="s">
        <v>15</v>
      </c>
      <c r="D179" s="520">
        <v>17.899999999999999</v>
      </c>
      <c r="E179" s="521">
        <v>9152.1</v>
      </c>
      <c r="F179" s="447">
        <f>E179/D179/12*1000</f>
        <v>42607.541899441341</v>
      </c>
      <c r="G179" s="636"/>
      <c r="H179" s="448">
        <f>E179*100/E176</f>
        <v>52.906593597169717</v>
      </c>
    </row>
    <row r="180" spans="1:8" s="3" customFormat="1" ht="18.75">
      <c r="A180" s="437"/>
      <c r="B180" s="461"/>
      <c r="C180" s="449" t="s">
        <v>16</v>
      </c>
      <c r="D180" s="520">
        <v>9.8000000000000007</v>
      </c>
      <c r="E180" s="521">
        <v>4123.5</v>
      </c>
      <c r="F180" s="447">
        <f>E180/D180/12*1000</f>
        <v>35063.775510204083</v>
      </c>
      <c r="G180" s="636"/>
      <c r="H180" s="448">
        <f>E180/E176*100</f>
        <v>23.837189136693144</v>
      </c>
    </row>
    <row r="181" spans="1:8" s="3" customFormat="1" ht="129" customHeight="1">
      <c r="A181" s="516"/>
      <c r="B181" s="517" t="str">
        <f>'[9]Итого УК расш (о)'!$C$64</f>
        <v>Муниципальное автономное образовательное учреждение дополнительного образования детей «Детская художественная школа №2» Города Томска</v>
      </c>
      <c r="C181" s="516"/>
      <c r="D181" s="455"/>
      <c r="E181" s="446"/>
      <c r="F181" s="468"/>
      <c r="G181" s="625">
        <f>(E184+E186)/E182</f>
        <v>0.51411102459696456</v>
      </c>
      <c r="H181" s="448"/>
    </row>
    <row r="182" spans="1:8" s="3" customFormat="1" ht="18.75">
      <c r="A182" s="437"/>
      <c r="B182" s="469"/>
      <c r="C182" s="444" t="s">
        <v>44</v>
      </c>
      <c r="D182" s="478">
        <f>D184+D185+D186</f>
        <v>29.400000000000002</v>
      </c>
      <c r="E182" s="446">
        <f>SUM(E184:E186)</f>
        <v>15668.6</v>
      </c>
      <c r="F182" s="447">
        <f>E182/D182/12*1000</f>
        <v>44412.131519274379</v>
      </c>
      <c r="G182" s="636"/>
      <c r="H182" s="448">
        <f>E182/E182*100</f>
        <v>100</v>
      </c>
    </row>
    <row r="183" spans="1:8" s="3" customFormat="1" ht="18.75">
      <c r="A183" s="437"/>
      <c r="B183" s="469"/>
      <c r="C183" s="444" t="s">
        <v>13</v>
      </c>
      <c r="D183" s="478"/>
      <c r="E183" s="446"/>
      <c r="F183" s="447"/>
      <c r="G183" s="636"/>
      <c r="H183" s="448"/>
    </row>
    <row r="184" spans="1:8" s="3" customFormat="1" ht="18.75">
      <c r="A184" s="437"/>
      <c r="B184" s="461"/>
      <c r="C184" s="449" t="s">
        <v>14</v>
      </c>
      <c r="D184" s="480">
        <v>3</v>
      </c>
      <c r="E184" s="451">
        <v>3966.3</v>
      </c>
      <c r="F184" s="447">
        <f>E184/D184/12*1000</f>
        <v>110175.00000000001</v>
      </c>
      <c r="G184" s="636"/>
      <c r="H184" s="448">
        <f>E184*100/E182</f>
        <v>25.313684694229224</v>
      </c>
    </row>
    <row r="185" spans="1:8" s="3" customFormat="1" ht="18.75">
      <c r="A185" s="437"/>
      <c r="B185" s="461"/>
      <c r="C185" s="449" t="s">
        <v>15</v>
      </c>
      <c r="D185" s="480">
        <v>17.100000000000001</v>
      </c>
      <c r="E185" s="451">
        <v>7613.2</v>
      </c>
      <c r="F185" s="447">
        <f>E185/D185/12*1000</f>
        <v>37101.364522417149</v>
      </c>
      <c r="G185" s="636"/>
      <c r="H185" s="448">
        <f>E185*100/E182</f>
        <v>48.588897540303535</v>
      </c>
    </row>
    <row r="186" spans="1:8" s="3" customFormat="1" ht="18.75">
      <c r="A186" s="437"/>
      <c r="B186" s="461"/>
      <c r="C186" s="449" t="s">
        <v>16</v>
      </c>
      <c r="D186" s="480">
        <v>9.3000000000000007</v>
      </c>
      <c r="E186" s="451">
        <v>4089.1</v>
      </c>
      <c r="F186" s="447">
        <f>E186/D186/12*1000</f>
        <v>36640.681003584228</v>
      </c>
      <c r="G186" s="636"/>
      <c r="H186" s="448">
        <f>E186/E182*100</f>
        <v>26.097417765467242</v>
      </c>
    </row>
    <row r="187" spans="1:8" s="3" customFormat="1" ht="51" customHeight="1">
      <c r="A187" s="444"/>
      <c r="B187" s="522" t="s">
        <v>274</v>
      </c>
      <c r="C187" s="523"/>
      <c r="D187" s="524"/>
      <c r="E187" s="446"/>
      <c r="F187" s="442"/>
      <c r="G187" s="618">
        <f>(E190+E192)/E188</f>
        <v>0.35783274038665053</v>
      </c>
      <c r="H187" s="448"/>
    </row>
    <row r="188" spans="1:8" s="3" customFormat="1" ht="18.75">
      <c r="A188" s="437"/>
      <c r="B188" s="458"/>
      <c r="C188" s="459" t="s">
        <v>45</v>
      </c>
      <c r="D188" s="460">
        <f>D190+D191+D192</f>
        <v>313.2</v>
      </c>
      <c r="E188" s="456">
        <f>E190+E191+E192</f>
        <v>158277.29999999999</v>
      </c>
      <c r="F188" s="447">
        <f>E188/D188/12*1000</f>
        <v>42112.946998722851</v>
      </c>
      <c r="G188" s="618"/>
      <c r="H188" s="448">
        <f>E188/E188*100</f>
        <v>100</v>
      </c>
    </row>
    <row r="189" spans="1:8" s="3" customFormat="1" ht="18.75">
      <c r="A189" s="437"/>
      <c r="B189" s="458"/>
      <c r="C189" s="459" t="s">
        <v>13</v>
      </c>
      <c r="D189" s="460"/>
      <c r="E189" s="456"/>
      <c r="F189" s="447"/>
      <c r="G189" s="618"/>
      <c r="H189" s="448"/>
    </row>
    <row r="190" spans="1:8" s="3" customFormat="1" ht="18.75">
      <c r="A190" s="437"/>
      <c r="B190" s="461"/>
      <c r="C190" s="449" t="s">
        <v>14</v>
      </c>
      <c r="D190" s="462">
        <f t="shared" ref="D190:E192" si="2">D184+D178+D172+D166+D160+D154+D148+D142</f>
        <v>21.1</v>
      </c>
      <c r="E190" s="462">
        <f t="shared" si="2"/>
        <v>26193.699999999997</v>
      </c>
      <c r="F190" s="447">
        <f>E190/D190/12*1000</f>
        <v>103450.63191153237</v>
      </c>
      <c r="G190" s="618"/>
      <c r="H190" s="448">
        <f>E190*100/E188</f>
        <v>16.549246164800635</v>
      </c>
    </row>
    <row r="191" spans="1:8" s="3" customFormat="1" ht="18.75">
      <c r="A191" s="437"/>
      <c r="B191" s="461"/>
      <c r="C191" s="449" t="s">
        <v>15</v>
      </c>
      <c r="D191" s="462">
        <f t="shared" si="2"/>
        <v>224</v>
      </c>
      <c r="E191" s="462">
        <f t="shared" si="2"/>
        <v>101640.5</v>
      </c>
      <c r="F191" s="447">
        <f>E191/D191/12*1000</f>
        <v>37812.686011904763</v>
      </c>
      <c r="G191" s="618"/>
      <c r="H191" s="448">
        <f>E191*100/E188</f>
        <v>64.216725961334959</v>
      </c>
    </row>
    <row r="192" spans="1:8" s="3" customFormat="1" ht="18.75">
      <c r="A192" s="437"/>
      <c r="B192" s="461"/>
      <c r="C192" s="449" t="s">
        <v>16</v>
      </c>
      <c r="D192" s="462">
        <f t="shared" si="2"/>
        <v>68.100000000000009</v>
      </c>
      <c r="E192" s="462">
        <f t="shared" si="2"/>
        <v>30443.1</v>
      </c>
      <c r="F192" s="447">
        <f>E192/D192/12*1000</f>
        <v>37252.936857562403</v>
      </c>
      <c r="G192" s="618"/>
      <c r="H192" s="448">
        <f>E192/E188*100</f>
        <v>19.234027873864417</v>
      </c>
    </row>
    <row r="193" spans="1:8" s="3" customFormat="1" ht="18.75">
      <c r="A193" s="525" t="s">
        <v>275</v>
      </c>
      <c r="B193" s="526"/>
      <c r="C193" s="527"/>
      <c r="D193" s="527"/>
      <c r="E193" s="527"/>
      <c r="F193" s="473"/>
      <c r="G193" s="528"/>
      <c r="H193" s="448"/>
    </row>
    <row r="194" spans="1:8" s="3" customFormat="1" ht="129.75" customHeight="1">
      <c r="A194" s="437"/>
      <c r="B194" s="475" t="s">
        <v>296</v>
      </c>
      <c r="C194" s="467"/>
      <c r="D194" s="462"/>
      <c r="E194" s="462"/>
      <c r="F194" s="529"/>
      <c r="G194" s="633">
        <f>(E197+E199)/E195</f>
        <v>0.25198744343430218</v>
      </c>
      <c r="H194" s="448"/>
    </row>
    <row r="195" spans="1:8" s="3" customFormat="1" ht="18.75">
      <c r="A195" s="437"/>
      <c r="B195" s="469"/>
      <c r="C195" s="444" t="s">
        <v>44</v>
      </c>
      <c r="D195" s="462">
        <f>D197+D198+D199</f>
        <v>4.4000000000000004</v>
      </c>
      <c r="E195" s="462">
        <f>E197+E198+E199</f>
        <v>2452.9</v>
      </c>
      <c r="F195" s="447">
        <f>E195/D195/12*1000</f>
        <v>46456.439393939399</v>
      </c>
      <c r="G195" s="634"/>
      <c r="H195" s="448">
        <f>E195/E195*100</f>
        <v>100</v>
      </c>
    </row>
    <row r="196" spans="1:8" s="3" customFormat="1" ht="18.75">
      <c r="A196" s="437"/>
      <c r="B196" s="469"/>
      <c r="C196" s="444" t="s">
        <v>13</v>
      </c>
      <c r="D196" s="462"/>
      <c r="E196" s="462"/>
      <c r="F196" s="447"/>
      <c r="G196" s="634"/>
      <c r="H196" s="448"/>
    </row>
    <row r="197" spans="1:8" s="3" customFormat="1" ht="18.75">
      <c r="A197" s="437"/>
      <c r="B197" s="461"/>
      <c r="C197" s="449" t="s">
        <v>14</v>
      </c>
      <c r="D197" s="480">
        <v>0.4</v>
      </c>
      <c r="E197" s="480">
        <v>203.7</v>
      </c>
      <c r="F197" s="447">
        <f>E197/D197/12*1000</f>
        <v>42437.499999999993</v>
      </c>
      <c r="G197" s="634"/>
      <c r="H197" s="448">
        <f>E197*100/E195</f>
        <v>8.3044559500998822</v>
      </c>
    </row>
    <row r="198" spans="1:8" s="3" customFormat="1" ht="18.75">
      <c r="A198" s="437"/>
      <c r="B198" s="461"/>
      <c r="C198" s="449" t="s">
        <v>15</v>
      </c>
      <c r="D198" s="480">
        <v>3</v>
      </c>
      <c r="E198" s="480">
        <v>1834.8</v>
      </c>
      <c r="F198" s="447">
        <f>E198/D198/12*1000</f>
        <v>50966.666666666672</v>
      </c>
      <c r="G198" s="634"/>
      <c r="H198" s="448">
        <f>E198*100/E195</f>
        <v>74.801255656569765</v>
      </c>
    </row>
    <row r="199" spans="1:8" s="3" customFormat="1" ht="18.75">
      <c r="A199" s="437"/>
      <c r="B199" s="461"/>
      <c r="C199" s="449" t="s">
        <v>16</v>
      </c>
      <c r="D199" s="480">
        <v>1</v>
      </c>
      <c r="E199" s="480">
        <v>414.4</v>
      </c>
      <c r="F199" s="447">
        <f>E199/D199/12*1000</f>
        <v>34533.333333333328</v>
      </c>
      <c r="G199" s="635"/>
      <c r="H199" s="448">
        <f>E199/E195*100</f>
        <v>16.894288393330342</v>
      </c>
    </row>
    <row r="200" spans="1:8" s="3" customFormat="1" ht="18.75">
      <c r="A200" s="525" t="s">
        <v>40</v>
      </c>
      <c r="B200" s="526"/>
      <c r="C200" s="527"/>
      <c r="D200" s="527"/>
      <c r="E200" s="527"/>
      <c r="F200" s="473"/>
      <c r="G200" s="528"/>
      <c r="H200" s="448"/>
    </row>
    <row r="201" spans="1:8" s="3" customFormat="1" ht="113.25" customHeight="1">
      <c r="A201" s="437"/>
      <c r="B201" s="475" t="str">
        <f>'[9]Итого УК расш (о)'!$C$74</f>
        <v>Муниципальное бюджетное образовательное учреждение дополнительного образования детей "Детская школа искусств"</v>
      </c>
      <c r="C201" s="467"/>
      <c r="D201" s="460"/>
      <c r="E201" s="446"/>
      <c r="F201" s="442"/>
      <c r="G201" s="630">
        <f>(E204+E206)/E202</f>
        <v>0.21809898902455227</v>
      </c>
      <c r="H201" s="448"/>
    </row>
    <row r="202" spans="1:8" s="3" customFormat="1" ht="18.75">
      <c r="A202" s="437"/>
      <c r="B202" s="469"/>
      <c r="C202" s="444" t="s">
        <v>44</v>
      </c>
      <c r="D202" s="478">
        <f>D204+D205+D206</f>
        <v>34</v>
      </c>
      <c r="E202" s="446">
        <f>SUM(E204:E206)</f>
        <v>23333.9</v>
      </c>
      <c r="F202" s="447">
        <f>E202/D202/12*1000</f>
        <v>57190.931372549021</v>
      </c>
      <c r="G202" s="630"/>
      <c r="H202" s="448">
        <f>E202/E202*100</f>
        <v>100</v>
      </c>
    </row>
    <row r="203" spans="1:8" s="3" customFormat="1" ht="18.75">
      <c r="A203" s="437"/>
      <c r="B203" s="469"/>
      <c r="C203" s="444" t="s">
        <v>13</v>
      </c>
      <c r="D203" s="478"/>
      <c r="E203" s="446"/>
      <c r="F203" s="447"/>
      <c r="G203" s="630"/>
      <c r="H203" s="448"/>
    </row>
    <row r="204" spans="1:8" s="3" customFormat="1" ht="18.75">
      <c r="A204" s="437"/>
      <c r="B204" s="461"/>
      <c r="C204" s="449" t="s">
        <v>14</v>
      </c>
      <c r="D204" s="480">
        <v>2.9</v>
      </c>
      <c r="E204" s="451">
        <v>2514.1999999999998</v>
      </c>
      <c r="F204" s="447">
        <f>E204/D204/12*1000</f>
        <v>72247.126436781618</v>
      </c>
      <c r="G204" s="630"/>
      <c r="H204" s="448">
        <f>E204*100/E202</f>
        <v>10.774881181457021</v>
      </c>
    </row>
    <row r="205" spans="1:8" s="3" customFormat="1" ht="18.75">
      <c r="A205" s="437"/>
      <c r="B205" s="461"/>
      <c r="C205" s="449" t="s">
        <v>15</v>
      </c>
      <c r="D205" s="480">
        <v>27.3</v>
      </c>
      <c r="E205" s="451">
        <v>18244.8</v>
      </c>
      <c r="F205" s="447">
        <f>E205/D205/12*1000</f>
        <v>55692.307692307688</v>
      </c>
      <c r="G205" s="630"/>
      <c r="H205" s="448">
        <f>E205*100/E202</f>
        <v>78.190101097544769</v>
      </c>
    </row>
    <row r="206" spans="1:8" s="3" customFormat="1" ht="18.75">
      <c r="A206" s="437"/>
      <c r="B206" s="461"/>
      <c r="C206" s="449" t="s">
        <v>16</v>
      </c>
      <c r="D206" s="480">
        <v>3.8</v>
      </c>
      <c r="E206" s="451">
        <v>2574.9</v>
      </c>
      <c r="F206" s="447">
        <f>E206/D206/12*1000</f>
        <v>56467.1052631579</v>
      </c>
      <c r="G206" s="630"/>
      <c r="H206" s="448">
        <f>E206/E202*100</f>
        <v>11.035017720998203</v>
      </c>
    </row>
    <row r="207" spans="1:8" s="3" customFormat="1" ht="18.75">
      <c r="A207" s="470" t="s">
        <v>41</v>
      </c>
      <c r="B207" s="471"/>
      <c r="C207" s="472"/>
      <c r="D207" s="472"/>
      <c r="E207" s="472"/>
      <c r="F207" s="473"/>
      <c r="G207" s="474"/>
      <c r="H207" s="448"/>
    </row>
    <row r="208" spans="1:8" s="3" customFormat="1" ht="98.25" customHeight="1">
      <c r="A208" s="437"/>
      <c r="B208" s="475" t="str">
        <f>'[9]Итого УК расш (о)'!$C$78</f>
        <v>Муниципальное автономное учреждение дополнительного образования ЗАТО Северск "Детская школа искусств»</v>
      </c>
      <c r="C208" s="467"/>
      <c r="D208" s="460"/>
      <c r="E208" s="446"/>
      <c r="F208" s="468"/>
      <c r="G208" s="625">
        <f>(E211+E213)/E209</f>
        <v>0.35099690081905904</v>
      </c>
      <c r="H208" s="448"/>
    </row>
    <row r="209" spans="1:11" s="3" customFormat="1" ht="18.75">
      <c r="A209" s="437"/>
      <c r="B209" s="469"/>
      <c r="C209" s="444" t="s">
        <v>44</v>
      </c>
      <c r="D209" s="478">
        <f>D211+D212+D213</f>
        <v>158.19999999999999</v>
      </c>
      <c r="E209" s="446">
        <f>SUM(E211:E213)</f>
        <v>69921.7</v>
      </c>
      <c r="F209" s="447">
        <f>E209/D209/12*1000</f>
        <v>36831.911083017279</v>
      </c>
      <c r="G209" s="636"/>
      <c r="H209" s="448">
        <f>E209/E209*100</f>
        <v>100</v>
      </c>
      <c r="K209" s="15"/>
    </row>
    <row r="210" spans="1:11" s="3" customFormat="1" ht="18.75">
      <c r="A210" s="437"/>
      <c r="B210" s="469"/>
      <c r="C210" s="444" t="s">
        <v>13</v>
      </c>
      <c r="D210" s="478"/>
      <c r="E210" s="446"/>
      <c r="F210" s="447"/>
      <c r="G210" s="636"/>
      <c r="H210" s="448"/>
    </row>
    <row r="211" spans="1:11" s="3" customFormat="1" ht="18.75">
      <c r="A211" s="437"/>
      <c r="B211" s="461"/>
      <c r="C211" s="449" t="s">
        <v>14</v>
      </c>
      <c r="D211" s="480">
        <v>4.8</v>
      </c>
      <c r="E211" s="451">
        <v>3801.1</v>
      </c>
      <c r="F211" s="447">
        <f>E211/D211/12*1000</f>
        <v>65991.319444444438</v>
      </c>
      <c r="G211" s="636"/>
      <c r="H211" s="448">
        <f>E211*100/E209</f>
        <v>5.4362236616100583</v>
      </c>
      <c r="K211" s="15"/>
    </row>
    <row r="212" spans="1:11" s="3" customFormat="1" ht="18.75">
      <c r="A212" s="437"/>
      <c r="B212" s="461"/>
      <c r="C212" s="449" t="s">
        <v>15</v>
      </c>
      <c r="D212" s="480">
        <v>93.4</v>
      </c>
      <c r="E212" s="451">
        <v>45379.4</v>
      </c>
      <c r="F212" s="447">
        <f>E212/D212/12*1000</f>
        <v>40488.401142041395</v>
      </c>
      <c r="G212" s="636"/>
      <c r="H212" s="448">
        <f>E212*100/E209</f>
        <v>64.900309918094095</v>
      </c>
      <c r="K212" s="15"/>
    </row>
    <row r="213" spans="1:11" s="3" customFormat="1" ht="18.75">
      <c r="A213" s="437"/>
      <c r="B213" s="461"/>
      <c r="C213" s="449" t="s">
        <v>16</v>
      </c>
      <c r="D213" s="480">
        <v>60</v>
      </c>
      <c r="E213" s="451">
        <v>20741.2</v>
      </c>
      <c r="F213" s="447">
        <f>E213/D213/12*1000</f>
        <v>28807.222222222223</v>
      </c>
      <c r="G213" s="636"/>
      <c r="H213" s="448">
        <f>E213/E209*100</f>
        <v>29.663466420295848</v>
      </c>
      <c r="K213" s="15"/>
    </row>
    <row r="214" spans="1:11" s="3" customFormat="1" ht="115.5" customHeight="1">
      <c r="A214" s="444"/>
      <c r="B214" s="466" t="str">
        <f>'[9]Итого УК расш (о)'!$C$79</f>
        <v>Муниципальное бюджетное образовательное учреждение дополнительного образования детей «Художественная школа»</v>
      </c>
      <c r="C214" s="437"/>
      <c r="D214" s="460"/>
      <c r="E214" s="446"/>
      <c r="F214" s="468"/>
      <c r="G214" s="625">
        <f>(E217+E219)/E215</f>
        <v>0.51985793539689951</v>
      </c>
      <c r="H214" s="448"/>
    </row>
    <row r="215" spans="1:11" s="3" customFormat="1" ht="18.75">
      <c r="A215" s="437"/>
      <c r="B215" s="469"/>
      <c r="C215" s="444" t="s">
        <v>44</v>
      </c>
      <c r="D215" s="478">
        <f>D217+D218+D219</f>
        <v>41.3</v>
      </c>
      <c r="E215" s="446">
        <f>SUM(E217:E219)</f>
        <v>19287</v>
      </c>
      <c r="F215" s="447">
        <f>E215/D215/12*1000</f>
        <v>38916.464891041163</v>
      </c>
      <c r="G215" s="636"/>
      <c r="H215" s="448">
        <f>E215/E215*100</f>
        <v>100</v>
      </c>
    </row>
    <row r="216" spans="1:11" s="3" customFormat="1" ht="18.75">
      <c r="A216" s="437"/>
      <c r="B216" s="469"/>
      <c r="C216" s="444" t="s">
        <v>13</v>
      </c>
      <c r="D216" s="478"/>
      <c r="E216" s="446"/>
      <c r="F216" s="447"/>
      <c r="G216" s="636"/>
      <c r="H216" s="448"/>
    </row>
    <row r="217" spans="1:11" s="3" customFormat="1" ht="18.75">
      <c r="A217" s="437"/>
      <c r="B217" s="461"/>
      <c r="C217" s="449" t="s">
        <v>14</v>
      </c>
      <c r="D217" s="480">
        <v>4.5</v>
      </c>
      <c r="E217" s="451">
        <v>4195.8</v>
      </c>
      <c r="F217" s="447">
        <f>E217/D217/12*1000</f>
        <v>77700</v>
      </c>
      <c r="G217" s="636"/>
      <c r="H217" s="448">
        <f>E217*100/E215</f>
        <v>21.754549696686887</v>
      </c>
    </row>
    <row r="218" spans="1:11" s="3" customFormat="1" ht="18.75">
      <c r="A218" s="437"/>
      <c r="B218" s="461"/>
      <c r="C218" s="449" t="s">
        <v>15</v>
      </c>
      <c r="D218" s="480">
        <v>21</v>
      </c>
      <c r="E218" s="451">
        <v>9260.5</v>
      </c>
      <c r="F218" s="447">
        <f>E218/D218/12*1000</f>
        <v>36748.015873015873</v>
      </c>
      <c r="G218" s="636"/>
      <c r="H218" s="448">
        <f>E218*100/E215</f>
        <v>48.014206460310056</v>
      </c>
    </row>
    <row r="219" spans="1:11" s="3" customFormat="1" ht="18.75">
      <c r="A219" s="437"/>
      <c r="B219" s="461"/>
      <c r="C219" s="449" t="s">
        <v>16</v>
      </c>
      <c r="D219" s="480">
        <v>15.8</v>
      </c>
      <c r="E219" s="451">
        <v>5830.7</v>
      </c>
      <c r="F219" s="447">
        <f>E219/D219/12*1000</f>
        <v>30752.637130801686</v>
      </c>
      <c r="G219" s="636"/>
      <c r="H219" s="448">
        <f>E219/E215*100</f>
        <v>30.231243843003057</v>
      </c>
    </row>
    <row r="220" spans="1:11" s="3" customFormat="1" ht="129.75" customHeight="1">
      <c r="A220" s="444"/>
      <c r="B220" s="466" t="str">
        <f>'[9]Итого УК расш (о)'!$C$80</f>
        <v>Муниципальное бюджетное образовательное учреждение дополнительного образования детей   "Самусьская детская школа искусств"</v>
      </c>
      <c r="C220" s="466"/>
      <c r="D220" s="460"/>
      <c r="E220" s="446"/>
      <c r="F220" s="468"/>
      <c r="G220" s="625">
        <f>(E223+E225)/E221</f>
        <v>0.40785464605491895</v>
      </c>
      <c r="H220" s="448"/>
    </row>
    <row r="221" spans="1:11" s="3" customFormat="1" ht="18.75">
      <c r="A221" s="437"/>
      <c r="B221" s="469"/>
      <c r="C221" s="444" t="s">
        <v>44</v>
      </c>
      <c r="D221" s="478">
        <f>D223+D224+D225</f>
        <v>24.8</v>
      </c>
      <c r="E221" s="446">
        <f>SUM(E223:E225)</f>
        <v>10699.400000000001</v>
      </c>
      <c r="F221" s="447">
        <f>E221/D221/12*1000</f>
        <v>35952.28494623657</v>
      </c>
      <c r="G221" s="636"/>
      <c r="H221" s="448">
        <f>E221/E221*100</f>
        <v>100</v>
      </c>
    </row>
    <row r="222" spans="1:11" s="3" customFormat="1" ht="18.75">
      <c r="A222" s="437"/>
      <c r="B222" s="469"/>
      <c r="C222" s="444" t="s">
        <v>13</v>
      </c>
      <c r="D222" s="478"/>
      <c r="E222" s="446"/>
      <c r="F222" s="447"/>
      <c r="G222" s="636"/>
      <c r="H222" s="448"/>
    </row>
    <row r="223" spans="1:11" s="3" customFormat="1" ht="18.75">
      <c r="A223" s="437"/>
      <c r="B223" s="461"/>
      <c r="C223" s="449" t="s">
        <v>14</v>
      </c>
      <c r="D223" s="480">
        <v>2</v>
      </c>
      <c r="E223" s="451">
        <v>1347</v>
      </c>
      <c r="F223" s="447">
        <f>E223/D223/12*1000</f>
        <v>56125</v>
      </c>
      <c r="G223" s="636"/>
      <c r="H223" s="448">
        <f>E223*100/E221</f>
        <v>12.589490999495297</v>
      </c>
    </row>
    <row r="224" spans="1:11" s="3" customFormat="1" ht="18.75">
      <c r="A224" s="437"/>
      <c r="B224" s="461"/>
      <c r="C224" s="449" t="s">
        <v>15</v>
      </c>
      <c r="D224" s="480">
        <v>13</v>
      </c>
      <c r="E224" s="451">
        <v>6335.6</v>
      </c>
      <c r="F224" s="447">
        <f>E224/D224/12*1000</f>
        <v>40612.820512820515</v>
      </c>
      <c r="G224" s="636"/>
      <c r="H224" s="448">
        <f>E224*100/E221</f>
        <v>59.214535394508097</v>
      </c>
    </row>
    <row r="225" spans="1:8" s="3" customFormat="1" ht="18.75">
      <c r="A225" s="437"/>
      <c r="B225" s="461"/>
      <c r="C225" s="449" t="s">
        <v>16</v>
      </c>
      <c r="D225" s="480">
        <v>9.8000000000000007</v>
      </c>
      <c r="E225" s="451">
        <v>3016.8</v>
      </c>
      <c r="F225" s="447">
        <f>E225/D225/12*1000</f>
        <v>25653.061224489793</v>
      </c>
      <c r="G225" s="636"/>
      <c r="H225" s="448">
        <f>E225/E221*100</f>
        <v>28.195973605996592</v>
      </c>
    </row>
    <row r="226" spans="1:8" s="3" customFormat="1" ht="54" customHeight="1">
      <c r="A226" s="437"/>
      <c r="B226" s="530" t="s">
        <v>42</v>
      </c>
      <c r="C226" s="531"/>
      <c r="D226" s="532"/>
      <c r="E226" s="446"/>
      <c r="F226" s="442"/>
      <c r="G226" s="630">
        <f>(E229+E231)/E227</f>
        <v>0.38968411970600986</v>
      </c>
      <c r="H226" s="448"/>
    </row>
    <row r="227" spans="1:8" s="3" customFormat="1" ht="18.75">
      <c r="A227" s="437"/>
      <c r="B227" s="458"/>
      <c r="C227" s="459" t="s">
        <v>45</v>
      </c>
      <c r="D227" s="460">
        <f>D229+D230+D231</f>
        <v>224.3</v>
      </c>
      <c r="E227" s="456">
        <f>E229+E230+E231</f>
        <v>99908.099999999991</v>
      </c>
      <c r="F227" s="447">
        <f>E227/D227/12*1000</f>
        <v>37118.479714667847</v>
      </c>
      <c r="G227" s="630"/>
      <c r="H227" s="448">
        <f>E227/E227*100</f>
        <v>100</v>
      </c>
    </row>
    <row r="228" spans="1:8" s="3" customFormat="1" ht="18.75">
      <c r="A228" s="437"/>
      <c r="B228" s="458"/>
      <c r="C228" s="459" t="s">
        <v>13</v>
      </c>
      <c r="D228" s="460"/>
      <c r="E228" s="446"/>
      <c r="F228" s="447"/>
      <c r="G228" s="630"/>
      <c r="H228" s="448"/>
    </row>
    <row r="229" spans="1:8" s="3" customFormat="1" ht="18.75">
      <c r="A229" s="437"/>
      <c r="B229" s="461"/>
      <c r="C229" s="449" t="s">
        <v>14</v>
      </c>
      <c r="D229" s="480">
        <f t="shared" ref="D229:E231" si="3">D223+D217+D211</f>
        <v>11.3</v>
      </c>
      <c r="E229" s="451">
        <f t="shared" si="3"/>
        <v>9343.9</v>
      </c>
      <c r="F229" s="447">
        <f>E229/D229/12*1000</f>
        <v>68907.817109144526</v>
      </c>
      <c r="G229" s="630"/>
      <c r="H229" s="448">
        <f>E229*100/E227</f>
        <v>9.3524949428524824</v>
      </c>
    </row>
    <row r="230" spans="1:8" s="3" customFormat="1" ht="18.75">
      <c r="A230" s="437"/>
      <c r="B230" s="461"/>
      <c r="C230" s="449" t="s">
        <v>15</v>
      </c>
      <c r="D230" s="480">
        <f t="shared" si="3"/>
        <v>127.4</v>
      </c>
      <c r="E230" s="451">
        <f t="shared" si="3"/>
        <v>60975.5</v>
      </c>
      <c r="F230" s="447">
        <f>E230/D230/12*1000</f>
        <v>39884.549973835681</v>
      </c>
      <c r="G230" s="630"/>
      <c r="H230" s="448">
        <f>E230*100/E227</f>
        <v>61.031588029399025</v>
      </c>
    </row>
    <row r="231" spans="1:8" s="3" customFormat="1" ht="18.75">
      <c r="A231" s="437"/>
      <c r="B231" s="461"/>
      <c r="C231" s="449" t="s">
        <v>16</v>
      </c>
      <c r="D231" s="480">
        <f t="shared" si="3"/>
        <v>85.6</v>
      </c>
      <c r="E231" s="451">
        <f t="shared" si="3"/>
        <v>29588.7</v>
      </c>
      <c r="F231" s="447">
        <f>E231/D231/12*1000</f>
        <v>28805.198598130843</v>
      </c>
      <c r="G231" s="630"/>
      <c r="H231" s="448">
        <f>E231/E227*100</f>
        <v>29.615917027748505</v>
      </c>
    </row>
    <row r="232" spans="1:8" s="3" customFormat="1" ht="33" customHeight="1">
      <c r="A232" s="454"/>
      <c r="B232" s="454" t="s">
        <v>282</v>
      </c>
      <c r="C232" s="454"/>
      <c r="D232" s="455"/>
      <c r="E232" s="456"/>
      <c r="F232" s="457"/>
      <c r="G232" s="618">
        <f>(E235+E237)/E233</f>
        <v>0.34171540530649336</v>
      </c>
      <c r="H232" s="448"/>
    </row>
    <row r="233" spans="1:8" s="3" customFormat="1" ht="18.75">
      <c r="A233" s="437"/>
      <c r="B233" s="458"/>
      <c r="C233" s="459" t="s">
        <v>45</v>
      </c>
      <c r="D233" s="460">
        <f>D235+D236+D237</f>
        <v>717</v>
      </c>
      <c r="E233" s="456">
        <f>E235+E236+E237</f>
        <v>359314.5</v>
      </c>
      <c r="F233" s="447">
        <f>E233/D233/12*1000</f>
        <v>41761.3319386332</v>
      </c>
      <c r="G233" s="618"/>
      <c r="H233" s="448">
        <f>E233/E233*100</f>
        <v>100</v>
      </c>
    </row>
    <row r="234" spans="1:8" s="3" customFormat="1" ht="18.75">
      <c r="A234" s="437"/>
      <c r="B234" s="458"/>
      <c r="C234" s="459" t="s">
        <v>13</v>
      </c>
      <c r="D234" s="460"/>
      <c r="E234" s="456"/>
      <c r="F234" s="447"/>
      <c r="G234" s="618"/>
      <c r="H234" s="448"/>
    </row>
    <row r="235" spans="1:8" s="3" customFormat="1" ht="18.75">
      <c r="A235" s="437"/>
      <c r="B235" s="461"/>
      <c r="C235" s="449" t="s">
        <v>14</v>
      </c>
      <c r="D235" s="462">
        <f>D229+D204+D190+D135+D116+D86+D79+D72+D65+D58+D197</f>
        <v>49.5</v>
      </c>
      <c r="E235" s="462">
        <f>E229+E204+E190+E135+E116+E86+E79+E72+E65+E58+E197</f>
        <v>49582.9</v>
      </c>
      <c r="F235" s="447">
        <f>E235/D235/12*1000</f>
        <v>83472.895622895623</v>
      </c>
      <c r="G235" s="618"/>
      <c r="H235" s="448">
        <f>E235*100/E233</f>
        <v>13.799303952387115</v>
      </c>
    </row>
    <row r="236" spans="1:8" s="3" customFormat="1" ht="18.75">
      <c r="A236" s="437"/>
      <c r="B236" s="461"/>
      <c r="C236" s="449" t="s">
        <v>15</v>
      </c>
      <c r="D236" s="462">
        <f t="shared" ref="D236:E237" si="4">D230+D205+D191+D136+D117+D87+D80+D73+D66+D59+D198</f>
        <v>476.2000000000001</v>
      </c>
      <c r="E236" s="462">
        <f t="shared" si="4"/>
        <v>236531.19999999998</v>
      </c>
      <c r="F236" s="447">
        <f>E236/D236/12*1000</f>
        <v>41392.132157356842</v>
      </c>
      <c r="G236" s="618"/>
      <c r="H236" s="448">
        <f>E236*100/E233</f>
        <v>65.828459469350662</v>
      </c>
    </row>
    <row r="237" spans="1:8" s="3" customFormat="1" ht="18.75">
      <c r="A237" s="437"/>
      <c r="B237" s="461"/>
      <c r="C237" s="449" t="s">
        <v>16</v>
      </c>
      <c r="D237" s="462">
        <f t="shared" si="4"/>
        <v>191.3</v>
      </c>
      <c r="E237" s="462">
        <f t="shared" si="4"/>
        <v>73200.400000000009</v>
      </c>
      <c r="F237" s="447">
        <f>E237/D237/12*1000</f>
        <v>31887.262589301274</v>
      </c>
      <c r="G237" s="618"/>
      <c r="H237" s="448">
        <f>E237/E233*100</f>
        <v>20.372236578262221</v>
      </c>
    </row>
    <row r="238" spans="1:8" s="3" customFormat="1" ht="35.25" customHeight="1">
      <c r="A238" s="637" t="s">
        <v>297</v>
      </c>
      <c r="B238" s="637"/>
      <c r="C238" s="454"/>
      <c r="D238" s="455"/>
      <c r="E238" s="456"/>
      <c r="F238" s="457"/>
      <c r="G238" s="618">
        <f>(E241+E243)/E239</f>
        <v>0.3424184266624164</v>
      </c>
      <c r="H238" s="448"/>
    </row>
    <row r="239" spans="1:8" s="3" customFormat="1" ht="18.75">
      <c r="A239" s="533"/>
      <c r="B239" s="534"/>
      <c r="C239" s="459" t="s">
        <v>45</v>
      </c>
      <c r="D239" s="460">
        <f>D241+D242+D243</f>
        <v>831.50000000000011</v>
      </c>
      <c r="E239" s="456">
        <f>E241+E242+E243</f>
        <v>412202.69999999995</v>
      </c>
      <c r="F239" s="447">
        <f>E239/D239/12*1000</f>
        <v>41311.154539987961</v>
      </c>
      <c r="G239" s="618"/>
      <c r="H239" s="448">
        <f>E239/E239*100</f>
        <v>100</v>
      </c>
    </row>
    <row r="240" spans="1:8">
      <c r="B240" s="458"/>
      <c r="C240" s="459" t="s">
        <v>13</v>
      </c>
      <c r="D240" s="460"/>
      <c r="E240" s="456"/>
      <c r="F240" s="447"/>
      <c r="G240" s="618"/>
      <c r="H240" s="448"/>
    </row>
    <row r="241" spans="2:8">
      <c r="B241" s="461"/>
      <c r="C241" s="449" t="s">
        <v>14</v>
      </c>
      <c r="D241" s="462">
        <f t="shared" ref="D241:E243" si="5">D50+D235</f>
        <v>57.4</v>
      </c>
      <c r="E241" s="462">
        <f t="shared" si="5"/>
        <v>54232.200000000004</v>
      </c>
      <c r="F241" s="447">
        <f>E241/D241/12*1000</f>
        <v>78734.320557491301</v>
      </c>
      <c r="G241" s="618"/>
      <c r="H241" s="448">
        <f>E241*100/E239</f>
        <v>13.156682379809741</v>
      </c>
    </row>
    <row r="242" spans="2:8">
      <c r="B242" s="461"/>
      <c r="C242" s="449" t="s">
        <v>15</v>
      </c>
      <c r="D242" s="462">
        <f t="shared" si="5"/>
        <v>545.60000000000014</v>
      </c>
      <c r="E242" s="462">
        <f t="shared" si="5"/>
        <v>271056.89999999997</v>
      </c>
      <c r="F242" s="447">
        <f>E242/D242/12*1000</f>
        <v>41400.430718475058</v>
      </c>
      <c r="G242" s="618"/>
      <c r="H242" s="448">
        <f>E242*100/E239</f>
        <v>65.758157333758362</v>
      </c>
    </row>
    <row r="243" spans="2:8">
      <c r="B243" s="461"/>
      <c r="C243" s="449" t="s">
        <v>16</v>
      </c>
      <c r="D243" s="462">
        <f t="shared" si="5"/>
        <v>228.5</v>
      </c>
      <c r="E243" s="462">
        <f t="shared" si="5"/>
        <v>86913.600000000006</v>
      </c>
      <c r="F243" s="447">
        <f>E243/D243/12*1000</f>
        <v>31697.155361050332</v>
      </c>
      <c r="G243" s="618"/>
      <c r="H243" s="448">
        <f>E243/E239*100</f>
        <v>21.085160286431897</v>
      </c>
    </row>
  </sheetData>
  <mergeCells count="44">
    <mergeCell ref="A238:B238"/>
    <mergeCell ref="G238:G243"/>
    <mergeCell ref="G201:G206"/>
    <mergeCell ref="G208:G213"/>
    <mergeCell ref="G214:G219"/>
    <mergeCell ref="G220:G225"/>
    <mergeCell ref="G226:G231"/>
    <mergeCell ref="G232:G237"/>
    <mergeCell ref="G194:G199"/>
    <mergeCell ref="G126:G131"/>
    <mergeCell ref="G132:G137"/>
    <mergeCell ref="G139:G144"/>
    <mergeCell ref="G145:G150"/>
    <mergeCell ref="G151:G156"/>
    <mergeCell ref="G157:G162"/>
    <mergeCell ref="G163:G168"/>
    <mergeCell ref="G169:G174"/>
    <mergeCell ref="G175:G180"/>
    <mergeCell ref="G181:G186"/>
    <mergeCell ref="G187:G192"/>
    <mergeCell ref="G120:G125"/>
    <mergeCell ref="A53:H53"/>
    <mergeCell ref="G55:G60"/>
    <mergeCell ref="G62:G67"/>
    <mergeCell ref="G69:G74"/>
    <mergeCell ref="G76:G81"/>
    <mergeCell ref="G83:G88"/>
    <mergeCell ref="G90:G95"/>
    <mergeCell ref="G96:G101"/>
    <mergeCell ref="G102:G107"/>
    <mergeCell ref="G108:G113"/>
    <mergeCell ref="G114:G118"/>
    <mergeCell ref="G47:G52"/>
    <mergeCell ref="D2:G2"/>
    <mergeCell ref="A4:G4"/>
    <mergeCell ref="A5:G5"/>
    <mergeCell ref="A9:G9"/>
    <mergeCell ref="A10:H10"/>
    <mergeCell ref="G11:G16"/>
    <mergeCell ref="G17:G22"/>
    <mergeCell ref="G23:G28"/>
    <mergeCell ref="G29:G34"/>
    <mergeCell ref="G35:G40"/>
    <mergeCell ref="G41:G46"/>
  </mergeCells>
  <pageMargins left="0.39370078740157483" right="0" top="0" bottom="0" header="0.31496062992125984" footer="0.31496062992125984"/>
  <pageSetup paperSize="9" scale="5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9" tint="0.79998168889431442"/>
  </sheetPr>
  <dimension ref="A1:J241"/>
  <sheetViews>
    <sheetView view="pageBreakPreview" zoomScale="70" zoomScaleNormal="80" zoomScaleSheetLayoutView="70" workbookViewId="0">
      <pane ySplit="7" topLeftCell="A8" activePane="bottomLeft" state="frozen"/>
      <selection activeCell="Q62" sqref="Q62"/>
      <selection pane="bottomLeft" activeCell="Q62" sqref="Q62"/>
    </sheetView>
  </sheetViews>
  <sheetFormatPr defaultRowHeight="15.75"/>
  <cols>
    <col min="1" max="1" width="23.42578125" style="585" customWidth="1"/>
    <col min="2" max="2" width="30.42578125" style="585" customWidth="1"/>
    <col min="3" max="3" width="53.28515625" style="432" customWidth="1"/>
    <col min="4" max="4" width="15.28515625" style="585" customWidth="1"/>
    <col min="5" max="5" width="20.28515625" style="432" customWidth="1"/>
    <col min="6" max="6" width="20.28515625" style="586" hidden="1" customWidth="1"/>
    <col min="7" max="7" width="21.28515625" style="432" customWidth="1"/>
    <col min="8" max="8" width="10" style="88" hidden="1" customWidth="1"/>
    <col min="9" max="9" width="12.28515625" style="88" hidden="1" customWidth="1"/>
    <col min="10" max="10" width="0" style="88" hidden="1" customWidth="1"/>
  </cols>
  <sheetData>
    <row r="1" spans="1:10" ht="18.75">
      <c r="A1" s="535"/>
      <c r="B1" s="535"/>
      <c r="C1" s="2"/>
      <c r="D1" s="535"/>
      <c r="E1" s="2"/>
      <c r="F1" s="536"/>
      <c r="G1" s="435" t="s">
        <v>298</v>
      </c>
    </row>
    <row r="2" spans="1:10" ht="18.75">
      <c r="A2" s="535"/>
      <c r="B2" s="535"/>
      <c r="C2" s="2"/>
      <c r="D2" s="535"/>
      <c r="E2" s="619" t="s">
        <v>172</v>
      </c>
      <c r="F2" s="619"/>
      <c r="G2" s="619"/>
      <c r="H2" s="537"/>
    </row>
    <row r="3" spans="1:10" ht="18.75">
      <c r="A3" s="535"/>
      <c r="B3" s="535"/>
      <c r="C3" s="2"/>
      <c r="D3" s="535"/>
      <c r="E3" s="2"/>
      <c r="F3" s="536"/>
      <c r="G3" s="538"/>
    </row>
    <row r="4" spans="1:10" ht="18.75">
      <c r="A4" s="535"/>
      <c r="B4" s="592" t="s">
        <v>223</v>
      </c>
      <c r="C4" s="592"/>
      <c r="D4" s="592"/>
      <c r="E4" s="592"/>
      <c r="F4" s="592"/>
      <c r="G4" s="592"/>
    </row>
    <row r="5" spans="1:10" ht="18" customHeight="1">
      <c r="A5" s="535"/>
      <c r="B5" s="592" t="s">
        <v>46</v>
      </c>
      <c r="C5" s="592"/>
      <c r="D5" s="592"/>
      <c r="E5" s="592"/>
      <c r="F5" s="592"/>
      <c r="G5" s="592"/>
    </row>
    <row r="6" spans="1:10" ht="18.75">
      <c r="A6" s="535"/>
      <c r="B6" s="535"/>
      <c r="C6" s="2"/>
      <c r="D6" s="535"/>
      <c r="E6" s="2"/>
      <c r="F6" s="536"/>
      <c r="G6" s="2"/>
    </row>
    <row r="7" spans="1:10" s="3" customFormat="1" ht="158.25" customHeight="1">
      <c r="A7" s="438" t="s">
        <v>284</v>
      </c>
      <c r="B7" s="438" t="s">
        <v>285</v>
      </c>
      <c r="C7" s="438" t="s">
        <v>299</v>
      </c>
      <c r="D7" s="438" t="s">
        <v>11</v>
      </c>
      <c r="E7" s="438" t="s">
        <v>48</v>
      </c>
      <c r="F7" s="539" t="s">
        <v>237</v>
      </c>
      <c r="G7" s="438" t="s">
        <v>238</v>
      </c>
      <c r="H7" s="373"/>
      <c r="I7" s="373"/>
      <c r="J7" s="373"/>
    </row>
    <row r="8" spans="1:10" s="3" customFormat="1" ht="18.75">
      <c r="A8" s="440">
        <v>1</v>
      </c>
      <c r="B8" s="440">
        <v>2</v>
      </c>
      <c r="C8" s="440">
        <v>3</v>
      </c>
      <c r="D8" s="440">
        <v>4</v>
      </c>
      <c r="E8" s="440">
        <v>5</v>
      </c>
      <c r="F8" s="540"/>
      <c r="G8" s="440">
        <v>6</v>
      </c>
      <c r="H8" s="373"/>
      <c r="I8" s="373"/>
      <c r="J8" s="373"/>
    </row>
    <row r="9" spans="1:10" s="3" customFormat="1" ht="24.75" customHeight="1">
      <c r="A9" s="622" t="s">
        <v>288</v>
      </c>
      <c r="B9" s="623"/>
      <c r="C9" s="623"/>
      <c r="D9" s="623"/>
      <c r="E9" s="623"/>
      <c r="F9" s="623"/>
      <c r="G9" s="624"/>
      <c r="H9" s="373"/>
      <c r="I9" s="373"/>
      <c r="J9" s="373"/>
    </row>
    <row r="10" spans="1:10" s="3" customFormat="1" ht="22.5" customHeight="1">
      <c r="A10" s="622"/>
      <c r="B10" s="623"/>
      <c r="C10" s="623"/>
      <c r="D10" s="623"/>
      <c r="E10" s="623"/>
      <c r="F10" s="623"/>
      <c r="G10" s="624"/>
      <c r="H10" s="373"/>
      <c r="I10" s="373"/>
      <c r="J10" s="373"/>
    </row>
    <row r="11" spans="1:10" s="3" customFormat="1" ht="37.5">
      <c r="A11" s="453"/>
      <c r="B11" s="399" t="s">
        <v>246</v>
      </c>
      <c r="C11" s="541"/>
      <c r="D11" s="541"/>
      <c r="E11" s="541"/>
      <c r="F11" s="541"/>
      <c r="G11" s="542"/>
      <c r="H11" s="373"/>
      <c r="I11" s="373"/>
      <c r="J11" s="373"/>
    </row>
    <row r="12" spans="1:10" s="3" customFormat="1" ht="18.75">
      <c r="A12" s="453"/>
      <c r="B12" s="541"/>
      <c r="C12" s="449" t="s">
        <v>14</v>
      </c>
      <c r="D12" s="450">
        <f>'приложение 2 ДПО'!D14</f>
        <v>2.2999999999999998</v>
      </c>
      <c r="E12" s="446">
        <f>F12/D12/12*1000</f>
        <v>50213.768115942039</v>
      </c>
      <c r="F12" s="543">
        <f>'приложение 2 ДПО'!E14</f>
        <v>1385.9</v>
      </c>
      <c r="G12" s="544">
        <f>E12/E13</f>
        <v>1.312597639406891</v>
      </c>
      <c r="H12" s="373"/>
      <c r="I12" s="373"/>
      <c r="J12" s="373"/>
    </row>
    <row r="13" spans="1:10" s="3" customFormat="1" ht="18.75">
      <c r="A13" s="453"/>
      <c r="B13" s="541"/>
      <c r="C13" s="449" t="s">
        <v>15</v>
      </c>
      <c r="D13" s="450">
        <f>'приложение 2 ДПО'!D15</f>
        <v>19</v>
      </c>
      <c r="E13" s="446">
        <f>F13/D13/12*1000</f>
        <v>38255.26315789474</v>
      </c>
      <c r="F13" s="543">
        <f>'приложение 2 ДПО'!E15</f>
        <v>8722.2000000000007</v>
      </c>
      <c r="G13" s="544">
        <f>E13/E13</f>
        <v>1</v>
      </c>
      <c r="H13" s="373"/>
      <c r="I13" s="373"/>
      <c r="J13" s="373"/>
    </row>
    <row r="14" spans="1:10" s="3" customFormat="1" ht="18.75">
      <c r="A14" s="453"/>
      <c r="B14" s="541"/>
      <c r="C14" s="449" t="s">
        <v>239</v>
      </c>
      <c r="D14" s="450">
        <f>'приложение 2 ДПО'!D16</f>
        <v>6.8</v>
      </c>
      <c r="E14" s="446">
        <f>F14/D14/12*1000</f>
        <v>40306.372549019608</v>
      </c>
      <c r="F14" s="543">
        <f>'приложение 2 ДПО'!E16</f>
        <v>3289</v>
      </c>
      <c r="G14" s="544">
        <f>E14/E13</f>
        <v>1.0536163973741108</v>
      </c>
      <c r="H14" s="373"/>
      <c r="I14" s="373"/>
      <c r="J14" s="373"/>
    </row>
    <row r="15" spans="1:10" s="3" customFormat="1" ht="37.5">
      <c r="A15" s="453"/>
      <c r="B15" s="399" t="s">
        <v>247</v>
      </c>
      <c r="C15" s="541"/>
      <c r="D15" s="541"/>
      <c r="E15" s="541"/>
      <c r="F15" s="541"/>
      <c r="G15" s="542"/>
      <c r="H15" s="373"/>
      <c r="I15" s="373"/>
      <c r="J15" s="373"/>
    </row>
    <row r="16" spans="1:10" s="3" customFormat="1" ht="18.75">
      <c r="A16" s="453"/>
      <c r="B16" s="541"/>
      <c r="C16" s="449" t="s">
        <v>14</v>
      </c>
      <c r="D16" s="450">
        <f>'приложение 2 ДПО'!D20</f>
        <v>0.5</v>
      </c>
      <c r="E16" s="446">
        <f>F16/D16/12*1000</f>
        <v>77966.666666666672</v>
      </c>
      <c r="F16" s="543">
        <f>'приложение 2 ДПО'!E20</f>
        <v>467.8</v>
      </c>
      <c r="G16" s="544">
        <f>E16/E17</f>
        <v>1.6841271555603561</v>
      </c>
      <c r="H16" s="373"/>
      <c r="I16" s="373"/>
      <c r="J16" s="373"/>
    </row>
    <row r="17" spans="1:10" s="3" customFormat="1" ht="18.75">
      <c r="A17" s="453"/>
      <c r="B17" s="541"/>
      <c r="C17" s="449" t="s">
        <v>15</v>
      </c>
      <c r="D17" s="450">
        <f>'приложение 2 ДПО'!D21</f>
        <v>10</v>
      </c>
      <c r="E17" s="446">
        <f>F17/D17/12*1000</f>
        <v>46294.999999999993</v>
      </c>
      <c r="F17" s="543">
        <f>'приложение 2 ДПО'!E21</f>
        <v>5555.4</v>
      </c>
      <c r="G17" s="544">
        <f>E17/E17</f>
        <v>1</v>
      </c>
      <c r="H17" s="373"/>
      <c r="I17" s="373"/>
      <c r="J17" s="373"/>
    </row>
    <row r="18" spans="1:10" s="3" customFormat="1" ht="18.75">
      <c r="A18" s="453"/>
      <c r="B18" s="541"/>
      <c r="C18" s="449" t="s">
        <v>239</v>
      </c>
      <c r="D18" s="450">
        <f>'приложение 2 ДПО'!D22</f>
        <v>6</v>
      </c>
      <c r="E18" s="446">
        <f>F18/D18/12*1000</f>
        <v>39405.555555555555</v>
      </c>
      <c r="F18" s="543">
        <f>'приложение 2 ДПО'!E22</f>
        <v>2837.2</v>
      </c>
      <c r="G18" s="544">
        <f>E18/E17</f>
        <v>0.85118383314732826</v>
      </c>
      <c r="H18" s="373"/>
      <c r="I18" s="373"/>
      <c r="J18" s="373"/>
    </row>
    <row r="19" spans="1:10" s="3" customFormat="1" ht="37.5">
      <c r="A19" s="453"/>
      <c r="B19" s="399" t="s">
        <v>248</v>
      </c>
      <c r="C19" s="541"/>
      <c r="D19" s="541"/>
      <c r="E19" s="541"/>
      <c r="F19" s="541"/>
      <c r="G19" s="542"/>
      <c r="H19" s="373"/>
      <c r="I19" s="373"/>
      <c r="J19" s="373"/>
    </row>
    <row r="20" spans="1:10" s="3" customFormat="1" ht="18.75">
      <c r="A20" s="453"/>
      <c r="B20" s="541"/>
      <c r="C20" s="449" t="s">
        <v>14</v>
      </c>
      <c r="D20" s="450">
        <f>'приложение 2 ДПО'!D26</f>
        <v>0.6</v>
      </c>
      <c r="E20" s="446">
        <f>F20/D20/12*1000</f>
        <v>47222.222222222226</v>
      </c>
      <c r="F20" s="543">
        <f>'приложение 2 ДПО'!E26</f>
        <v>340</v>
      </c>
      <c r="G20" s="544">
        <f>E20/E21</f>
        <v>1.2390760865603978</v>
      </c>
      <c r="H20" s="373"/>
      <c r="I20" s="373"/>
      <c r="J20" s="373"/>
    </row>
    <row r="21" spans="1:10" s="3" customFormat="1" ht="18.75">
      <c r="A21" s="453"/>
      <c r="B21" s="541"/>
      <c r="C21" s="449" t="s">
        <v>15</v>
      </c>
      <c r="D21" s="450">
        <f>'приложение 2 ДПО'!D27</f>
        <v>10</v>
      </c>
      <c r="E21" s="446">
        <f>F21/D21/12*1000</f>
        <v>38110.833333333336</v>
      </c>
      <c r="F21" s="543">
        <f>'приложение 2 ДПО'!E27</f>
        <v>4573.3</v>
      </c>
      <c r="G21" s="544">
        <f>E21/E21</f>
        <v>1</v>
      </c>
      <c r="H21" s="373"/>
      <c r="I21" s="373"/>
      <c r="J21" s="373"/>
    </row>
    <row r="22" spans="1:10" s="3" customFormat="1" ht="18.75">
      <c r="A22" s="453"/>
      <c r="B22" s="541"/>
      <c r="C22" s="449" t="s">
        <v>239</v>
      </c>
      <c r="D22" s="450">
        <f>'приложение 2 ДПО'!D28</f>
        <v>5</v>
      </c>
      <c r="E22" s="446">
        <f>F22/D22/12*1000</f>
        <v>28458.333333333332</v>
      </c>
      <c r="F22" s="543">
        <f>'приложение 2 ДПО'!E28</f>
        <v>1707.5</v>
      </c>
      <c r="G22" s="544">
        <f>E22/E21</f>
        <v>0.74672555922419248</v>
      </c>
      <c r="H22" s="373"/>
      <c r="I22" s="373"/>
      <c r="J22" s="373"/>
    </row>
    <row r="23" spans="1:10" s="3" customFormat="1" ht="41.25" customHeight="1">
      <c r="A23" s="453"/>
      <c r="B23" s="399" t="s">
        <v>249</v>
      </c>
      <c r="C23" s="541"/>
      <c r="D23" s="541"/>
      <c r="E23" s="541"/>
      <c r="F23" s="541"/>
      <c r="G23" s="542"/>
      <c r="H23" s="373"/>
      <c r="I23" s="373"/>
      <c r="J23" s="373"/>
    </row>
    <row r="24" spans="1:10" s="3" customFormat="1" ht="18.75">
      <c r="A24" s="453"/>
      <c r="B24" s="541"/>
      <c r="C24" s="449" t="s">
        <v>14</v>
      </c>
      <c r="D24" s="450">
        <f>'приложение 2 ДПО'!D32</f>
        <v>2.5</v>
      </c>
      <c r="E24" s="446">
        <f>F24/D24/12*1000</f>
        <v>46983.333333333328</v>
      </c>
      <c r="F24" s="543">
        <f>'приложение 2 ДПО'!E32</f>
        <v>1409.5</v>
      </c>
      <c r="G24" s="544">
        <f>E24/E25</f>
        <v>1.1381055900621118</v>
      </c>
      <c r="H24" s="373"/>
      <c r="I24" s="373"/>
      <c r="J24" s="373"/>
    </row>
    <row r="25" spans="1:10" s="3" customFormat="1" ht="18.75">
      <c r="A25" s="453"/>
      <c r="B25" s="541"/>
      <c r="C25" s="449" t="s">
        <v>15</v>
      </c>
      <c r="D25" s="450">
        <f>'приложение 2 ДПО'!D33</f>
        <v>15.6</v>
      </c>
      <c r="E25" s="446">
        <f>F25/D25/12*1000</f>
        <v>41282.051282051281</v>
      </c>
      <c r="F25" s="543">
        <f>'приложение 2 ДПО'!E33</f>
        <v>7728</v>
      </c>
      <c r="G25" s="544">
        <f>E25/E25</f>
        <v>1</v>
      </c>
      <c r="H25" s="373"/>
      <c r="I25" s="373"/>
      <c r="J25" s="373"/>
    </row>
    <row r="26" spans="1:10" s="3" customFormat="1" ht="18.75">
      <c r="A26" s="453"/>
      <c r="B26" s="541"/>
      <c r="C26" s="449" t="s">
        <v>239</v>
      </c>
      <c r="D26" s="450">
        <f>'приложение 2 ДПО'!D34</f>
        <v>10.6</v>
      </c>
      <c r="E26" s="446">
        <f>F26/D26/12*1000</f>
        <v>23547.169811320753</v>
      </c>
      <c r="F26" s="543">
        <f>'приложение 2 ДПО'!E34</f>
        <v>2995.2</v>
      </c>
      <c r="G26" s="544">
        <f>E26/E25</f>
        <v>0.57039728114379462</v>
      </c>
      <c r="H26" s="373"/>
      <c r="I26" s="373"/>
      <c r="J26" s="373"/>
    </row>
    <row r="27" spans="1:10" s="3" customFormat="1" ht="37.5">
      <c r="A27" s="453"/>
      <c r="B27" s="399" t="s">
        <v>250</v>
      </c>
      <c r="C27" s="541"/>
      <c r="D27" s="541"/>
      <c r="E27" s="541"/>
      <c r="F27" s="541"/>
      <c r="G27" s="542"/>
      <c r="H27" s="373"/>
      <c r="I27" s="373"/>
      <c r="J27" s="373"/>
    </row>
    <row r="28" spans="1:10" s="3" customFormat="1" ht="18.75">
      <c r="A28" s="453"/>
      <c r="B28" s="541"/>
      <c r="C28" s="449" t="s">
        <v>14</v>
      </c>
      <c r="D28" s="450">
        <f>'приложение 2 ДПО'!D38</f>
        <v>1</v>
      </c>
      <c r="E28" s="446">
        <f>F28/D28/12*1000</f>
        <v>46666.666666666664</v>
      </c>
      <c r="F28" s="543">
        <f>'приложение 2 ДПО'!E38</f>
        <v>560</v>
      </c>
      <c r="G28" s="544">
        <f>E28/E29</f>
        <v>0.84492591810253781</v>
      </c>
      <c r="H28" s="373"/>
      <c r="I28" s="373"/>
      <c r="J28" s="373"/>
    </row>
    <row r="29" spans="1:10" s="3" customFormat="1" ht="18.75">
      <c r="A29" s="453"/>
      <c r="B29" s="541"/>
      <c r="C29" s="449" t="s">
        <v>15</v>
      </c>
      <c r="D29" s="450">
        <f>'приложение 2 ДПО'!D39</f>
        <v>5</v>
      </c>
      <c r="E29" s="446">
        <f>F29/D29/12*1000</f>
        <v>55231.666666666664</v>
      </c>
      <c r="F29" s="543">
        <f>'приложение 2 ДПО'!E39</f>
        <v>3313.9</v>
      </c>
      <c r="G29" s="544">
        <f>E29/E29</f>
        <v>1</v>
      </c>
      <c r="H29" s="373"/>
      <c r="I29" s="373"/>
      <c r="J29" s="373"/>
    </row>
    <row r="30" spans="1:10" s="3" customFormat="1" ht="18.75">
      <c r="A30" s="453"/>
      <c r="B30" s="541"/>
      <c r="C30" s="449" t="s">
        <v>239</v>
      </c>
      <c r="D30" s="450">
        <f>'приложение 2 ДПО'!D40</f>
        <v>4.9000000000000004</v>
      </c>
      <c r="E30" s="446">
        <f>F30/D30/12*1000</f>
        <v>28528.911564625847</v>
      </c>
      <c r="F30" s="543">
        <f>'приложение 2 ДПО'!E40</f>
        <v>1677.5</v>
      </c>
      <c r="G30" s="544">
        <f>E30/E29</f>
        <v>0.5165317884901629</v>
      </c>
      <c r="H30" s="373"/>
      <c r="I30" s="373"/>
      <c r="J30" s="373"/>
    </row>
    <row r="31" spans="1:10" s="3" customFormat="1" ht="37.5">
      <c r="A31" s="453"/>
      <c r="B31" s="399" t="s">
        <v>251</v>
      </c>
      <c r="C31" s="541"/>
      <c r="D31" s="541"/>
      <c r="E31" s="541"/>
      <c r="F31" s="541"/>
      <c r="G31" s="542"/>
      <c r="H31" s="373"/>
      <c r="I31" s="373"/>
      <c r="J31" s="373"/>
    </row>
    <row r="32" spans="1:10" s="3" customFormat="1" ht="18.75">
      <c r="A32" s="453"/>
      <c r="B32" s="541"/>
      <c r="C32" s="449" t="s">
        <v>14</v>
      </c>
      <c r="D32" s="450">
        <f>'приложение 2 ДПО'!D44</f>
        <v>1</v>
      </c>
      <c r="E32" s="446">
        <f>F32/D32/12*1000</f>
        <v>40508.333333333336</v>
      </c>
      <c r="F32" s="543">
        <f>'приложение 2 ДПО'!E44</f>
        <v>486.1</v>
      </c>
      <c r="G32" s="544">
        <f>E32/E33</f>
        <v>1.0282501241123272</v>
      </c>
      <c r="H32" s="373"/>
      <c r="I32" s="373"/>
      <c r="J32" s="373"/>
    </row>
    <row r="33" spans="1:10" s="3" customFormat="1" ht="18.75">
      <c r="A33" s="453"/>
      <c r="B33" s="541"/>
      <c r="C33" s="449" t="s">
        <v>15</v>
      </c>
      <c r="D33" s="450">
        <f>'приложение 2 ДПО'!D45</f>
        <v>9.8000000000000007</v>
      </c>
      <c r="E33" s="446">
        <f>F33/D33/12*1000</f>
        <v>39395.408163265303</v>
      </c>
      <c r="F33" s="543">
        <f>'приложение 2 ДПО'!E45</f>
        <v>4632.8999999999996</v>
      </c>
      <c r="G33" s="544">
        <f>E33/E33</f>
        <v>1</v>
      </c>
      <c r="H33" s="373"/>
      <c r="I33" s="373"/>
      <c r="J33" s="373"/>
    </row>
    <row r="34" spans="1:10" s="3" customFormat="1" ht="18.75">
      <c r="A34" s="453"/>
      <c r="B34" s="541"/>
      <c r="C34" s="449" t="s">
        <v>239</v>
      </c>
      <c r="D34" s="450">
        <f>'приложение 2 ДПО'!D46</f>
        <v>3.9</v>
      </c>
      <c r="E34" s="446">
        <f>F34/D34/12*1000</f>
        <v>25786.324786324789</v>
      </c>
      <c r="F34" s="543">
        <f>'приложение 2 ДПО'!E46</f>
        <v>1206.8</v>
      </c>
      <c r="G34" s="544">
        <f>E34/E33</f>
        <v>0.65455153248975706</v>
      </c>
      <c r="H34" s="373"/>
      <c r="I34" s="373"/>
      <c r="J34" s="373"/>
    </row>
    <row r="35" spans="1:10" s="3" customFormat="1" ht="27.75" customHeight="1">
      <c r="A35" s="453"/>
      <c r="B35" s="545" t="s">
        <v>289</v>
      </c>
      <c r="C35" s="541"/>
      <c r="D35" s="541"/>
      <c r="E35" s="541"/>
      <c r="F35" s="541"/>
      <c r="G35" s="542"/>
      <c r="H35" s="373"/>
      <c r="I35" s="373"/>
      <c r="J35" s="373"/>
    </row>
    <row r="36" spans="1:10" s="3" customFormat="1" ht="18.75">
      <c r="A36" s="453"/>
      <c r="B36" s="541"/>
      <c r="C36" s="449" t="s">
        <v>14</v>
      </c>
      <c r="D36" s="450">
        <f>'приложение 2 ДПО'!D50</f>
        <v>7.8999999999999995</v>
      </c>
      <c r="E36" s="446">
        <f>F36/D36/12*1000</f>
        <v>49043.248945147687</v>
      </c>
      <c r="F36" s="543">
        <f>'приложение 2 ДПО'!E50</f>
        <v>4649.3</v>
      </c>
      <c r="G36" s="544">
        <f>E36/E37</f>
        <v>1.182980148744819</v>
      </c>
      <c r="H36" s="373"/>
      <c r="I36" s="373"/>
      <c r="J36" s="373"/>
    </row>
    <row r="37" spans="1:10" s="3" customFormat="1" ht="18.75">
      <c r="A37" s="453"/>
      <c r="C37" s="449" t="s">
        <v>15</v>
      </c>
      <c r="D37" s="450">
        <f>'приложение 2 ДПО'!D51</f>
        <v>69.400000000000006</v>
      </c>
      <c r="E37" s="446">
        <f>F37/D37/12*1000</f>
        <v>41457.37271853986</v>
      </c>
      <c r="F37" s="543">
        <f>'приложение 2 ДПО'!E51</f>
        <v>34525.699999999997</v>
      </c>
      <c r="G37" s="544">
        <f>E37/E37</f>
        <v>1</v>
      </c>
      <c r="H37" s="373"/>
      <c r="I37" s="373"/>
      <c r="J37" s="373"/>
    </row>
    <row r="38" spans="1:10" s="3" customFormat="1" ht="18.75">
      <c r="A38" s="453"/>
      <c r="B38" s="541"/>
      <c r="C38" s="449" t="s">
        <v>239</v>
      </c>
      <c r="D38" s="450">
        <f>'приложение 2 ДПО'!D52</f>
        <v>37.199999999999996</v>
      </c>
      <c r="E38" s="446">
        <f>F38/D38/12*1000</f>
        <v>30719.534050179209</v>
      </c>
      <c r="F38" s="543">
        <f>'приложение 2 ДПО'!E52</f>
        <v>13713.199999999999</v>
      </c>
      <c r="G38" s="544">
        <f>E38/E37</f>
        <v>0.74099085484115457</v>
      </c>
      <c r="H38" s="373"/>
      <c r="I38" s="373"/>
      <c r="J38" s="373"/>
    </row>
    <row r="39" spans="1:10" s="3" customFormat="1" ht="28.5" customHeight="1">
      <c r="A39" s="622" t="s">
        <v>158</v>
      </c>
      <c r="B39" s="623"/>
      <c r="C39" s="623"/>
      <c r="D39" s="623"/>
      <c r="E39" s="623"/>
      <c r="F39" s="623"/>
      <c r="G39" s="624"/>
      <c r="H39" s="373"/>
      <c r="I39" s="373"/>
      <c r="J39" s="373"/>
    </row>
    <row r="40" spans="1:10" s="3" customFormat="1" ht="35.25" customHeight="1">
      <c r="A40" s="546" t="s">
        <v>19</v>
      </c>
      <c r="B40" s="541"/>
      <c r="C40" s="547"/>
      <c r="D40" s="547"/>
      <c r="E40" s="547"/>
      <c r="F40" s="548"/>
      <c r="G40" s="549"/>
      <c r="H40" s="373"/>
      <c r="I40" s="373"/>
      <c r="J40" s="373"/>
    </row>
    <row r="41" spans="1:10" s="3" customFormat="1" ht="22.5" customHeight="1">
      <c r="A41" s="550"/>
      <c r="B41" s="551" t="s">
        <v>300</v>
      </c>
      <c r="C41" s="437"/>
      <c r="D41" s="443"/>
      <c r="E41" s="456"/>
      <c r="F41" s="552"/>
      <c r="G41" s="553"/>
      <c r="H41" s="373"/>
      <c r="I41" s="373"/>
      <c r="J41" s="373"/>
    </row>
    <row r="42" spans="1:10" s="3" customFormat="1" ht="18.75">
      <c r="A42" s="550"/>
      <c r="B42" s="550"/>
      <c r="C42" s="449" t="s">
        <v>14</v>
      </c>
      <c r="D42" s="450">
        <f>'приложение 2 ДПО'!D58</f>
        <v>1</v>
      </c>
      <c r="E42" s="446">
        <f>F42/D42/12*1000</f>
        <v>67850.000000000015</v>
      </c>
      <c r="F42" s="543">
        <f>'приложение 2 ДПО'!E58</f>
        <v>814.2</v>
      </c>
      <c r="G42" s="544">
        <f>E42/E43</f>
        <v>1.1105503648639437</v>
      </c>
      <c r="H42" s="373"/>
      <c r="I42" s="373"/>
      <c r="J42" s="373"/>
    </row>
    <row r="43" spans="1:10" s="3" customFormat="1" ht="18.75">
      <c r="A43" s="550"/>
      <c r="B43" s="550"/>
      <c r="C43" s="449" t="s">
        <v>15</v>
      </c>
      <c r="D43" s="450">
        <f>'приложение 2 ДПО'!D59</f>
        <v>8</v>
      </c>
      <c r="E43" s="446">
        <f>F43/D43/12*1000</f>
        <v>61095.833333333328</v>
      </c>
      <c r="F43" s="543">
        <f>'приложение 2 ДПО'!E59</f>
        <v>5865.2</v>
      </c>
      <c r="G43" s="544">
        <f>E43/E43</f>
        <v>1</v>
      </c>
      <c r="H43" s="373"/>
      <c r="I43" s="373"/>
      <c r="J43" s="373"/>
    </row>
    <row r="44" spans="1:10" s="3" customFormat="1" ht="18.75">
      <c r="A44" s="550"/>
      <c r="B44" s="550"/>
      <c r="C44" s="449" t="s">
        <v>239</v>
      </c>
      <c r="D44" s="450">
        <f>'приложение 2 ДПО'!D60</f>
        <v>0</v>
      </c>
      <c r="E44" s="446" t="e">
        <f>F44/D44/12*1000</f>
        <v>#DIV/0!</v>
      </c>
      <c r="F44" s="543">
        <f>'приложение 2 ДПО'!E60</f>
        <v>0</v>
      </c>
      <c r="G44" s="544" t="e">
        <f>E44/E43</f>
        <v>#DIV/0!</v>
      </c>
      <c r="H44" s="373"/>
      <c r="I44" s="373"/>
      <c r="J44" s="373"/>
    </row>
    <row r="45" spans="1:10" s="3" customFormat="1" ht="18.75">
      <c r="A45" s="554" t="s">
        <v>22</v>
      </c>
      <c r="B45" s="555"/>
      <c r="C45" s="472"/>
      <c r="D45" s="472"/>
      <c r="E45" s="472"/>
      <c r="F45" s="556"/>
      <c r="G45" s="474"/>
      <c r="H45" s="373"/>
      <c r="I45" s="373"/>
      <c r="J45" s="373"/>
    </row>
    <row r="46" spans="1:10" s="3" customFormat="1" ht="98.25" customHeight="1">
      <c r="A46" s="550"/>
      <c r="B46" s="557" t="s">
        <v>290</v>
      </c>
      <c r="C46" s="437"/>
      <c r="D46" s="557"/>
      <c r="E46" s="460"/>
      <c r="F46" s="457"/>
      <c r="G46" s="553"/>
      <c r="H46" s="373"/>
      <c r="I46" s="373"/>
      <c r="J46" s="373"/>
    </row>
    <row r="47" spans="1:10" s="3" customFormat="1" ht="18.75">
      <c r="A47" s="550"/>
      <c r="B47" s="550"/>
      <c r="C47" s="449" t="s">
        <v>14</v>
      </c>
      <c r="D47" s="450">
        <f>'приложение 2 ДПО'!D65</f>
        <v>2</v>
      </c>
      <c r="E47" s="446">
        <f>F47/D47/12*1000</f>
        <v>76212.499999999985</v>
      </c>
      <c r="F47" s="442">
        <f>'приложение 2 ДПО'!E65</f>
        <v>1829.1</v>
      </c>
      <c r="G47" s="544">
        <f>E47/E48</f>
        <v>1.4798379678373912</v>
      </c>
      <c r="H47" s="373"/>
      <c r="I47" s="373"/>
      <c r="J47" s="373"/>
    </row>
    <row r="48" spans="1:10" s="3" customFormat="1" ht="18.75">
      <c r="A48" s="550"/>
      <c r="B48" s="550"/>
      <c r="C48" s="449" t="s">
        <v>15</v>
      </c>
      <c r="D48" s="450">
        <f>'приложение 2 ДПО'!D66</f>
        <v>14.6</v>
      </c>
      <c r="E48" s="446">
        <f>F48/D48/12*1000</f>
        <v>51500.570776255707</v>
      </c>
      <c r="F48" s="442">
        <f>'приложение 2 ДПО'!E66</f>
        <v>9022.9</v>
      </c>
      <c r="G48" s="544">
        <f>E48/E48</f>
        <v>1</v>
      </c>
      <c r="H48" s="373"/>
      <c r="I48" s="373"/>
      <c r="J48" s="373"/>
    </row>
    <row r="49" spans="1:10" s="3" customFormat="1" ht="18.75">
      <c r="A49" s="550"/>
      <c r="B49" s="550"/>
      <c r="C49" s="449" t="s">
        <v>239</v>
      </c>
      <c r="D49" s="450">
        <f>'приложение 2 ДПО'!D67</f>
        <v>4.5999999999999996</v>
      </c>
      <c r="E49" s="446">
        <f>F49/D49/12*1000</f>
        <v>30213.768115942032</v>
      </c>
      <c r="F49" s="442">
        <f>'приложение 2 ДПО'!E67</f>
        <v>1667.8</v>
      </c>
      <c r="G49" s="544">
        <f>E49/E48</f>
        <v>0.58666860697924661</v>
      </c>
      <c r="H49" s="373"/>
      <c r="I49" s="373"/>
      <c r="J49" s="373"/>
    </row>
    <row r="50" spans="1:10" s="3" customFormat="1" ht="18.75">
      <c r="A50" s="554" t="s">
        <v>25</v>
      </c>
      <c r="B50" s="555"/>
      <c r="C50" s="472"/>
      <c r="D50" s="472"/>
      <c r="E50" s="472"/>
      <c r="F50" s="556"/>
      <c r="G50" s="474"/>
      <c r="H50" s="373"/>
      <c r="I50" s="373"/>
      <c r="J50" s="373"/>
    </row>
    <row r="51" spans="1:10" s="3" customFormat="1" ht="32.25">
      <c r="A51" s="550"/>
      <c r="B51" s="551" t="s">
        <v>301</v>
      </c>
      <c r="C51" s="437"/>
      <c r="D51" s="443"/>
      <c r="E51" s="460"/>
      <c r="F51" s="457"/>
      <c r="G51" s="553"/>
      <c r="H51" s="373"/>
      <c r="I51" s="373"/>
      <c r="J51" s="373"/>
    </row>
    <row r="52" spans="1:10" s="3" customFormat="1" ht="18.75">
      <c r="A52" s="550"/>
      <c r="B52" s="550"/>
      <c r="C52" s="449" t="s">
        <v>14</v>
      </c>
      <c r="D52" s="450">
        <f>'приложение 2 ДПО'!D72</f>
        <v>1</v>
      </c>
      <c r="E52" s="446">
        <f>F52/D52/12*1000</f>
        <v>80316.666666666657</v>
      </c>
      <c r="F52" s="442">
        <f>'приложение 2 ДПО'!E72</f>
        <v>963.8</v>
      </c>
      <c r="G52" s="544">
        <f>E52/E53</f>
        <v>1.601229091730245</v>
      </c>
      <c r="H52" s="373"/>
      <c r="I52" s="373"/>
      <c r="J52" s="373"/>
    </row>
    <row r="53" spans="1:10" s="3" customFormat="1" ht="18.75">
      <c r="A53" s="550"/>
      <c r="B53" s="550"/>
      <c r="C53" s="449" t="s">
        <v>15</v>
      </c>
      <c r="D53" s="450">
        <f>'приложение 2 ДПО'!D73</f>
        <v>10.3</v>
      </c>
      <c r="E53" s="446">
        <f>F53/D53/12*1000</f>
        <v>50159.385113268603</v>
      </c>
      <c r="F53" s="442">
        <f>'приложение 2 ДПО'!E73</f>
        <v>6199.7</v>
      </c>
      <c r="G53" s="544">
        <f>E53/E53</f>
        <v>1</v>
      </c>
      <c r="H53" s="373"/>
      <c r="I53" s="373"/>
      <c r="J53" s="373"/>
    </row>
    <row r="54" spans="1:10" s="3" customFormat="1" ht="18.75">
      <c r="A54" s="550"/>
      <c r="B54" s="550"/>
      <c r="C54" s="449" t="s">
        <v>239</v>
      </c>
      <c r="D54" s="450">
        <f>'приложение 2 ДПО'!D74</f>
        <v>3.4</v>
      </c>
      <c r="E54" s="446">
        <f>F54/D54/12*1000</f>
        <v>27617.647058823532</v>
      </c>
      <c r="F54" s="442">
        <f>'приложение 2 ДПО'!E74</f>
        <v>1126.8</v>
      </c>
      <c r="G54" s="544">
        <f>E54/E53</f>
        <v>0.55059779932425579</v>
      </c>
      <c r="H54" s="373"/>
      <c r="I54" s="373"/>
      <c r="J54" s="373"/>
    </row>
    <row r="55" spans="1:10" s="3" customFormat="1" ht="18.75">
      <c r="A55" s="554" t="s">
        <v>27</v>
      </c>
      <c r="B55" s="555"/>
      <c r="C55" s="472"/>
      <c r="D55" s="472"/>
      <c r="E55" s="472"/>
      <c r="F55" s="556"/>
      <c r="G55" s="474"/>
      <c r="H55" s="373"/>
      <c r="I55" s="373"/>
      <c r="J55" s="373"/>
    </row>
    <row r="56" spans="1:10" s="3" customFormat="1" ht="32.25">
      <c r="A56" s="550"/>
      <c r="B56" s="551" t="s">
        <v>302</v>
      </c>
      <c r="C56" s="437"/>
      <c r="D56" s="443"/>
      <c r="E56" s="476"/>
      <c r="F56" s="558"/>
      <c r="G56" s="553"/>
      <c r="H56" s="373"/>
      <c r="I56" s="373"/>
      <c r="J56" s="373"/>
    </row>
    <row r="57" spans="1:10" s="3" customFormat="1" ht="18.75">
      <c r="A57" s="550"/>
      <c r="B57" s="550"/>
      <c r="C57" s="449" t="s">
        <v>14</v>
      </c>
      <c r="D57" s="450">
        <f>'приложение 2 ДПО'!D79</f>
        <v>2</v>
      </c>
      <c r="E57" s="446">
        <f>F57/D57/12*1000</f>
        <v>49616.666666666664</v>
      </c>
      <c r="F57" s="439">
        <f>'приложение 2 ДПО'!E79</f>
        <v>1190.8</v>
      </c>
      <c r="G57" s="544">
        <f>E57/E58</f>
        <v>0.93748400852878455</v>
      </c>
      <c r="H57" s="373"/>
      <c r="I57" s="388"/>
      <c r="J57" s="373"/>
    </row>
    <row r="58" spans="1:10" s="3" customFormat="1" ht="18.75">
      <c r="A58" s="550"/>
      <c r="B58" s="550"/>
      <c r="C58" s="449" t="s">
        <v>15</v>
      </c>
      <c r="D58" s="450">
        <f>'приложение 2 ДПО'!D80</f>
        <v>9.6</v>
      </c>
      <c r="E58" s="446">
        <f>F58/D58/12*1000</f>
        <v>52925.347222222226</v>
      </c>
      <c r="F58" s="439">
        <f>'приложение 2 ДПО'!E80</f>
        <v>6097</v>
      </c>
      <c r="G58" s="544">
        <f>E58/E58</f>
        <v>1</v>
      </c>
      <c r="H58" s="373"/>
      <c r="I58" s="388"/>
      <c r="J58" s="373"/>
    </row>
    <row r="59" spans="1:10" s="3" customFormat="1" ht="18.75">
      <c r="A59" s="550"/>
      <c r="B59" s="550"/>
      <c r="C59" s="449" t="s">
        <v>239</v>
      </c>
      <c r="D59" s="450">
        <f>'приложение 2 ДПО'!D81</f>
        <v>5</v>
      </c>
      <c r="E59" s="446">
        <f>F59/D59/12*1000</f>
        <v>31955</v>
      </c>
      <c r="F59" s="439">
        <f>'приложение 2 ДПО'!E81</f>
        <v>1917.3</v>
      </c>
      <c r="G59" s="544">
        <f>E59/E58</f>
        <v>0.60377497129735935</v>
      </c>
      <c r="H59" s="373"/>
      <c r="I59" s="388"/>
      <c r="J59" s="373"/>
    </row>
    <row r="60" spans="1:10" s="3" customFormat="1" ht="18.75">
      <c r="A60" s="554" t="s">
        <v>29</v>
      </c>
      <c r="B60" s="555"/>
      <c r="C60" s="472"/>
      <c r="D60" s="472"/>
      <c r="E60" s="472"/>
      <c r="F60" s="556"/>
      <c r="G60" s="474"/>
      <c r="H60" s="373"/>
      <c r="I60" s="373"/>
      <c r="J60" s="373"/>
    </row>
    <row r="61" spans="1:10" s="3" customFormat="1" ht="126">
      <c r="A61" s="550"/>
      <c r="B61" s="530" t="s">
        <v>291</v>
      </c>
      <c r="C61" s="437"/>
      <c r="D61" s="530"/>
      <c r="E61" s="460"/>
      <c r="F61" s="457"/>
      <c r="G61" s="553"/>
      <c r="H61" s="373"/>
      <c r="I61" s="373"/>
      <c r="J61" s="373"/>
    </row>
    <row r="62" spans="1:10" s="3" customFormat="1" ht="18.75">
      <c r="A62" s="550"/>
      <c r="B62" s="550"/>
      <c r="C62" s="449" t="s">
        <v>14</v>
      </c>
      <c r="D62" s="450">
        <f>'приложение 2 ДПО'!D86</f>
        <v>1</v>
      </c>
      <c r="E62" s="446">
        <f>F62/D62/12*1000</f>
        <v>77066.666666666657</v>
      </c>
      <c r="F62" s="442">
        <f>'приложение 2 ДПО'!E86</f>
        <v>924.8</v>
      </c>
      <c r="G62" s="544">
        <f>E62/E63</f>
        <v>1.6923871856699964</v>
      </c>
      <c r="H62" s="373"/>
      <c r="I62" s="373"/>
      <c r="J62" s="373"/>
    </row>
    <row r="63" spans="1:10" s="3" customFormat="1" ht="18.75">
      <c r="A63" s="550"/>
      <c r="B63" s="550"/>
      <c r="C63" s="449" t="s">
        <v>15</v>
      </c>
      <c r="D63" s="450">
        <f>'приложение 2 ДПО'!D87</f>
        <v>8.5</v>
      </c>
      <c r="E63" s="446">
        <f>F63/D63/12*1000</f>
        <v>45537.254901960783</v>
      </c>
      <c r="F63" s="442">
        <f>'приложение 2 ДПО'!E87</f>
        <v>4644.8</v>
      </c>
      <c r="G63" s="544">
        <f>E63/E63</f>
        <v>1</v>
      </c>
      <c r="H63" s="373"/>
      <c r="I63" s="373"/>
      <c r="J63" s="373"/>
    </row>
    <row r="64" spans="1:10" s="3" customFormat="1" ht="18.75">
      <c r="A64" s="550"/>
      <c r="B64" s="550"/>
      <c r="C64" s="449" t="s">
        <v>239</v>
      </c>
      <c r="D64" s="450">
        <f>'приложение 2 ДПО'!D88</f>
        <v>2</v>
      </c>
      <c r="E64" s="446">
        <f>F64/D64/12*1000</f>
        <v>24233.333333333336</v>
      </c>
      <c r="F64" s="442">
        <f>'приложение 2 ДПО'!E88</f>
        <v>581.6</v>
      </c>
      <c r="G64" s="544">
        <f>E64/E63</f>
        <v>0.53216500172235626</v>
      </c>
      <c r="H64" s="373"/>
      <c r="I64" s="373"/>
      <c r="J64" s="373"/>
    </row>
    <row r="65" spans="1:10" s="3" customFormat="1" ht="18.75">
      <c r="A65" s="554" t="s">
        <v>32</v>
      </c>
      <c r="B65" s="555"/>
      <c r="C65" s="472"/>
      <c r="D65" s="472"/>
      <c r="E65" s="472"/>
      <c r="F65" s="556"/>
      <c r="G65" s="474"/>
      <c r="H65" s="373"/>
      <c r="I65" s="373"/>
      <c r="J65" s="373"/>
    </row>
    <row r="66" spans="1:10" s="3" customFormat="1" ht="102" customHeight="1">
      <c r="A66" s="550"/>
      <c r="B66" s="557" t="s">
        <v>292</v>
      </c>
      <c r="C66" s="437"/>
      <c r="D66" s="557"/>
      <c r="E66" s="460"/>
      <c r="F66" s="457"/>
      <c r="G66" s="553"/>
      <c r="H66" s="373"/>
      <c r="I66" s="373"/>
      <c r="J66" s="373"/>
    </row>
    <row r="67" spans="1:10" s="3" customFormat="1" ht="18.75">
      <c r="A67" s="550"/>
      <c r="B67" s="550"/>
      <c r="C67" s="449" t="s">
        <v>14</v>
      </c>
      <c r="D67" s="450">
        <f>'приложение 2 ДПО'!D93</f>
        <v>1</v>
      </c>
      <c r="E67" s="446">
        <f>F67/D67/12*1000</f>
        <v>60258.333333333336</v>
      </c>
      <c r="F67" s="442">
        <f>'приложение 2 ДПО'!E93</f>
        <v>723.1</v>
      </c>
      <c r="G67" s="544">
        <f>E67/E68</f>
        <v>1.4936905738327411</v>
      </c>
      <c r="H67" s="373"/>
      <c r="I67" s="373"/>
      <c r="J67" s="373"/>
    </row>
    <row r="68" spans="1:10" s="3" customFormat="1" ht="18.75">
      <c r="A68" s="550"/>
      <c r="B68" s="550"/>
      <c r="C68" s="449" t="s">
        <v>15</v>
      </c>
      <c r="D68" s="450">
        <f>'приложение 2 ДПО'!D94</f>
        <v>6.8</v>
      </c>
      <c r="E68" s="446">
        <f>F68/D68/12*1000</f>
        <v>40341.911764705881</v>
      </c>
      <c r="F68" s="442">
        <f>'приложение 2 ДПО'!E94</f>
        <v>3291.9</v>
      </c>
      <c r="G68" s="544">
        <f>E68/E68</f>
        <v>1</v>
      </c>
      <c r="H68" s="373"/>
      <c r="I68" s="373"/>
      <c r="J68" s="373"/>
    </row>
    <row r="69" spans="1:10" s="3" customFormat="1" ht="18.75">
      <c r="A69" s="550"/>
      <c r="B69" s="550"/>
      <c r="C69" s="449" t="s">
        <v>239</v>
      </c>
      <c r="D69" s="450">
        <f>'приложение 2 ДПО'!D95</f>
        <v>4.5</v>
      </c>
      <c r="E69" s="446">
        <f>F69/D69/12*1000</f>
        <v>19531.481481481482</v>
      </c>
      <c r="F69" s="442">
        <f>'приложение 2 ДПО'!E95</f>
        <v>1054.7</v>
      </c>
      <c r="G69" s="544">
        <f>E69/E68</f>
        <v>0.48414863418964399</v>
      </c>
      <c r="H69" s="373"/>
      <c r="I69" s="373"/>
      <c r="J69" s="373"/>
    </row>
    <row r="70" spans="1:10" s="3" customFormat="1" ht="88.5" customHeight="1">
      <c r="A70" s="550"/>
      <c r="B70" s="557" t="s">
        <v>293</v>
      </c>
      <c r="C70" s="437"/>
      <c r="D70" s="557"/>
      <c r="E70" s="460"/>
      <c r="F70" s="457"/>
      <c r="G70" s="553"/>
      <c r="H70" s="373"/>
      <c r="I70" s="373"/>
      <c r="J70" s="373"/>
    </row>
    <row r="71" spans="1:10" s="3" customFormat="1" ht="18.75">
      <c r="A71" s="550"/>
      <c r="B71" s="550"/>
      <c r="C71" s="449" t="s">
        <v>14</v>
      </c>
      <c r="D71" s="450">
        <f>'приложение 2 ДПО'!D99</f>
        <v>1</v>
      </c>
      <c r="E71" s="446">
        <f>F71/D71/12*1000</f>
        <v>81691.666666666657</v>
      </c>
      <c r="F71" s="442">
        <f>'приложение 2 ДПО'!E99</f>
        <v>980.3</v>
      </c>
      <c r="G71" s="544">
        <f>E71/E72</f>
        <v>2.1661149015351215</v>
      </c>
      <c r="H71" s="373"/>
      <c r="I71" s="373"/>
      <c r="J71" s="373"/>
    </row>
    <row r="72" spans="1:10" s="3" customFormat="1" ht="18.75">
      <c r="A72" s="550"/>
      <c r="B72" s="550"/>
      <c r="C72" s="449" t="s">
        <v>15</v>
      </c>
      <c r="D72" s="450">
        <f>'приложение 2 ДПО'!D100</f>
        <v>5.7</v>
      </c>
      <c r="E72" s="446">
        <f>F72/D72/12*1000</f>
        <v>37713.450292397662</v>
      </c>
      <c r="F72" s="442">
        <f>'приложение 2 ДПО'!E100</f>
        <v>2579.6</v>
      </c>
      <c r="G72" s="544">
        <f>E72/E72</f>
        <v>1</v>
      </c>
      <c r="H72" s="373"/>
      <c r="I72" s="373"/>
      <c r="J72" s="373"/>
    </row>
    <row r="73" spans="1:10" s="3" customFormat="1" ht="18.75">
      <c r="A73" s="550"/>
      <c r="B73" s="550"/>
      <c r="C73" s="449" t="s">
        <v>239</v>
      </c>
      <c r="D73" s="450">
        <f>'приложение 2 ДПО'!D101</f>
        <v>2.8</v>
      </c>
      <c r="E73" s="446">
        <f>F73/D73/12*1000</f>
        <v>23136.904761904763</v>
      </c>
      <c r="F73" s="442">
        <f>'приложение 2 ДПО'!E101</f>
        <v>777.4</v>
      </c>
      <c r="G73" s="544">
        <f>E73/E72</f>
        <v>0.61349212502492079</v>
      </c>
      <c r="H73" s="373"/>
      <c r="I73" s="373"/>
      <c r="J73" s="373"/>
    </row>
    <row r="74" spans="1:10" s="3" customFormat="1" ht="99.75" customHeight="1">
      <c r="A74" s="550"/>
      <c r="B74" s="557" t="s">
        <v>294</v>
      </c>
      <c r="C74" s="437"/>
      <c r="D74" s="557"/>
      <c r="E74" s="460"/>
      <c r="F74" s="457"/>
      <c r="G74" s="553"/>
      <c r="H74" s="373"/>
      <c r="I74" s="373"/>
      <c r="J74" s="373"/>
    </row>
    <row r="75" spans="1:10" s="3" customFormat="1" ht="18.75">
      <c r="A75" s="550"/>
      <c r="B75" s="550"/>
      <c r="C75" s="449" t="s">
        <v>14</v>
      </c>
      <c r="D75" s="450">
        <f>'приложение 2 ДПО'!D105</f>
        <v>2</v>
      </c>
      <c r="E75" s="446">
        <f>F75/D75/12*1000</f>
        <v>62054.166666666664</v>
      </c>
      <c r="F75" s="442">
        <f>'приложение 2 ДПО'!E105</f>
        <v>1489.3</v>
      </c>
      <c r="G75" s="544">
        <f>E75/E76</f>
        <v>1.657523574406087</v>
      </c>
      <c r="H75" s="373"/>
      <c r="I75" s="373"/>
      <c r="J75" s="373"/>
    </row>
    <row r="76" spans="1:10" s="3" customFormat="1" ht="18.75">
      <c r="A76" s="550"/>
      <c r="B76" s="550"/>
      <c r="C76" s="449" t="s">
        <v>15</v>
      </c>
      <c r="D76" s="450">
        <f>'приложение 2 ДПО'!D106</f>
        <v>11</v>
      </c>
      <c r="E76" s="446">
        <f>F76/D76/12*1000</f>
        <v>37437.878787878784</v>
      </c>
      <c r="F76" s="442">
        <f>'приложение 2 ДПО'!E106</f>
        <v>4941.8</v>
      </c>
      <c r="G76" s="544">
        <f>E76/E76</f>
        <v>1</v>
      </c>
      <c r="H76" s="373"/>
      <c r="I76" s="373"/>
      <c r="J76" s="373"/>
    </row>
    <row r="77" spans="1:10" s="3" customFormat="1" ht="18.75">
      <c r="A77" s="550"/>
      <c r="B77" s="550"/>
      <c r="C77" s="449" t="s">
        <v>239</v>
      </c>
      <c r="D77" s="450">
        <f>'приложение 2 ДПО'!D107</f>
        <v>7.3</v>
      </c>
      <c r="E77" s="446">
        <f>F77/D77/12*1000</f>
        <v>22404.109589041094</v>
      </c>
      <c r="F77" s="442">
        <f>'приложение 2 ДПО'!E107</f>
        <v>1962.6</v>
      </c>
      <c r="G77" s="544">
        <f>E77/E76</f>
        <v>0.59843426803056066</v>
      </c>
      <c r="H77" s="373"/>
      <c r="I77" s="373"/>
      <c r="J77" s="373"/>
    </row>
    <row r="78" spans="1:10" s="3" customFormat="1" ht="126">
      <c r="A78" s="550"/>
      <c r="B78" s="557" t="s">
        <v>295</v>
      </c>
      <c r="C78" s="437"/>
      <c r="D78" s="557"/>
      <c r="E78" s="460"/>
      <c r="F78" s="457"/>
      <c r="G78" s="553"/>
      <c r="H78" s="373"/>
      <c r="I78" s="373"/>
      <c r="J78" s="373"/>
    </row>
    <row r="79" spans="1:10" s="3" customFormat="1" ht="18.75">
      <c r="A79" s="550"/>
      <c r="B79" s="550"/>
      <c r="C79" s="449" t="s">
        <v>14</v>
      </c>
      <c r="D79" s="450">
        <f>'приложение 2 ДПО'!D111</f>
        <v>0.8</v>
      </c>
      <c r="E79" s="446">
        <f>F79/D79/12*1000</f>
        <v>67625</v>
      </c>
      <c r="F79" s="442">
        <f>'приложение 2 ДПО'!E111</f>
        <v>649.20000000000005</v>
      </c>
      <c r="G79" s="544">
        <f>E79/E80</f>
        <v>1.6910413548790419</v>
      </c>
      <c r="H79" s="373"/>
      <c r="I79" s="373"/>
      <c r="J79" s="373"/>
    </row>
    <row r="80" spans="1:10" s="3" customFormat="1" ht="18.75">
      <c r="A80" s="550"/>
      <c r="B80" s="550"/>
      <c r="C80" s="449" t="s">
        <v>15</v>
      </c>
      <c r="D80" s="450">
        <f>'приложение 2 ДПО'!D112</f>
        <v>11</v>
      </c>
      <c r="E80" s="446">
        <f>F80/D80/12*1000</f>
        <v>39990.15151515152</v>
      </c>
      <c r="F80" s="442">
        <f>'приложение 2 ДПО'!E112</f>
        <v>5278.7</v>
      </c>
      <c r="G80" s="544">
        <f>E80/E80</f>
        <v>1</v>
      </c>
      <c r="H80" s="373"/>
      <c r="I80" s="373"/>
      <c r="J80" s="373"/>
    </row>
    <row r="81" spans="1:10" s="3" customFormat="1" ht="18.75">
      <c r="A81" s="550"/>
      <c r="B81" s="550"/>
      <c r="C81" s="449" t="s">
        <v>239</v>
      </c>
      <c r="D81" s="450">
        <f>'приложение 2 ДПО'!D113</f>
        <v>1.4</v>
      </c>
      <c r="E81" s="446">
        <f>F81/D81/12*1000</f>
        <v>26785.71428571429</v>
      </c>
      <c r="F81" s="442">
        <f>'приложение 2 ДПО'!E113</f>
        <v>450</v>
      </c>
      <c r="G81" s="544">
        <f>E81/E80</f>
        <v>0.6698077719351897</v>
      </c>
      <c r="H81" s="373"/>
      <c r="I81" s="373"/>
      <c r="J81" s="373"/>
    </row>
    <row r="82" spans="1:10" s="3" customFormat="1" ht="47.25">
      <c r="A82" s="550"/>
      <c r="B82" s="530" t="s">
        <v>263</v>
      </c>
      <c r="C82" s="437"/>
      <c r="D82" s="530"/>
      <c r="E82" s="460"/>
      <c r="F82" s="457"/>
      <c r="G82" s="553"/>
      <c r="H82" s="373"/>
      <c r="I82" s="373"/>
      <c r="J82" s="373"/>
    </row>
    <row r="83" spans="1:10" s="3" customFormat="1" ht="18.75">
      <c r="A83" s="550"/>
      <c r="B83" s="550"/>
      <c r="C83" s="449" t="s">
        <v>14</v>
      </c>
      <c r="D83" s="450">
        <f>'приложение 2 ДПО'!D116</f>
        <v>4.8</v>
      </c>
      <c r="E83" s="446">
        <f>F83/D83/12*1000</f>
        <v>66699.652777777781</v>
      </c>
      <c r="F83" s="442">
        <f>'приложение 2 ДПО'!E116</f>
        <v>3841.9</v>
      </c>
      <c r="G83" s="544">
        <f>E83/E84</f>
        <v>1.715986592716878</v>
      </c>
      <c r="H83" s="559">
        <f>D67+D71+D75+D79</f>
        <v>4.8</v>
      </c>
      <c r="I83" s="389">
        <f>J83/H83/12*1000</f>
        <v>66699.652777777766</v>
      </c>
      <c r="J83" s="559">
        <f>F67+F71+F75+F79</f>
        <v>3841.8999999999996</v>
      </c>
    </row>
    <row r="84" spans="1:10" s="3" customFormat="1" ht="18.75">
      <c r="A84" s="550"/>
      <c r="B84" s="550"/>
      <c r="C84" s="449" t="s">
        <v>15</v>
      </c>
      <c r="D84" s="450">
        <f>'приложение 2 ДПО'!D117</f>
        <v>34.5</v>
      </c>
      <c r="E84" s="446">
        <f>F84/D84/12*1000</f>
        <v>38869.565217391304</v>
      </c>
      <c r="F84" s="442">
        <f>'приложение 2 ДПО'!E117</f>
        <v>16092</v>
      </c>
      <c r="G84" s="544">
        <f>E84/E84</f>
        <v>1</v>
      </c>
      <c r="H84" s="559">
        <f>D68+D72+D76+D80</f>
        <v>34.5</v>
      </c>
      <c r="I84" s="389">
        <f>J84/H84/12*1000</f>
        <v>38869.565217391304</v>
      </c>
      <c r="J84" s="559">
        <f>F68+F72+F76+F80</f>
        <v>16092</v>
      </c>
    </row>
    <row r="85" spans="1:10" s="3" customFormat="1" ht="18.75">
      <c r="A85" s="550"/>
      <c r="B85" s="550"/>
      <c r="C85" s="449" t="s">
        <v>239</v>
      </c>
      <c r="D85" s="450">
        <f>'приложение 2 ДПО'!D118</f>
        <v>16</v>
      </c>
      <c r="E85" s="446">
        <f>F85/D85/12*1000</f>
        <v>22107.812499999996</v>
      </c>
      <c r="F85" s="442">
        <f>'приложение 2 ДПО'!E118</f>
        <v>4244.7</v>
      </c>
      <c r="G85" s="544">
        <f>E85/E84</f>
        <v>0.56876922539149877</v>
      </c>
      <c r="H85" s="559">
        <f>D69+D73+D77+D81</f>
        <v>16</v>
      </c>
      <c r="I85" s="389">
        <f>J85/H85/12*1000</f>
        <v>22107.812499999996</v>
      </c>
      <c r="J85" s="559">
        <f>F69+F73+F77+F81</f>
        <v>4244.7</v>
      </c>
    </row>
    <row r="86" spans="1:10" s="3" customFormat="1" ht="18.75">
      <c r="A86" s="554" t="s">
        <v>33</v>
      </c>
      <c r="B86" s="555"/>
      <c r="C86" s="472"/>
      <c r="D86" s="472"/>
      <c r="E86" s="472"/>
      <c r="F86" s="556"/>
      <c r="G86" s="474"/>
      <c r="H86" s="373"/>
      <c r="I86" s="373"/>
      <c r="J86" s="373"/>
    </row>
    <row r="87" spans="1:10" s="3" customFormat="1" ht="32.25">
      <c r="A87" s="550"/>
      <c r="B87" s="551" t="s">
        <v>303</v>
      </c>
      <c r="C87" s="437"/>
      <c r="D87" s="443"/>
      <c r="E87" s="456"/>
      <c r="F87" s="552"/>
      <c r="G87" s="553"/>
      <c r="H87" s="373"/>
      <c r="I87" s="373"/>
      <c r="J87" s="373"/>
    </row>
    <row r="88" spans="1:10" s="3" customFormat="1" ht="18.75">
      <c r="A88" s="550"/>
      <c r="B88" s="550"/>
      <c r="C88" s="449" t="s">
        <v>14</v>
      </c>
      <c r="D88" s="560">
        <f>'приложение 2 ДПО'!D123</f>
        <v>1</v>
      </c>
      <c r="E88" s="446">
        <f>F88/D88/12*1000</f>
        <v>71833.333333333328</v>
      </c>
      <c r="F88" s="543">
        <f>'приложение 2 ДПО'!E123</f>
        <v>862</v>
      </c>
      <c r="G88" s="544">
        <f>E88/E89</f>
        <v>1.2585066444192838</v>
      </c>
      <c r="H88" s="373"/>
      <c r="I88" s="373"/>
      <c r="J88" s="373"/>
    </row>
    <row r="89" spans="1:10" s="3" customFormat="1" ht="18.75">
      <c r="A89" s="550"/>
      <c r="B89" s="550"/>
      <c r="C89" s="449" t="s">
        <v>15</v>
      </c>
      <c r="D89" s="560">
        <f>'приложение 2 ДПО'!D124</f>
        <v>4.9000000000000004</v>
      </c>
      <c r="E89" s="446">
        <f>F89/D89/12*1000</f>
        <v>57078.231292516997</v>
      </c>
      <c r="F89" s="543">
        <f>'приложение 2 ДПО'!E124</f>
        <v>3356.2</v>
      </c>
      <c r="G89" s="544">
        <f>E89/E89</f>
        <v>1</v>
      </c>
      <c r="H89" s="373"/>
      <c r="I89" s="373"/>
      <c r="J89" s="373"/>
    </row>
    <row r="90" spans="1:10" s="3" customFormat="1" ht="18.75">
      <c r="A90" s="550"/>
      <c r="B90" s="550"/>
      <c r="C90" s="449" t="s">
        <v>239</v>
      </c>
      <c r="D90" s="560">
        <f>'приложение 2 ДПО'!D125</f>
        <v>0.8</v>
      </c>
      <c r="E90" s="446">
        <f>F90/D90/12*1000</f>
        <v>29833.333333333328</v>
      </c>
      <c r="F90" s="543">
        <f>'приложение 2 ДПО'!E125</f>
        <v>286.39999999999998</v>
      </c>
      <c r="G90" s="544">
        <f>E90/E89</f>
        <v>0.52267445325070017</v>
      </c>
      <c r="H90" s="373"/>
      <c r="I90" s="373"/>
      <c r="J90" s="373"/>
    </row>
    <row r="91" spans="1:10" s="3" customFormat="1" ht="32.25">
      <c r="A91" s="550"/>
      <c r="B91" s="551" t="s">
        <v>304</v>
      </c>
      <c r="C91" s="437"/>
      <c r="D91" s="456"/>
      <c r="E91" s="456"/>
      <c r="F91" s="552"/>
      <c r="G91" s="553"/>
      <c r="H91" s="373"/>
      <c r="I91" s="373"/>
      <c r="J91" s="373"/>
    </row>
    <row r="92" spans="1:10" s="3" customFormat="1" ht="18.75">
      <c r="A92" s="550"/>
      <c r="B92" s="550"/>
      <c r="C92" s="449" t="s">
        <v>14</v>
      </c>
      <c r="D92" s="560">
        <f>'приложение 2 ДПО'!D129</f>
        <v>1</v>
      </c>
      <c r="E92" s="446">
        <f>F92/D92/12*1000</f>
        <v>75066.666666666657</v>
      </c>
      <c r="F92" s="543">
        <f>'приложение 2 ДПО'!E129</f>
        <v>900.8</v>
      </c>
      <c r="G92" s="544">
        <f>E92/E93</f>
        <v>1.4439283759480799</v>
      </c>
      <c r="H92" s="373"/>
      <c r="I92" s="373"/>
      <c r="J92" s="373"/>
    </row>
    <row r="93" spans="1:10" s="3" customFormat="1" ht="18.75">
      <c r="A93" s="550"/>
      <c r="B93" s="550"/>
      <c r="C93" s="449" t="s">
        <v>15</v>
      </c>
      <c r="D93" s="560">
        <f>'приложение 2 ДПО'!D130</f>
        <v>4.0999999999999996</v>
      </c>
      <c r="E93" s="446">
        <f>F93/D93/12*1000</f>
        <v>51987.804878048788</v>
      </c>
      <c r="F93" s="543">
        <f>'приложение 2 ДПО'!E130</f>
        <v>2557.8000000000002</v>
      </c>
      <c r="G93" s="544">
        <f>E93/E93</f>
        <v>1</v>
      </c>
      <c r="H93" s="373"/>
      <c r="I93" s="373"/>
      <c r="J93" s="373"/>
    </row>
    <row r="94" spans="1:10" s="3" customFormat="1" ht="18.75">
      <c r="A94" s="550"/>
      <c r="B94" s="550"/>
      <c r="C94" s="449" t="s">
        <v>239</v>
      </c>
      <c r="D94" s="560">
        <f>'приложение 2 ДПО'!D131</f>
        <v>1</v>
      </c>
      <c r="E94" s="446">
        <f>F94/D94/12*1000</f>
        <v>29558.333333333332</v>
      </c>
      <c r="F94" s="543">
        <f>'приложение 2 ДПО'!E131</f>
        <v>354.7</v>
      </c>
      <c r="G94" s="544">
        <f>E94/E93</f>
        <v>0.56856282742982245</v>
      </c>
      <c r="H94" s="373"/>
      <c r="I94" s="373"/>
      <c r="J94" s="373"/>
    </row>
    <row r="95" spans="1:10" s="3" customFormat="1" ht="47.25">
      <c r="A95" s="550"/>
      <c r="B95" s="530" t="s">
        <v>34</v>
      </c>
      <c r="C95" s="437"/>
      <c r="D95" s="532"/>
      <c r="E95" s="460"/>
      <c r="F95" s="457"/>
      <c r="G95" s="553"/>
      <c r="H95" s="373"/>
      <c r="I95" s="373"/>
      <c r="J95" s="373"/>
    </row>
    <row r="96" spans="1:10" s="3" customFormat="1" ht="18.75">
      <c r="A96" s="550"/>
      <c r="B96" s="550"/>
      <c r="C96" s="449" t="s">
        <v>14</v>
      </c>
      <c r="D96" s="451">
        <f>'приложение 2 ДПО'!D135</f>
        <v>2</v>
      </c>
      <c r="E96" s="446">
        <f>F96/D96/12*1000</f>
        <v>73450</v>
      </c>
      <c r="F96" s="543">
        <f>'приложение 2 ДПО'!E135</f>
        <v>1762.8</v>
      </c>
      <c r="G96" s="544">
        <f>E96/E97</f>
        <v>1.3413256679066621</v>
      </c>
      <c r="H96" s="561">
        <f>D88+D92</f>
        <v>2</v>
      </c>
      <c r="I96" s="389">
        <f>J96/H96/12*1000</f>
        <v>73450</v>
      </c>
      <c r="J96" s="561">
        <f>F88+F92</f>
        <v>1762.8</v>
      </c>
    </row>
    <row r="97" spans="1:10" s="3" customFormat="1" ht="18.75">
      <c r="A97" s="550"/>
      <c r="B97" s="550"/>
      <c r="C97" s="449" t="s">
        <v>15</v>
      </c>
      <c r="D97" s="451">
        <f>'приложение 2 ДПО'!D136</f>
        <v>9</v>
      </c>
      <c r="E97" s="446">
        <f>F97/D97/12*1000</f>
        <v>54759.259259259263</v>
      </c>
      <c r="F97" s="543">
        <f>'приложение 2 ДПО'!E136</f>
        <v>5914</v>
      </c>
      <c r="G97" s="544">
        <f>E97/E97</f>
        <v>1</v>
      </c>
      <c r="H97" s="561">
        <f>D89+D93</f>
        <v>9</v>
      </c>
      <c r="I97" s="389">
        <f>J97/H97/12*1000</f>
        <v>54759.259259259263</v>
      </c>
      <c r="J97" s="561">
        <f>F89+F93</f>
        <v>5914</v>
      </c>
    </row>
    <row r="98" spans="1:10" s="3" customFormat="1" ht="18.75">
      <c r="A98" s="550"/>
      <c r="B98" s="550"/>
      <c r="C98" s="449" t="s">
        <v>239</v>
      </c>
      <c r="D98" s="451">
        <f>'приложение 2 ДПО'!D137</f>
        <v>1.8</v>
      </c>
      <c r="E98" s="446">
        <f>F98/D98/12*1000</f>
        <v>29680.555555555555</v>
      </c>
      <c r="F98" s="543">
        <f>'приложение 2 ДПО'!E137</f>
        <v>641.09999999999991</v>
      </c>
      <c r="G98" s="544">
        <f>E98/E97</f>
        <v>0.54201893811295232</v>
      </c>
      <c r="H98" s="561">
        <f>D90+D94</f>
        <v>1.8</v>
      </c>
      <c r="I98" s="389">
        <f>J98/H98/12*1000</f>
        <v>29680.555555555555</v>
      </c>
      <c r="J98" s="561">
        <f>F90+F94</f>
        <v>641.09999999999991</v>
      </c>
    </row>
    <row r="99" spans="1:10" s="3" customFormat="1" ht="18.75">
      <c r="A99" s="554" t="s">
        <v>39</v>
      </c>
      <c r="B99" s="555"/>
      <c r="C99" s="472"/>
      <c r="D99" s="472"/>
      <c r="E99" s="472"/>
      <c r="F99" s="556"/>
      <c r="G99" s="474"/>
      <c r="H99" s="373"/>
      <c r="I99" s="373"/>
      <c r="J99" s="373"/>
    </row>
    <row r="100" spans="1:10" s="3" customFormat="1" ht="18.75">
      <c r="A100" s="550"/>
      <c r="B100" s="562" t="s">
        <v>305</v>
      </c>
      <c r="C100" s="437"/>
      <c r="D100" s="563"/>
      <c r="E100" s="460"/>
      <c r="F100" s="457"/>
      <c r="G100" s="553"/>
      <c r="H100" s="373"/>
      <c r="I100" s="373"/>
      <c r="J100" s="373"/>
    </row>
    <row r="101" spans="1:10" s="3" customFormat="1" ht="18.75">
      <c r="A101" s="550"/>
      <c r="B101" s="550"/>
      <c r="C101" s="449" t="s">
        <v>14</v>
      </c>
      <c r="D101" s="450">
        <f>'приложение 2 ДПО'!D142</f>
        <v>2</v>
      </c>
      <c r="E101" s="446">
        <f>F101/D101/12*1000</f>
        <v>115375</v>
      </c>
      <c r="F101" s="442">
        <f>'приложение 2 ДПО'!E142</f>
        <v>2769</v>
      </c>
      <c r="G101" s="544">
        <f>E101/E102</f>
        <v>3.2414490694700957</v>
      </c>
      <c r="H101" s="373"/>
      <c r="I101" s="373"/>
      <c r="J101" s="373"/>
    </row>
    <row r="102" spans="1:10" s="3" customFormat="1" ht="18.75">
      <c r="A102" s="550"/>
      <c r="B102" s="550"/>
      <c r="C102" s="449" t="s">
        <v>15</v>
      </c>
      <c r="D102" s="450">
        <f>'приложение 2 ДПО'!D143</f>
        <v>41.2</v>
      </c>
      <c r="E102" s="446">
        <f>F102/D102/12*1000</f>
        <v>35593.64886731391</v>
      </c>
      <c r="F102" s="442">
        <f>'приложение 2 ДПО'!E143</f>
        <v>17597.5</v>
      </c>
      <c r="G102" s="544">
        <f>E102/E102</f>
        <v>1</v>
      </c>
      <c r="H102" s="373"/>
      <c r="I102" s="373"/>
      <c r="J102" s="373"/>
    </row>
    <row r="103" spans="1:10" s="3" customFormat="1" ht="18.75">
      <c r="A103" s="550"/>
      <c r="B103" s="550"/>
      <c r="C103" s="449" t="s">
        <v>239</v>
      </c>
      <c r="D103" s="450">
        <f>'приложение 2 ДПО'!D144</f>
        <v>9.8000000000000007</v>
      </c>
      <c r="E103" s="446">
        <f>F103/D103/12*1000</f>
        <v>47954.081632653048</v>
      </c>
      <c r="F103" s="442">
        <f>'приложение 2 ДПО'!E144</f>
        <v>5639.4</v>
      </c>
      <c r="G103" s="544">
        <f>E103/E102</f>
        <v>1.3472651205673345</v>
      </c>
      <c r="H103" s="373"/>
      <c r="I103" s="373"/>
      <c r="J103" s="373"/>
    </row>
    <row r="104" spans="1:10" s="3" customFormat="1" ht="18.75">
      <c r="A104" s="550"/>
      <c r="B104" s="562" t="s">
        <v>306</v>
      </c>
      <c r="C104" s="437"/>
      <c r="D104" s="563"/>
      <c r="E104" s="460"/>
      <c r="F104" s="457"/>
      <c r="G104" s="544"/>
      <c r="H104" s="373"/>
      <c r="I104" s="373"/>
      <c r="J104" s="373"/>
    </row>
    <row r="105" spans="1:10" s="3" customFormat="1" ht="18.75">
      <c r="A105" s="550"/>
      <c r="B105" s="550"/>
      <c r="C105" s="449" t="s">
        <v>14</v>
      </c>
      <c r="D105" s="450">
        <f>'приложение 2 ДПО'!D148</f>
        <v>3.1</v>
      </c>
      <c r="E105" s="446">
        <f>F105/D105/12*1000</f>
        <v>64489.247311827952</v>
      </c>
      <c r="F105" s="442">
        <f>'приложение 2 ДПО'!E148</f>
        <v>2399</v>
      </c>
      <c r="G105" s="544">
        <f>E105/E106</f>
        <v>1.7465973443073057</v>
      </c>
      <c r="H105" s="373"/>
      <c r="I105" s="373"/>
      <c r="J105" s="373"/>
    </row>
    <row r="106" spans="1:10" s="3" customFormat="1" ht="18.75">
      <c r="A106" s="550"/>
      <c r="B106" s="550"/>
      <c r="C106" s="449" t="s">
        <v>15</v>
      </c>
      <c r="D106" s="450">
        <f>'приложение 2 ДПО'!D149</f>
        <v>31.3</v>
      </c>
      <c r="E106" s="446">
        <f>F106/D106/12*1000</f>
        <v>36922.79020234292</v>
      </c>
      <c r="F106" s="442">
        <f>'приложение 2 ДПО'!E149</f>
        <v>13868.2</v>
      </c>
      <c r="G106" s="544">
        <f>E106/E106</f>
        <v>1</v>
      </c>
      <c r="H106" s="373"/>
      <c r="I106" s="373"/>
      <c r="J106" s="373"/>
    </row>
    <row r="107" spans="1:10" s="3" customFormat="1" ht="18.75">
      <c r="A107" s="550"/>
      <c r="B107" s="550"/>
      <c r="C107" s="449" t="s">
        <v>239</v>
      </c>
      <c r="D107" s="450">
        <f>'приложение 2 ДПО'!D150</f>
        <v>5.2</v>
      </c>
      <c r="E107" s="446">
        <f>F107/D107/12*1000</f>
        <v>45294.871794871797</v>
      </c>
      <c r="F107" s="442">
        <f>'приложение 2 ДПО'!E150</f>
        <v>2826.4</v>
      </c>
      <c r="G107" s="544">
        <f>E107/E106</f>
        <v>1.2267456372242862</v>
      </c>
      <c r="H107" s="373"/>
      <c r="I107" s="373"/>
      <c r="J107" s="373"/>
    </row>
    <row r="108" spans="1:10" s="3" customFormat="1" ht="18.75">
      <c r="A108" s="550"/>
      <c r="B108" s="562" t="s">
        <v>307</v>
      </c>
      <c r="C108" s="437"/>
      <c r="D108" s="563"/>
      <c r="E108" s="460"/>
      <c r="F108" s="457"/>
      <c r="G108" s="553"/>
      <c r="H108" s="373"/>
      <c r="I108" s="373"/>
      <c r="J108" s="373"/>
    </row>
    <row r="109" spans="1:10" s="3" customFormat="1" ht="18.75">
      <c r="A109" s="550"/>
      <c r="B109" s="550"/>
      <c r="C109" s="449" t="s">
        <v>14</v>
      </c>
      <c r="D109" s="450">
        <f>'приложение 2 ДПО'!D154</f>
        <v>4</v>
      </c>
      <c r="E109" s="446">
        <f>F109/D109/12*1000</f>
        <v>111237.5</v>
      </c>
      <c r="F109" s="442">
        <f>'приложение 2 ДПО'!E154</f>
        <v>5339.4</v>
      </c>
      <c r="G109" s="544">
        <f>E109/E110</f>
        <v>3.0498395262915645</v>
      </c>
      <c r="H109" s="373"/>
      <c r="I109" s="373"/>
      <c r="J109" s="373"/>
    </row>
    <row r="110" spans="1:10" s="3" customFormat="1" ht="18.75">
      <c r="A110" s="550"/>
      <c r="B110" s="550"/>
      <c r="C110" s="449" t="s">
        <v>15</v>
      </c>
      <c r="D110" s="450">
        <f>'приложение 2 ДПО'!D155</f>
        <v>55.1</v>
      </c>
      <c r="E110" s="446">
        <f>F110/D110/12*1000</f>
        <v>36473.230490018148</v>
      </c>
      <c r="F110" s="442">
        <f>'приложение 2 ДПО'!E155</f>
        <v>24116.1</v>
      </c>
      <c r="G110" s="544">
        <f>E110/E110</f>
        <v>1</v>
      </c>
      <c r="H110" s="373"/>
      <c r="I110" s="373"/>
      <c r="J110" s="373"/>
    </row>
    <row r="111" spans="1:10" s="3" customFormat="1" ht="18.75">
      <c r="A111" s="550"/>
      <c r="B111" s="550"/>
      <c r="C111" s="449" t="s">
        <v>239</v>
      </c>
      <c r="D111" s="450">
        <f>'приложение 2 ДПО'!D156</f>
        <v>16.899999999999999</v>
      </c>
      <c r="E111" s="446">
        <f>F111/D111/12*1000</f>
        <v>36034.023668639056</v>
      </c>
      <c r="F111" s="442">
        <f>'приложение 2 ДПО'!E156</f>
        <v>7307.7</v>
      </c>
      <c r="G111" s="544">
        <f>E111/E110</f>
        <v>0.98795810473932955</v>
      </c>
      <c r="H111" s="373"/>
      <c r="I111" s="373"/>
      <c r="J111" s="373"/>
    </row>
    <row r="112" spans="1:10" s="3" customFormat="1" ht="18.75">
      <c r="A112" s="550"/>
      <c r="B112" s="562" t="s">
        <v>308</v>
      </c>
      <c r="C112" s="437"/>
      <c r="D112" s="563"/>
      <c r="E112" s="460"/>
      <c r="F112" s="457"/>
      <c r="G112" s="544"/>
      <c r="H112" s="373"/>
      <c r="I112" s="373"/>
      <c r="J112" s="373"/>
    </row>
    <row r="113" spans="1:10" s="3" customFormat="1" ht="18.75">
      <c r="A113" s="550"/>
      <c r="B113" s="550"/>
      <c r="C113" s="449" t="s">
        <v>14</v>
      </c>
      <c r="D113" s="450">
        <f>'приложение 2 ДПО'!D160</f>
        <v>2</v>
      </c>
      <c r="E113" s="446">
        <f>F113/D113/12*1000</f>
        <v>93320.833333333328</v>
      </c>
      <c r="F113" s="442">
        <f>'приложение 2 ДПО'!E160</f>
        <v>2239.6999999999998</v>
      </c>
      <c r="G113" s="544">
        <f>E113/E114</f>
        <v>2.3709225331916257</v>
      </c>
      <c r="H113" s="373"/>
      <c r="I113" s="373"/>
      <c r="J113" s="373"/>
    </row>
    <row r="114" spans="1:10" s="3" customFormat="1" ht="18.75">
      <c r="A114" s="550"/>
      <c r="B114" s="550"/>
      <c r="C114" s="449" t="s">
        <v>15</v>
      </c>
      <c r="D114" s="450">
        <f>'приложение 2 ДПО'!D161</f>
        <v>25.1</v>
      </c>
      <c r="E114" s="446">
        <f>F114/D114/12*1000</f>
        <v>39360.5577689243</v>
      </c>
      <c r="F114" s="442">
        <f>'приложение 2 ДПО'!E161</f>
        <v>11855.4</v>
      </c>
      <c r="G114" s="544">
        <f>E114/E114</f>
        <v>1</v>
      </c>
      <c r="H114" s="373"/>
      <c r="I114" s="373"/>
      <c r="J114" s="373"/>
    </row>
    <row r="115" spans="1:10" s="3" customFormat="1" ht="18.75">
      <c r="A115" s="550"/>
      <c r="B115" s="550"/>
      <c r="C115" s="449" t="s">
        <v>239</v>
      </c>
      <c r="D115" s="450">
        <f>'приложение 2 ДПО'!D162</f>
        <v>5.0999999999999996</v>
      </c>
      <c r="E115" s="446">
        <f>F115/D115/12*1000</f>
        <v>26609.477124183006</v>
      </c>
      <c r="F115" s="442">
        <f>'приложение 2 ДПО'!E162</f>
        <v>1628.5</v>
      </c>
      <c r="G115" s="544">
        <f>E115/E114</f>
        <v>0.67604420852977731</v>
      </c>
      <c r="H115" s="373"/>
      <c r="I115" s="373"/>
      <c r="J115" s="373"/>
    </row>
    <row r="116" spans="1:10" s="3" customFormat="1" ht="18.75">
      <c r="A116" s="550"/>
      <c r="B116" s="562" t="s">
        <v>309</v>
      </c>
      <c r="C116" s="437"/>
      <c r="D116" s="563"/>
      <c r="E116" s="460"/>
      <c r="F116" s="457"/>
      <c r="G116" s="544"/>
      <c r="H116" s="373"/>
      <c r="I116" s="373"/>
      <c r="J116" s="373"/>
    </row>
    <row r="117" spans="1:10" s="3" customFormat="1" ht="18.75">
      <c r="A117" s="550"/>
      <c r="B117" s="550"/>
      <c r="C117" s="449" t="s">
        <v>14</v>
      </c>
      <c r="D117" s="450">
        <f>'приложение 2 ДПО'!D166</f>
        <v>2</v>
      </c>
      <c r="E117" s="446">
        <f>F117/D117/12*1000</f>
        <v>123666.66666666667</v>
      </c>
      <c r="F117" s="442">
        <f>'приложение 2 ДПО'!E166</f>
        <v>2968</v>
      </c>
      <c r="G117" s="544">
        <f>E117/E118</f>
        <v>2.9996205487448919</v>
      </c>
      <c r="H117" s="373"/>
      <c r="I117" s="373"/>
      <c r="J117" s="373"/>
    </row>
    <row r="118" spans="1:10" s="3" customFormat="1" ht="18.75">
      <c r="A118" s="550"/>
      <c r="B118" s="550"/>
      <c r="C118" s="449" t="s">
        <v>15</v>
      </c>
      <c r="D118" s="450">
        <f>'приложение 2 ДПО'!D167</f>
        <v>27.7</v>
      </c>
      <c r="E118" s="446">
        <f>F118/D118/12*1000</f>
        <v>41227.436823104697</v>
      </c>
      <c r="F118" s="442">
        <f>'приложение 2 ДПО'!E167</f>
        <v>13704</v>
      </c>
      <c r="G118" s="544">
        <f>E118/E118</f>
        <v>1</v>
      </c>
      <c r="H118" s="373"/>
      <c r="I118" s="373"/>
      <c r="J118" s="373"/>
    </row>
    <row r="119" spans="1:10" s="3" customFormat="1" ht="18.75">
      <c r="A119" s="550"/>
      <c r="B119" s="550"/>
      <c r="C119" s="449" t="s">
        <v>239</v>
      </c>
      <c r="D119" s="450">
        <f>'приложение 2 ДПО'!D168</f>
        <v>8.3000000000000007</v>
      </c>
      <c r="E119" s="446">
        <f>F119/D119/12*1000</f>
        <v>32756.024096385539</v>
      </c>
      <c r="F119" s="442">
        <f>'приложение 2 ДПО'!E168</f>
        <v>3262.5</v>
      </c>
      <c r="G119" s="544">
        <f>E119/E118</f>
        <v>0.79452002405418509</v>
      </c>
      <c r="H119" s="373"/>
      <c r="I119" s="373"/>
      <c r="J119" s="373"/>
    </row>
    <row r="120" spans="1:10" s="3" customFormat="1" ht="18.75">
      <c r="A120" s="550"/>
      <c r="B120" s="562" t="s">
        <v>310</v>
      </c>
      <c r="C120" s="437"/>
      <c r="D120" s="563"/>
      <c r="E120" s="460"/>
      <c r="F120" s="457"/>
      <c r="G120" s="553"/>
      <c r="H120" s="373"/>
      <c r="I120" s="373"/>
      <c r="J120" s="373"/>
    </row>
    <row r="121" spans="1:10" s="3" customFormat="1" ht="18.75">
      <c r="A121" s="550"/>
      <c r="B121" s="550"/>
      <c r="C121" s="449" t="s">
        <v>14</v>
      </c>
      <c r="D121" s="450">
        <f>'приложение 2 ДПО'!D172</f>
        <v>2</v>
      </c>
      <c r="E121" s="446">
        <f>F121/D121/12*1000</f>
        <v>103720.83333333334</v>
      </c>
      <c r="F121" s="442">
        <f>'приложение 2 ДПО'!E172</f>
        <v>2489.3000000000002</v>
      </c>
      <c r="G121" s="544">
        <f>E121/E122</f>
        <v>2.8666282806641674</v>
      </c>
      <c r="H121" s="373"/>
      <c r="I121" s="373"/>
      <c r="J121" s="373"/>
    </row>
    <row r="122" spans="1:10" s="3" customFormat="1" ht="18.75">
      <c r="A122" s="550"/>
      <c r="B122" s="550"/>
      <c r="C122" s="449" t="s">
        <v>15</v>
      </c>
      <c r="D122" s="450">
        <f>'приложение 2 ДПО'!D173</f>
        <v>8.6</v>
      </c>
      <c r="E122" s="446">
        <f>F122/D122/12*1000</f>
        <v>36182.170542635657</v>
      </c>
      <c r="F122" s="442">
        <f>'приложение 2 ДПО'!E173</f>
        <v>3734</v>
      </c>
      <c r="G122" s="544">
        <f>E122/E122</f>
        <v>1</v>
      </c>
      <c r="H122" s="373"/>
      <c r="I122" s="373"/>
      <c r="J122" s="373"/>
    </row>
    <row r="123" spans="1:10" s="3" customFormat="1" ht="18.75">
      <c r="A123" s="550"/>
      <c r="B123" s="550"/>
      <c r="C123" s="449" t="s">
        <v>239</v>
      </c>
      <c r="D123" s="450">
        <f>'приложение 2 ДПО'!D174</f>
        <v>3.7</v>
      </c>
      <c r="E123" s="446">
        <f>F123/D123/12*1000</f>
        <v>35270.270270270266</v>
      </c>
      <c r="F123" s="442">
        <f>'приложение 2 ДПО'!E174</f>
        <v>1566</v>
      </c>
      <c r="G123" s="544">
        <f>E123/E122</f>
        <v>0.97479697158325973</v>
      </c>
      <c r="H123" s="373"/>
      <c r="I123" s="373"/>
      <c r="J123" s="373"/>
    </row>
    <row r="124" spans="1:10" s="3" customFormat="1" ht="18.75">
      <c r="A124" s="550"/>
      <c r="B124" s="562" t="s">
        <v>311</v>
      </c>
      <c r="C124" s="437"/>
      <c r="D124" s="563"/>
      <c r="E124" s="460"/>
      <c r="F124" s="457"/>
      <c r="G124" s="553"/>
      <c r="H124" s="373"/>
      <c r="I124" s="373"/>
      <c r="J124" s="373"/>
    </row>
    <row r="125" spans="1:10" s="3" customFormat="1" ht="18.75">
      <c r="A125" s="550"/>
      <c r="B125" s="550"/>
      <c r="C125" s="449" t="s">
        <v>14</v>
      </c>
      <c r="D125" s="450">
        <f>'приложение 2 ДПО'!D178</f>
        <v>3</v>
      </c>
      <c r="E125" s="446">
        <f>F125/D125/12*1000</f>
        <v>111750</v>
      </c>
      <c r="F125" s="442">
        <f>'приложение 2 ДПО'!E178</f>
        <v>4023</v>
      </c>
      <c r="G125" s="544">
        <f>E125/E126</f>
        <v>2.6227751007965385</v>
      </c>
      <c r="H125" s="373"/>
      <c r="I125" s="373"/>
      <c r="J125" s="373"/>
    </row>
    <row r="126" spans="1:10" s="3" customFormat="1" ht="18.75">
      <c r="A126" s="550"/>
      <c r="B126" s="550"/>
      <c r="C126" s="449" t="s">
        <v>15</v>
      </c>
      <c r="D126" s="450">
        <f>'приложение 2 ДПО'!D179</f>
        <v>17.899999999999999</v>
      </c>
      <c r="E126" s="446">
        <f>F126/D126/12*1000</f>
        <v>42607.541899441341</v>
      </c>
      <c r="F126" s="442">
        <f>'приложение 2 ДПО'!E179</f>
        <v>9152.1</v>
      </c>
      <c r="G126" s="544">
        <f>E126/E126</f>
        <v>1</v>
      </c>
      <c r="H126" s="373"/>
      <c r="I126" s="373"/>
      <c r="J126" s="373"/>
    </row>
    <row r="127" spans="1:10" s="3" customFormat="1" ht="18.75">
      <c r="A127" s="550"/>
      <c r="B127" s="550"/>
      <c r="C127" s="449" t="s">
        <v>239</v>
      </c>
      <c r="D127" s="450">
        <f>'приложение 2 ДПО'!D180</f>
        <v>9.8000000000000007</v>
      </c>
      <c r="E127" s="446">
        <f>F127/D127/12*1000</f>
        <v>35063.775510204083</v>
      </c>
      <c r="F127" s="442">
        <f>'приложение 2 ДПО'!E180</f>
        <v>4123.5</v>
      </c>
      <c r="G127" s="544">
        <f>E127/E126</f>
        <v>0.82294762727590798</v>
      </c>
      <c r="H127" s="373"/>
      <c r="I127" s="373"/>
      <c r="J127" s="373"/>
    </row>
    <row r="128" spans="1:10" s="3" customFormat="1" ht="18.75">
      <c r="A128" s="550"/>
      <c r="B128" s="562" t="s">
        <v>312</v>
      </c>
      <c r="C128" s="437"/>
      <c r="D128" s="563"/>
      <c r="E128" s="460"/>
      <c r="F128" s="457"/>
      <c r="G128" s="544"/>
      <c r="H128" s="373"/>
      <c r="I128" s="373"/>
      <c r="J128" s="373"/>
    </row>
    <row r="129" spans="1:10" s="3" customFormat="1" ht="18.75">
      <c r="A129" s="550"/>
      <c r="B129" s="550"/>
      <c r="C129" s="449" t="s">
        <v>14</v>
      </c>
      <c r="D129" s="450">
        <f>'приложение 2 ДПО'!D184</f>
        <v>3</v>
      </c>
      <c r="E129" s="446">
        <f>F129/D129/12*1000</f>
        <v>110175.00000000001</v>
      </c>
      <c r="F129" s="442">
        <f>'приложение 2 ДПО'!E184</f>
        <v>3966.3</v>
      </c>
      <c r="G129" s="544">
        <f>E129/E130</f>
        <v>2.969567330426103</v>
      </c>
      <c r="H129" s="373"/>
      <c r="I129" s="373"/>
      <c r="J129" s="373"/>
    </row>
    <row r="130" spans="1:10" s="3" customFormat="1" ht="18.75">
      <c r="A130" s="550"/>
      <c r="B130" s="550"/>
      <c r="C130" s="449" t="s">
        <v>15</v>
      </c>
      <c r="D130" s="450">
        <f>'приложение 2 ДПО'!D185</f>
        <v>17.100000000000001</v>
      </c>
      <c r="E130" s="446">
        <f>F130/D130/12*1000</f>
        <v>37101.364522417149</v>
      </c>
      <c r="F130" s="442">
        <f>'приложение 2 ДПО'!E185</f>
        <v>7613.2</v>
      </c>
      <c r="G130" s="544">
        <f>E130/E130</f>
        <v>1</v>
      </c>
      <c r="H130" s="373"/>
      <c r="I130" s="373"/>
      <c r="J130" s="373"/>
    </row>
    <row r="131" spans="1:10" s="3" customFormat="1" ht="18.75">
      <c r="A131" s="550"/>
      <c r="B131" s="550"/>
      <c r="C131" s="449" t="s">
        <v>239</v>
      </c>
      <c r="D131" s="450">
        <f>'приложение 2 ДПО'!D186</f>
        <v>9.3000000000000007</v>
      </c>
      <c r="E131" s="446">
        <f>F131/D131/12*1000</f>
        <v>36640.681003584228</v>
      </c>
      <c r="F131" s="442">
        <f>'приложение 2 ДПО'!E186</f>
        <v>4089.1</v>
      </c>
      <c r="G131" s="544">
        <f>E131/E130</f>
        <v>0.98758311116685293</v>
      </c>
      <c r="H131" s="373"/>
      <c r="I131" s="373"/>
      <c r="J131" s="373"/>
    </row>
    <row r="132" spans="1:10" s="568" customFormat="1" ht="32.25">
      <c r="A132" s="564"/>
      <c r="B132" s="565" t="s">
        <v>274</v>
      </c>
      <c r="C132" s="566"/>
      <c r="D132" s="565"/>
      <c r="E132" s="504"/>
      <c r="F132" s="457"/>
      <c r="G132" s="567"/>
      <c r="H132" s="373"/>
      <c r="I132" s="373"/>
      <c r="J132" s="373"/>
    </row>
    <row r="133" spans="1:10" s="568" customFormat="1" ht="18.75">
      <c r="A133" s="564"/>
      <c r="B133" s="564"/>
      <c r="C133" s="492" t="s">
        <v>14</v>
      </c>
      <c r="D133" s="569">
        <f>'приложение 2 ДПО'!D190</f>
        <v>21.1</v>
      </c>
      <c r="E133" s="446">
        <f>F133/D133/12*1000</f>
        <v>103450.63191153237</v>
      </c>
      <c r="F133" s="442">
        <f>'приложение 2 ДПО'!E190</f>
        <v>26193.699999999997</v>
      </c>
      <c r="G133" s="570">
        <f>E133/E134</f>
        <v>2.7358710216714694</v>
      </c>
      <c r="H133" s="571">
        <f>D101+D105+D109+D113+D117+D121+D125+D129</f>
        <v>21.1</v>
      </c>
      <c r="I133" s="372">
        <f>J133/H133/12*1000</f>
        <v>103450.63191153237</v>
      </c>
      <c r="J133" s="571">
        <f>F101+F105+F109+F113+F117+F121+F125+F129</f>
        <v>26193.699999999997</v>
      </c>
    </row>
    <row r="134" spans="1:10" s="568" customFormat="1" ht="18.75">
      <c r="A134" s="564"/>
      <c r="B134" s="564"/>
      <c r="C134" s="492" t="s">
        <v>15</v>
      </c>
      <c r="D134" s="569">
        <f>'приложение 2 ДПО'!D191</f>
        <v>224</v>
      </c>
      <c r="E134" s="446">
        <f>F134/D134/12*1000</f>
        <v>37812.686011904763</v>
      </c>
      <c r="F134" s="442">
        <f>'приложение 2 ДПО'!E191</f>
        <v>101640.5</v>
      </c>
      <c r="G134" s="570">
        <f>E134/E134</f>
        <v>1</v>
      </c>
      <c r="H134" s="571">
        <f>D102+D106+D110+D114+D118+D122+D126+D130</f>
        <v>223.99999999999997</v>
      </c>
      <c r="I134" s="372">
        <f>J134/H134/12*1000</f>
        <v>37812.686011904763</v>
      </c>
      <c r="J134" s="571">
        <f>F102+F106+F110+F114+F118+F122+F126+F130</f>
        <v>101640.5</v>
      </c>
    </row>
    <row r="135" spans="1:10" s="568" customFormat="1" ht="18.75">
      <c r="A135" s="564"/>
      <c r="B135" s="564"/>
      <c r="C135" s="492" t="s">
        <v>239</v>
      </c>
      <c r="D135" s="569">
        <f>'приложение 2 ДПО'!D192</f>
        <v>68.100000000000009</v>
      </c>
      <c r="E135" s="446">
        <f>F135/D135/12*1000</f>
        <v>37252.936857562403</v>
      </c>
      <c r="F135" s="442">
        <f>'приложение 2 ДПО'!E192</f>
        <v>30443.1</v>
      </c>
      <c r="G135" s="570">
        <f>E135/E134</f>
        <v>0.98519678940115152</v>
      </c>
      <c r="H135" s="571">
        <f>D103+D107+D111+D115+D119+D123+D127+D131</f>
        <v>68.099999999999994</v>
      </c>
      <c r="I135" s="372">
        <f>J135/H135/12*1000</f>
        <v>37252.93685756241</v>
      </c>
      <c r="J135" s="571">
        <f>F103+F107+F111+F115+F119+F123+F127+F131</f>
        <v>30443.1</v>
      </c>
    </row>
    <row r="136" spans="1:10" s="568" customFormat="1" ht="18.75">
      <c r="A136" s="554" t="s">
        <v>275</v>
      </c>
      <c r="B136" s="555"/>
      <c r="C136" s="472"/>
      <c r="D136" s="472"/>
      <c r="E136" s="472"/>
      <c r="F136" s="556"/>
      <c r="G136" s="474"/>
      <c r="H136" s="373"/>
      <c r="I136" s="373"/>
      <c r="J136" s="373"/>
    </row>
    <row r="137" spans="1:10" s="568" customFormat="1" ht="126.75">
      <c r="A137" s="564"/>
      <c r="B137" s="551" t="s">
        <v>296</v>
      </c>
      <c r="C137" s="566"/>
      <c r="D137" s="572"/>
      <c r="E137" s="496"/>
      <c r="F137" s="442"/>
      <c r="G137" s="567"/>
      <c r="H137" s="373"/>
      <c r="I137" s="373"/>
      <c r="J137" s="373"/>
    </row>
    <row r="138" spans="1:10" s="568" customFormat="1" ht="18.75">
      <c r="A138" s="564"/>
      <c r="B138" s="564"/>
      <c r="C138" s="449" t="s">
        <v>14</v>
      </c>
      <c r="D138" s="569">
        <f>'приложение 2 ДПО'!D197</f>
        <v>0.4</v>
      </c>
      <c r="E138" s="446">
        <f>F138/D138/12*1000</f>
        <v>42437.499999999993</v>
      </c>
      <c r="F138" s="442">
        <f>'приложение 2 ДПО'!E197</f>
        <v>203.7</v>
      </c>
      <c r="G138" s="570">
        <f>E138/E139</f>
        <v>0.83265206017004556</v>
      </c>
      <c r="H138" s="373"/>
      <c r="I138" s="373"/>
      <c r="J138" s="373"/>
    </row>
    <row r="139" spans="1:10" s="568" customFormat="1" ht="18.75">
      <c r="A139" s="564"/>
      <c r="B139" s="564"/>
      <c r="C139" s="449" t="s">
        <v>15</v>
      </c>
      <c r="D139" s="569">
        <f>'приложение 2 ДПО'!D198</f>
        <v>3</v>
      </c>
      <c r="E139" s="446">
        <f>F139/D139/12*1000</f>
        <v>50966.666666666672</v>
      </c>
      <c r="F139" s="442">
        <f>'приложение 2 ДПО'!E198</f>
        <v>1834.8</v>
      </c>
      <c r="G139" s="570">
        <f>E139/E139</f>
        <v>1</v>
      </c>
      <c r="H139" s="373"/>
      <c r="I139" s="373"/>
      <c r="J139" s="373"/>
    </row>
    <row r="140" spans="1:10" s="568" customFormat="1" ht="18.75">
      <c r="A140" s="564"/>
      <c r="B140" s="564"/>
      <c r="C140" s="449" t="s">
        <v>239</v>
      </c>
      <c r="D140" s="569">
        <f>'приложение 2 ДПО'!D199</f>
        <v>1</v>
      </c>
      <c r="E140" s="446">
        <f>F140/D140/12*1000</f>
        <v>34533.333333333328</v>
      </c>
      <c r="F140" s="442">
        <f>'приложение 2 ДПО'!E199</f>
        <v>414.4</v>
      </c>
      <c r="G140" s="570">
        <f>E140/E139</f>
        <v>0.67756703727926737</v>
      </c>
      <c r="H140" s="373"/>
      <c r="I140" s="373"/>
      <c r="J140" s="373"/>
    </row>
    <row r="141" spans="1:10" s="3" customFormat="1" ht="18.75">
      <c r="A141" s="554" t="s">
        <v>40</v>
      </c>
      <c r="B141" s="555"/>
      <c r="C141" s="472"/>
      <c r="D141" s="472"/>
      <c r="E141" s="472"/>
      <c r="F141" s="556"/>
      <c r="G141" s="474"/>
      <c r="H141" s="373"/>
      <c r="I141" s="373"/>
      <c r="J141" s="373"/>
    </row>
    <row r="142" spans="1:10" s="3" customFormat="1" ht="32.25">
      <c r="A142" s="550"/>
      <c r="B142" s="551" t="s">
        <v>313</v>
      </c>
      <c r="C142" s="437"/>
      <c r="D142" s="443"/>
      <c r="E142" s="460"/>
      <c r="F142" s="457"/>
      <c r="G142" s="553"/>
      <c r="H142" s="373"/>
      <c r="I142" s="373"/>
      <c r="J142" s="373"/>
    </row>
    <row r="143" spans="1:10" s="3" customFormat="1" ht="18.75">
      <c r="A143" s="550"/>
      <c r="B143" s="550"/>
      <c r="C143" s="449" t="s">
        <v>14</v>
      </c>
      <c r="D143" s="450">
        <f>'приложение 2 ДПО'!D204</f>
        <v>2.9</v>
      </c>
      <c r="E143" s="446">
        <f>F143/D143/12*1000</f>
        <v>72247.126436781618</v>
      </c>
      <c r="F143" s="442">
        <f>'приложение 2 ДПО'!E204</f>
        <v>2514.1999999999998</v>
      </c>
      <c r="G143" s="544">
        <f>E143/E144</f>
        <v>1.2972550327046424</v>
      </c>
      <c r="H143" s="373"/>
      <c r="I143" s="373"/>
      <c r="J143" s="373"/>
    </row>
    <row r="144" spans="1:10" s="3" customFormat="1" ht="18.75">
      <c r="A144" s="550"/>
      <c r="B144" s="550"/>
      <c r="C144" s="449" t="s">
        <v>15</v>
      </c>
      <c r="D144" s="450">
        <f>'приложение 2 ДПО'!D205</f>
        <v>27.3</v>
      </c>
      <c r="E144" s="446">
        <f>F144/D144/12*1000</f>
        <v>55692.307692307688</v>
      </c>
      <c r="F144" s="442">
        <f>'приложение 2 ДПО'!E205</f>
        <v>18244.8</v>
      </c>
      <c r="G144" s="544">
        <f>E144/E144</f>
        <v>1</v>
      </c>
      <c r="H144" s="373"/>
      <c r="I144" s="373"/>
      <c r="J144" s="373"/>
    </row>
    <row r="145" spans="1:10" s="3" customFormat="1" ht="18.75">
      <c r="A145" s="550"/>
      <c r="B145" s="550"/>
      <c r="C145" s="449" t="s">
        <v>239</v>
      </c>
      <c r="D145" s="450">
        <f>'приложение 2 ДПО'!D206</f>
        <v>3.8</v>
      </c>
      <c r="E145" s="446">
        <f>F145/D145/12*1000</f>
        <v>56467.1052631579</v>
      </c>
      <c r="F145" s="442">
        <f>'приложение 2 ДПО'!E206</f>
        <v>2574.9</v>
      </c>
      <c r="G145" s="544">
        <f>E145/E144</f>
        <v>1.0139121110788021</v>
      </c>
      <c r="H145" s="373"/>
      <c r="I145" s="373"/>
      <c r="J145" s="373"/>
    </row>
    <row r="146" spans="1:10" s="3" customFormat="1" ht="18.75">
      <c r="A146" s="554" t="s">
        <v>41</v>
      </c>
      <c r="B146" s="555"/>
      <c r="C146" s="472"/>
      <c r="D146" s="472"/>
      <c r="E146" s="472"/>
      <c r="F146" s="556"/>
      <c r="G146" s="474"/>
      <c r="H146" s="373"/>
      <c r="I146" s="373"/>
      <c r="J146" s="373"/>
    </row>
    <row r="147" spans="1:10" s="3" customFormat="1" ht="18.75">
      <c r="A147" s="550"/>
      <c r="B147" s="551" t="s">
        <v>314</v>
      </c>
      <c r="C147" s="437"/>
      <c r="D147" s="443"/>
      <c r="E147" s="460"/>
      <c r="F147" s="457"/>
      <c r="G147" s="553"/>
      <c r="H147" s="373"/>
      <c r="I147" s="373"/>
      <c r="J147" s="373"/>
    </row>
    <row r="148" spans="1:10" s="3" customFormat="1" ht="18.75">
      <c r="A148" s="550"/>
      <c r="B148" s="550"/>
      <c r="C148" s="449" t="s">
        <v>14</v>
      </c>
      <c r="D148" s="450">
        <f>'приложение 2 ДПО'!D211</f>
        <v>4.8</v>
      </c>
      <c r="E148" s="446">
        <f>F148/D148/12*1000</f>
        <v>65991.319444444438</v>
      </c>
      <c r="F148" s="442">
        <f>'приложение 2 ДПО'!E211</f>
        <v>3801.1</v>
      </c>
      <c r="G148" s="544">
        <f>E148/E149</f>
        <v>1.6298820793869759</v>
      </c>
      <c r="H148" s="373"/>
      <c r="I148" s="373"/>
      <c r="J148" s="373"/>
    </row>
    <row r="149" spans="1:10" s="3" customFormat="1" ht="18.75">
      <c r="A149" s="550"/>
      <c r="B149" s="550"/>
      <c r="C149" s="449" t="s">
        <v>15</v>
      </c>
      <c r="D149" s="450">
        <f>'приложение 2 ДПО'!D212</f>
        <v>93.4</v>
      </c>
      <c r="E149" s="446">
        <f>F149/D149/12*1000</f>
        <v>40488.401142041395</v>
      </c>
      <c r="F149" s="442">
        <f>'приложение 2 ДПО'!E212</f>
        <v>45379.4</v>
      </c>
      <c r="G149" s="544">
        <f>E149/E149</f>
        <v>1</v>
      </c>
      <c r="H149" s="373"/>
      <c r="I149" s="373"/>
      <c r="J149" s="373"/>
    </row>
    <row r="150" spans="1:10" s="3" customFormat="1" ht="18.75">
      <c r="A150" s="550"/>
      <c r="B150" s="550"/>
      <c r="C150" s="449" t="s">
        <v>239</v>
      </c>
      <c r="D150" s="450">
        <f>'приложение 2 ДПО'!D213</f>
        <v>60</v>
      </c>
      <c r="E150" s="446">
        <f>F150/D150/12*1000</f>
        <v>28807.222222222223</v>
      </c>
      <c r="F150" s="442">
        <f>'приложение 2 ДПО'!E213</f>
        <v>20741.2</v>
      </c>
      <c r="G150" s="544">
        <f>E150/E149</f>
        <v>0.71149320323024701</v>
      </c>
      <c r="H150" s="373"/>
      <c r="I150" s="373"/>
      <c r="J150" s="373"/>
    </row>
    <row r="151" spans="1:10" s="3" customFormat="1" ht="31.5">
      <c r="A151" s="550"/>
      <c r="B151" s="557" t="s">
        <v>315</v>
      </c>
      <c r="C151" s="437"/>
      <c r="D151" s="573"/>
      <c r="E151" s="460"/>
      <c r="F151" s="457"/>
      <c r="G151" s="544"/>
      <c r="H151" s="373"/>
      <c r="I151" s="373"/>
      <c r="J151" s="373"/>
    </row>
    <row r="152" spans="1:10" s="3" customFormat="1" ht="18.75">
      <c r="A152" s="550"/>
      <c r="B152" s="550"/>
      <c r="C152" s="449" t="s">
        <v>14</v>
      </c>
      <c r="D152" s="450">
        <f>'приложение 2 ДПО'!D217</f>
        <v>4.5</v>
      </c>
      <c r="E152" s="446">
        <f>F152/D152/12*1000</f>
        <v>77700</v>
      </c>
      <c r="F152" s="442">
        <f>'приложение 2 ДПО'!E217</f>
        <v>4195.8</v>
      </c>
      <c r="G152" s="544">
        <f>E152/E153</f>
        <v>2.1143998704173641</v>
      </c>
      <c r="H152" s="373"/>
      <c r="I152" s="373"/>
      <c r="J152" s="373"/>
    </row>
    <row r="153" spans="1:10" s="3" customFormat="1" ht="18.75">
      <c r="A153" s="550"/>
      <c r="B153" s="550"/>
      <c r="C153" s="449" t="s">
        <v>15</v>
      </c>
      <c r="D153" s="450">
        <f>'приложение 2 ДПО'!D218</f>
        <v>21</v>
      </c>
      <c r="E153" s="446">
        <f>F153/D153/12*1000</f>
        <v>36748.015873015873</v>
      </c>
      <c r="F153" s="442">
        <f>'приложение 2 ДПО'!E218</f>
        <v>9260.5</v>
      </c>
      <c r="G153" s="544">
        <f>E153/E153</f>
        <v>1</v>
      </c>
      <c r="H153" s="373"/>
      <c r="I153" s="373"/>
      <c r="J153" s="373"/>
    </row>
    <row r="154" spans="1:10" s="3" customFormat="1" ht="18.75">
      <c r="A154" s="550"/>
      <c r="B154" s="550"/>
      <c r="C154" s="449" t="s">
        <v>239</v>
      </c>
      <c r="D154" s="450">
        <f>'приложение 2 ДПО'!D219</f>
        <v>15.8</v>
      </c>
      <c r="E154" s="446">
        <f>F154/D154/12*1000</f>
        <v>30752.637130801686</v>
      </c>
      <c r="F154" s="442">
        <f>'приложение 2 ДПО'!E219</f>
        <v>5830.7</v>
      </c>
      <c r="G154" s="544">
        <f>E154/E153</f>
        <v>0.83685163403293827</v>
      </c>
      <c r="H154" s="373"/>
      <c r="I154" s="373"/>
      <c r="J154" s="373"/>
    </row>
    <row r="155" spans="1:10" s="3" customFormat="1" ht="31.5">
      <c r="A155" s="550"/>
      <c r="B155" s="557" t="s">
        <v>316</v>
      </c>
      <c r="C155" s="437"/>
      <c r="D155" s="573"/>
      <c r="E155" s="460"/>
      <c r="F155" s="457"/>
      <c r="G155" s="544"/>
      <c r="H155" s="373"/>
      <c r="I155" s="373"/>
      <c r="J155" s="373"/>
    </row>
    <row r="156" spans="1:10" s="3" customFormat="1" ht="18.75">
      <c r="A156" s="440"/>
      <c r="B156" s="550"/>
      <c r="C156" s="449" t="s">
        <v>14</v>
      </c>
      <c r="D156" s="450">
        <f>'приложение 2 ДПО'!D223</f>
        <v>2</v>
      </c>
      <c r="E156" s="446">
        <f>F156/D156/12*1000</f>
        <v>56125</v>
      </c>
      <c r="F156" s="442">
        <f>'приложение 2 ДПО'!E223</f>
        <v>1347</v>
      </c>
      <c r="G156" s="544">
        <f>E156/E157</f>
        <v>1.3819527747963887</v>
      </c>
      <c r="H156" s="373"/>
      <c r="I156" s="373"/>
      <c r="J156" s="373"/>
    </row>
    <row r="157" spans="1:10" s="3" customFormat="1" ht="18.75">
      <c r="A157" s="440"/>
      <c r="B157" s="550"/>
      <c r="C157" s="449" t="s">
        <v>15</v>
      </c>
      <c r="D157" s="450">
        <f>'приложение 2 ДПО'!D224</f>
        <v>13</v>
      </c>
      <c r="E157" s="446">
        <f>F157/D157/12*1000</f>
        <v>40612.820512820515</v>
      </c>
      <c r="F157" s="442">
        <f>'приложение 2 ДПО'!E224</f>
        <v>6335.6</v>
      </c>
      <c r="G157" s="544">
        <f>E157/E157</f>
        <v>1</v>
      </c>
      <c r="H157" s="373"/>
      <c r="I157" s="373"/>
      <c r="J157" s="373"/>
    </row>
    <row r="158" spans="1:10" s="3" customFormat="1" ht="18.75">
      <c r="A158" s="440"/>
      <c r="B158" s="550"/>
      <c r="C158" s="449" t="s">
        <v>239</v>
      </c>
      <c r="D158" s="450">
        <f>'приложение 2 ДПО'!D225</f>
        <v>9.8000000000000007</v>
      </c>
      <c r="E158" s="446">
        <f>F158/D158/12*1000</f>
        <v>25653.061224489793</v>
      </c>
      <c r="F158" s="442">
        <f>'приложение 2 ДПО'!E225</f>
        <v>3016.8</v>
      </c>
      <c r="G158" s="544">
        <f>E158/E157</f>
        <v>0.63164933881880292</v>
      </c>
      <c r="H158" s="373"/>
      <c r="I158" s="373"/>
      <c r="J158" s="373"/>
    </row>
    <row r="159" spans="1:10" s="3" customFormat="1" ht="47.25">
      <c r="A159" s="440"/>
      <c r="B159" s="530" t="s">
        <v>42</v>
      </c>
      <c r="C159" s="437"/>
      <c r="D159" s="530"/>
      <c r="E159" s="460"/>
      <c r="F159" s="457"/>
      <c r="G159" s="544"/>
      <c r="H159" s="373"/>
      <c r="I159" s="373"/>
      <c r="J159" s="373"/>
    </row>
    <row r="160" spans="1:10" s="3" customFormat="1" ht="18.75">
      <c r="A160" s="440"/>
      <c r="B160" s="550"/>
      <c r="C160" s="449" t="s">
        <v>14</v>
      </c>
      <c r="D160" s="450">
        <f>'приложение 2 ДПО'!D229</f>
        <v>11.3</v>
      </c>
      <c r="E160" s="446">
        <f>F160/D160/12*1000</f>
        <v>68907.817109144526</v>
      </c>
      <c r="F160" s="442">
        <f>'приложение 2 ДПО'!E229</f>
        <v>9343.9</v>
      </c>
      <c r="G160" s="544">
        <f>E160/E161</f>
        <v>1.7276819508894583</v>
      </c>
      <c r="H160" s="388">
        <f>D148+D152+D156</f>
        <v>11.3</v>
      </c>
      <c r="I160" s="372">
        <f>J160/H160/12*1000</f>
        <v>68907.817109144526</v>
      </c>
      <c r="J160" s="388">
        <f>F148+F152+F156</f>
        <v>9343.9</v>
      </c>
    </row>
    <row r="161" spans="1:10" s="3" customFormat="1" ht="18.75">
      <c r="A161" s="440"/>
      <c r="B161" s="550"/>
      <c r="C161" s="449" t="s">
        <v>15</v>
      </c>
      <c r="D161" s="450">
        <f>'приложение 2 ДПО'!D230</f>
        <v>127.4</v>
      </c>
      <c r="E161" s="446">
        <f>F161/D161/12*1000</f>
        <v>39884.549973835681</v>
      </c>
      <c r="F161" s="442">
        <f>'приложение 2 ДПО'!E230</f>
        <v>60975.5</v>
      </c>
      <c r="G161" s="544">
        <f>E161/E161</f>
        <v>1</v>
      </c>
      <c r="H161" s="388">
        <f>D149+D153+D157</f>
        <v>127.4</v>
      </c>
      <c r="I161" s="372">
        <f>J161/H161/12*1000</f>
        <v>39884.549973835681</v>
      </c>
      <c r="J161" s="388">
        <f>F149+F153+F157</f>
        <v>60975.5</v>
      </c>
    </row>
    <row r="162" spans="1:10" s="3" customFormat="1" ht="18.75">
      <c r="A162" s="440"/>
      <c r="B162" s="550"/>
      <c r="C162" s="449" t="s">
        <v>239</v>
      </c>
      <c r="D162" s="450">
        <f>'приложение 2 ДПО'!D231</f>
        <v>85.6</v>
      </c>
      <c r="E162" s="446">
        <f>F162/D162/12*1000</f>
        <v>28805.198598130843</v>
      </c>
      <c r="F162" s="442">
        <f>'приложение 2 ДПО'!E231</f>
        <v>29588.7</v>
      </c>
      <c r="G162" s="544">
        <f>E162/E161</f>
        <v>0.72221445690191044</v>
      </c>
      <c r="H162" s="388">
        <f>D150+D154+D158</f>
        <v>85.6</v>
      </c>
      <c r="I162" s="372">
        <f>J162/H162/12*1000</f>
        <v>28805.198598130843</v>
      </c>
      <c r="J162" s="388">
        <f>F150+F154+F158</f>
        <v>29588.7</v>
      </c>
    </row>
    <row r="163" spans="1:10" s="3" customFormat="1" ht="27.75" customHeight="1">
      <c r="A163" s="440"/>
      <c r="B163" s="574" t="s">
        <v>282</v>
      </c>
      <c r="C163" s="437"/>
      <c r="D163" s="454"/>
      <c r="E163" s="462"/>
      <c r="F163" s="465"/>
      <c r="G163" s="553"/>
      <c r="H163" s="575"/>
      <c r="I163" s="373"/>
      <c r="J163" s="373"/>
    </row>
    <row r="164" spans="1:10" s="3" customFormat="1" ht="18.75">
      <c r="A164" s="440"/>
      <c r="B164" s="550"/>
      <c r="C164" s="449" t="s">
        <v>14</v>
      </c>
      <c r="D164" s="450">
        <f>'приложение 2 ДПО'!D235</f>
        <v>49.5</v>
      </c>
      <c r="E164" s="446">
        <f>F164/D164/12*1000</f>
        <v>83472.895622895623</v>
      </c>
      <c r="F164" s="576">
        <f>'приложение 2 ДПО'!E235</f>
        <v>49582.9</v>
      </c>
      <c r="G164" s="553">
        <f>E164/E165</f>
        <v>2.0166367682042576</v>
      </c>
      <c r="H164" s="388" t="e">
        <f>D42+#REF!+D47+#REF!+D52+D57+D62+#REF!+D67+D71+D75+D79+D88+D92+#REF!+#REF!+D101+D105+D109+D113+D117+D121+D125+D129+D138+D143+D148+D152+D156</f>
        <v>#REF!</v>
      </c>
      <c r="I164" s="571" t="e">
        <f>J164/H164/12*1000</f>
        <v>#REF!</v>
      </c>
      <c r="J164" s="388" t="e">
        <f>F42+#REF!+F47+#REF!+F52+F57+F62+#REF!+F67+F71+F75+F79+F88+F92+#REF!+#REF!+F101+F105+F109+F113+F117+F121+F125+F129+F138+F143+F148+F152+F156</f>
        <v>#REF!</v>
      </c>
    </row>
    <row r="165" spans="1:10" s="3" customFormat="1" ht="18.75">
      <c r="A165" s="440"/>
      <c r="B165" s="440"/>
      <c r="C165" s="449" t="s">
        <v>15</v>
      </c>
      <c r="D165" s="450">
        <f>'приложение 2 ДПО'!D236</f>
        <v>476.2000000000001</v>
      </c>
      <c r="E165" s="446">
        <f>F165/D165/12*1000</f>
        <v>41392.132157356842</v>
      </c>
      <c r="F165" s="576">
        <f>'приложение 2 ДПО'!E236</f>
        <v>236531.19999999998</v>
      </c>
      <c r="G165" s="553">
        <f>E165/E165</f>
        <v>1</v>
      </c>
      <c r="H165" s="388" t="e">
        <f>D43+#REF!+D48+#REF!+D53+D58+D63+#REF!+D68+D72+D76+D80+D89+D93+#REF!+#REF!+D102+D106+D110+D114+D118+D122+D126+D130+D139+D144+D149+D153+D157</f>
        <v>#REF!</v>
      </c>
      <c r="I165" s="571" t="e">
        <f>J165/H165/12*1000</f>
        <v>#REF!</v>
      </c>
      <c r="J165" s="388" t="e">
        <f>F43+#REF!+F48+#REF!+F53+F58+F63+#REF!+F68+F72+F76+F80+F89+F93+#REF!+#REF!+F102+F106+F110+F114+F118+F122+F126+F130+F139+F144+F149+F153+F157</f>
        <v>#REF!</v>
      </c>
    </row>
    <row r="166" spans="1:10" s="3" customFormat="1" ht="18.75">
      <c r="A166" s="440"/>
      <c r="B166" s="440"/>
      <c r="C166" s="449" t="s">
        <v>239</v>
      </c>
      <c r="D166" s="450">
        <f>'приложение 2 ДПО'!D237</f>
        <v>191.3</v>
      </c>
      <c r="E166" s="446">
        <f>F166/D166/12*1000</f>
        <v>31887.262589301274</v>
      </c>
      <c r="F166" s="576">
        <f>'приложение 2 ДПО'!E237</f>
        <v>73200.400000000009</v>
      </c>
      <c r="G166" s="553">
        <f>E166/E165</f>
        <v>0.77037013865529469</v>
      </c>
      <c r="H166" s="388" t="e">
        <f>D44+#REF!+D49+#REF!+D54+D59+D64+#REF!+D69+D73+D77+D81+D90+D94+#REF!+#REF!+D103+D107+D111+D115+D119+D123+D127+D131+D140+D145+D150+D154+D158</f>
        <v>#REF!</v>
      </c>
      <c r="I166" s="571" t="e">
        <f>J166/H166/12*1000</f>
        <v>#REF!</v>
      </c>
      <c r="J166" s="388" t="e">
        <f>F44+#REF!+F49+#REF!+F54+F59+F64+#REF!+F69+F73+F77+F81+F90+F94+#REF!+#REF!+F103+F107+F111+F115+F119+F123+F127+F131+F140+F145+F150+F154+F158</f>
        <v>#REF!</v>
      </c>
    </row>
    <row r="167" spans="1:10" s="3" customFormat="1" ht="40.5" customHeight="1">
      <c r="A167" s="577"/>
      <c r="B167" s="578" t="s">
        <v>297</v>
      </c>
      <c r="C167" s="437"/>
      <c r="D167" s="579"/>
      <c r="E167" s="580"/>
      <c r="F167" s="581"/>
      <c r="G167" s="437"/>
      <c r="H167" s="373"/>
      <c r="I167" s="373"/>
      <c r="J167" s="373"/>
    </row>
    <row r="168" spans="1:10" s="3" customFormat="1" ht="18.75">
      <c r="A168" s="582"/>
      <c r="B168" s="583"/>
      <c r="C168" s="449" t="s">
        <v>14</v>
      </c>
      <c r="D168" s="450">
        <f>'приложение 2 ДПО'!D241</f>
        <v>57.4</v>
      </c>
      <c r="E168" s="446">
        <f>F168/D168/12*1000</f>
        <v>78734.320557491301</v>
      </c>
      <c r="F168" s="576">
        <f>'приложение 2 ДПО'!E241</f>
        <v>54232.200000000004</v>
      </c>
      <c r="G168" s="553">
        <f>E168/E169</f>
        <v>1.9017753968041664</v>
      </c>
      <c r="H168" s="373"/>
      <c r="I168" s="373"/>
      <c r="J168" s="373"/>
    </row>
    <row r="169" spans="1:10" s="3" customFormat="1" ht="18.75">
      <c r="A169" s="440"/>
      <c r="B169" s="440"/>
      <c r="C169" s="449" t="s">
        <v>15</v>
      </c>
      <c r="D169" s="450">
        <f>'приложение 2 ДПО'!D242</f>
        <v>545.60000000000014</v>
      </c>
      <c r="E169" s="446">
        <f>F169/D169/12*1000</f>
        <v>41400.430718475058</v>
      </c>
      <c r="F169" s="576">
        <f>'приложение 2 ДПО'!E242</f>
        <v>271056.89999999997</v>
      </c>
      <c r="G169" s="553">
        <f>E169/E169</f>
        <v>1</v>
      </c>
      <c r="H169" s="373"/>
      <c r="I169" s="373"/>
      <c r="J169" s="373"/>
    </row>
    <row r="170" spans="1:10" s="3" customFormat="1" ht="18.75">
      <c r="A170" s="440"/>
      <c r="B170" s="440"/>
      <c r="C170" s="449" t="s">
        <v>239</v>
      </c>
      <c r="D170" s="450">
        <f>'приложение 2 ДПО'!D243</f>
        <v>228.5</v>
      </c>
      <c r="E170" s="446">
        <f>F170/D170/12*1000</f>
        <v>31697.155361050332</v>
      </c>
      <c r="F170" s="576">
        <f>'приложение 2 ДПО'!E243</f>
        <v>86913.600000000006</v>
      </c>
      <c r="G170" s="553">
        <f>E170/E169</f>
        <v>0.76562380658772689</v>
      </c>
      <c r="H170" s="373"/>
      <c r="I170" s="373"/>
      <c r="J170" s="373"/>
    </row>
    <row r="171" spans="1:10" s="3" customFormat="1" ht="18.75">
      <c r="A171" s="577"/>
      <c r="B171" s="577"/>
      <c r="C171" s="437"/>
      <c r="D171" s="577"/>
      <c r="E171" s="437"/>
      <c r="F171" s="584"/>
      <c r="G171" s="437"/>
      <c r="H171" s="373"/>
      <c r="I171" s="373"/>
      <c r="J171" s="373"/>
    </row>
    <row r="172" spans="1:10" s="3" customFormat="1" ht="18.75">
      <c r="A172" s="577"/>
      <c r="B172" s="577"/>
      <c r="C172" s="437"/>
      <c r="D172" s="577"/>
      <c r="E172" s="437"/>
      <c r="F172" s="584"/>
      <c r="G172" s="437"/>
      <c r="H172" s="373"/>
      <c r="I172" s="373"/>
      <c r="J172" s="373"/>
    </row>
    <row r="173" spans="1:10" s="3" customFormat="1" ht="18.75">
      <c r="A173" s="577"/>
      <c r="B173" s="577"/>
      <c r="C173" s="437"/>
      <c r="D173" s="577"/>
      <c r="E173" s="437"/>
      <c r="F173" s="584"/>
      <c r="G173" s="437"/>
      <c r="H173" s="373"/>
      <c r="I173" s="373"/>
      <c r="J173" s="373"/>
    </row>
    <row r="174" spans="1:10" s="3" customFormat="1" ht="18.75">
      <c r="A174" s="577"/>
      <c r="B174" s="577"/>
      <c r="C174" s="437"/>
      <c r="D174" s="577"/>
      <c r="E174" s="437"/>
      <c r="F174" s="584"/>
      <c r="G174" s="437"/>
      <c r="H174" s="373"/>
      <c r="I174" s="373"/>
      <c r="J174" s="373"/>
    </row>
    <row r="175" spans="1:10" s="3" customFormat="1" ht="18.75">
      <c r="A175" s="577"/>
      <c r="B175" s="577"/>
      <c r="C175" s="437"/>
      <c r="D175" s="577"/>
      <c r="E175" s="437"/>
      <c r="F175" s="584"/>
      <c r="G175" s="437"/>
      <c r="H175" s="373"/>
      <c r="I175" s="373"/>
      <c r="J175" s="373"/>
    </row>
    <row r="176" spans="1:10" s="3" customFormat="1" ht="18.75">
      <c r="A176" s="577"/>
      <c r="B176" s="577"/>
      <c r="C176" s="437"/>
      <c r="D176" s="577"/>
      <c r="E176" s="437"/>
      <c r="F176" s="584"/>
      <c r="G176" s="437"/>
      <c r="H176" s="373"/>
      <c r="I176" s="373"/>
      <c r="J176" s="373"/>
    </row>
    <row r="177" spans="1:10" s="3" customFormat="1" ht="18.75">
      <c r="A177" s="577"/>
      <c r="B177" s="577"/>
      <c r="C177" s="437"/>
      <c r="D177" s="577"/>
      <c r="E177" s="437"/>
      <c r="F177" s="584"/>
      <c r="G177" s="437"/>
      <c r="H177" s="373"/>
      <c r="I177" s="373"/>
      <c r="J177" s="373"/>
    </row>
    <row r="178" spans="1:10" s="3" customFormat="1" ht="18.75">
      <c r="A178" s="577"/>
      <c r="B178" s="577"/>
      <c r="C178" s="437"/>
      <c r="D178" s="577"/>
      <c r="E178" s="437"/>
      <c r="F178" s="584"/>
      <c r="G178" s="437"/>
      <c r="H178" s="373"/>
      <c r="I178" s="373"/>
      <c r="J178" s="373"/>
    </row>
    <row r="179" spans="1:10" s="3" customFormat="1" ht="18.75">
      <c r="A179" s="577"/>
      <c r="B179" s="577"/>
      <c r="C179" s="437"/>
      <c r="D179" s="577"/>
      <c r="E179" s="437"/>
      <c r="F179" s="584"/>
      <c r="G179" s="437"/>
      <c r="H179" s="373"/>
      <c r="I179" s="373"/>
      <c r="J179" s="373"/>
    </row>
    <row r="180" spans="1:10" s="3" customFormat="1" ht="18.75">
      <c r="A180" s="577"/>
      <c r="B180" s="577"/>
      <c r="C180" s="437"/>
      <c r="D180" s="577"/>
      <c r="E180" s="437"/>
      <c r="F180" s="584"/>
      <c r="G180" s="437"/>
      <c r="H180" s="373"/>
      <c r="I180" s="373"/>
      <c r="J180" s="373"/>
    </row>
    <row r="181" spans="1:10" s="3" customFormat="1" ht="18.75">
      <c r="A181" s="577"/>
      <c r="B181" s="577"/>
      <c r="C181" s="437"/>
      <c r="D181" s="577"/>
      <c r="E181" s="437"/>
      <c r="F181" s="584"/>
      <c r="G181" s="437"/>
      <c r="H181" s="373"/>
      <c r="I181" s="373"/>
      <c r="J181" s="373"/>
    </row>
    <row r="182" spans="1:10" s="3" customFormat="1" ht="18.75">
      <c r="A182" s="577"/>
      <c r="B182" s="577"/>
      <c r="C182" s="437"/>
      <c r="D182" s="577"/>
      <c r="E182" s="437"/>
      <c r="F182" s="584"/>
      <c r="G182" s="437"/>
      <c r="H182" s="373"/>
      <c r="I182" s="373"/>
      <c r="J182" s="373"/>
    </row>
    <row r="183" spans="1:10" s="3" customFormat="1" ht="18.75">
      <c r="A183" s="577"/>
      <c r="B183" s="577"/>
      <c r="C183" s="437"/>
      <c r="D183" s="577"/>
      <c r="E183" s="437"/>
      <c r="F183" s="584"/>
      <c r="G183" s="437"/>
      <c r="H183" s="373"/>
      <c r="I183" s="373"/>
      <c r="J183" s="373"/>
    </row>
    <row r="184" spans="1:10" s="3" customFormat="1" ht="18.75">
      <c r="A184" s="577"/>
      <c r="B184" s="577"/>
      <c r="C184" s="437"/>
      <c r="D184" s="577"/>
      <c r="E184" s="437"/>
      <c r="F184" s="584"/>
      <c r="G184" s="437"/>
      <c r="H184" s="373"/>
      <c r="I184" s="373"/>
      <c r="J184" s="373"/>
    </row>
    <row r="185" spans="1:10" s="3" customFormat="1" ht="18.75">
      <c r="A185" s="577"/>
      <c r="B185" s="577"/>
      <c r="C185" s="437"/>
      <c r="D185" s="577"/>
      <c r="E185" s="437"/>
      <c r="F185" s="584"/>
      <c r="G185" s="437"/>
      <c r="H185" s="373"/>
      <c r="I185" s="373"/>
      <c r="J185" s="373"/>
    </row>
    <row r="186" spans="1:10" s="3" customFormat="1" ht="18.75">
      <c r="A186" s="577"/>
      <c r="B186" s="577"/>
      <c r="C186" s="437"/>
      <c r="D186" s="577"/>
      <c r="E186" s="437"/>
      <c r="F186" s="584"/>
      <c r="G186" s="437"/>
      <c r="H186" s="373"/>
      <c r="I186" s="373"/>
      <c r="J186" s="373"/>
    </row>
    <row r="187" spans="1:10" s="3" customFormat="1" ht="18.75">
      <c r="A187" s="577"/>
      <c r="B187" s="577"/>
      <c r="C187" s="437"/>
      <c r="D187" s="577"/>
      <c r="E187" s="437"/>
      <c r="F187" s="584"/>
      <c r="G187" s="437"/>
      <c r="H187" s="373"/>
      <c r="I187" s="373"/>
      <c r="J187" s="373"/>
    </row>
    <row r="188" spans="1:10" s="3" customFormat="1" ht="18.75">
      <c r="A188" s="577"/>
      <c r="B188" s="577"/>
      <c r="C188" s="437"/>
      <c r="D188" s="577"/>
      <c r="E188" s="437"/>
      <c r="F188" s="584"/>
      <c r="G188" s="437"/>
      <c r="H188" s="373"/>
      <c r="I188" s="373"/>
      <c r="J188" s="373"/>
    </row>
    <row r="189" spans="1:10" s="3" customFormat="1" ht="18.75">
      <c r="A189" s="577"/>
      <c r="B189" s="577"/>
      <c r="C189" s="437"/>
      <c r="D189" s="577"/>
      <c r="E189" s="437"/>
      <c r="F189" s="584"/>
      <c r="G189" s="437"/>
      <c r="H189" s="373"/>
      <c r="I189" s="373"/>
      <c r="J189" s="373"/>
    </row>
    <row r="190" spans="1:10" s="3" customFormat="1" ht="18.75">
      <c r="A190" s="577"/>
      <c r="B190" s="577"/>
      <c r="C190" s="437"/>
      <c r="D190" s="577"/>
      <c r="E190" s="437"/>
      <c r="F190" s="584"/>
      <c r="G190" s="437"/>
      <c r="H190" s="373"/>
      <c r="I190" s="373"/>
      <c r="J190" s="373"/>
    </row>
    <row r="191" spans="1:10" s="3" customFormat="1" ht="18.75">
      <c r="A191" s="577"/>
      <c r="B191" s="577"/>
      <c r="C191" s="437"/>
      <c r="D191" s="577"/>
      <c r="E191" s="437"/>
      <c r="F191" s="584"/>
      <c r="G191" s="437"/>
      <c r="H191" s="373"/>
      <c r="I191" s="373"/>
      <c r="J191" s="373"/>
    </row>
    <row r="192" spans="1:10" s="3" customFormat="1" ht="18.75">
      <c r="A192" s="577"/>
      <c r="B192" s="577"/>
      <c r="C192" s="437"/>
      <c r="D192" s="577"/>
      <c r="E192" s="437"/>
      <c r="F192" s="584"/>
      <c r="G192" s="437"/>
      <c r="H192" s="373"/>
      <c r="I192" s="373"/>
      <c r="J192" s="373"/>
    </row>
    <row r="193" spans="1:10" s="3" customFormat="1" ht="18.75">
      <c r="A193" s="577"/>
      <c r="B193" s="577"/>
      <c r="C193" s="437"/>
      <c r="D193" s="577"/>
      <c r="E193" s="437"/>
      <c r="F193" s="584"/>
      <c r="G193" s="437"/>
      <c r="H193" s="373"/>
      <c r="I193" s="373"/>
      <c r="J193" s="373"/>
    </row>
    <row r="194" spans="1:10" s="3" customFormat="1" ht="18.75">
      <c r="A194" s="577"/>
      <c r="B194" s="577"/>
      <c r="C194" s="437"/>
      <c r="D194" s="577"/>
      <c r="E194" s="437"/>
      <c r="F194" s="584"/>
      <c r="G194" s="437"/>
      <c r="H194" s="373"/>
      <c r="I194" s="373"/>
      <c r="J194" s="373"/>
    </row>
    <row r="195" spans="1:10" s="3" customFormat="1" ht="18.75">
      <c r="A195" s="577"/>
      <c r="B195" s="577"/>
      <c r="C195" s="437"/>
      <c r="D195" s="577"/>
      <c r="E195" s="437"/>
      <c r="F195" s="584"/>
      <c r="G195" s="437"/>
      <c r="H195" s="373"/>
      <c r="I195" s="373"/>
      <c r="J195" s="373"/>
    </row>
    <row r="196" spans="1:10" s="3" customFormat="1" ht="18.75">
      <c r="A196" s="577"/>
      <c r="B196" s="577"/>
      <c r="C196" s="437"/>
      <c r="D196" s="577"/>
      <c r="E196" s="437"/>
      <c r="F196" s="584"/>
      <c r="G196" s="437"/>
      <c r="H196" s="373"/>
      <c r="I196" s="373"/>
      <c r="J196" s="373"/>
    </row>
    <row r="197" spans="1:10" s="3" customFormat="1" ht="18.75">
      <c r="A197" s="577"/>
      <c r="B197" s="577"/>
      <c r="C197" s="437"/>
      <c r="D197" s="577"/>
      <c r="E197" s="437"/>
      <c r="F197" s="584"/>
      <c r="G197" s="437"/>
      <c r="H197" s="373"/>
      <c r="I197" s="373"/>
      <c r="J197" s="373"/>
    </row>
    <row r="198" spans="1:10" s="3" customFormat="1" ht="18.75">
      <c r="A198" s="577"/>
      <c r="B198" s="577"/>
      <c r="C198" s="437"/>
      <c r="D198" s="577"/>
      <c r="E198" s="437"/>
      <c r="F198" s="584"/>
      <c r="G198" s="437"/>
      <c r="H198" s="373"/>
      <c r="I198" s="373"/>
      <c r="J198" s="373"/>
    </row>
    <row r="199" spans="1:10" s="3" customFormat="1" ht="18.75">
      <c r="A199" s="577"/>
      <c r="B199" s="577"/>
      <c r="C199" s="437"/>
      <c r="D199" s="577"/>
      <c r="E199" s="437"/>
      <c r="F199" s="584"/>
      <c r="G199" s="437"/>
      <c r="H199" s="373"/>
      <c r="I199" s="373"/>
      <c r="J199" s="373"/>
    </row>
    <row r="200" spans="1:10" s="3" customFormat="1" ht="18.75">
      <c r="A200" s="577"/>
      <c r="B200" s="577"/>
      <c r="C200" s="437"/>
      <c r="D200" s="577"/>
      <c r="E200" s="437"/>
      <c r="F200" s="584"/>
      <c r="G200" s="437"/>
      <c r="H200" s="373"/>
      <c r="I200" s="373"/>
      <c r="J200" s="373"/>
    </row>
    <row r="201" spans="1:10" s="3" customFormat="1" ht="18.75">
      <c r="A201" s="577"/>
      <c r="B201" s="577"/>
      <c r="C201" s="437"/>
      <c r="D201" s="577"/>
      <c r="E201" s="437"/>
      <c r="F201" s="584"/>
      <c r="G201" s="437"/>
      <c r="H201" s="373"/>
      <c r="I201" s="373"/>
      <c r="J201" s="373"/>
    </row>
    <row r="202" spans="1:10" s="3" customFormat="1" ht="18.75">
      <c r="A202" s="577"/>
      <c r="B202" s="577"/>
      <c r="C202" s="437"/>
      <c r="D202" s="577"/>
      <c r="E202" s="437"/>
      <c r="F202" s="584"/>
      <c r="G202" s="437"/>
      <c r="H202" s="373"/>
      <c r="I202" s="373"/>
      <c r="J202" s="373"/>
    </row>
    <row r="203" spans="1:10" s="3" customFormat="1" ht="18.75">
      <c r="A203" s="577"/>
      <c r="B203" s="577"/>
      <c r="C203" s="437"/>
      <c r="D203" s="577"/>
      <c r="E203" s="437"/>
      <c r="F203" s="584"/>
      <c r="G203" s="437"/>
      <c r="H203" s="373"/>
      <c r="I203" s="373"/>
      <c r="J203" s="373"/>
    </row>
    <row r="204" spans="1:10" s="3" customFormat="1" ht="18.75">
      <c r="A204" s="577"/>
      <c r="B204" s="577"/>
      <c r="C204" s="437"/>
      <c r="D204" s="577"/>
      <c r="E204" s="437"/>
      <c r="F204" s="584"/>
      <c r="G204" s="437"/>
      <c r="H204" s="373"/>
      <c r="I204" s="373"/>
      <c r="J204" s="373"/>
    </row>
    <row r="205" spans="1:10" s="3" customFormat="1" ht="18.75">
      <c r="A205" s="577"/>
      <c r="B205" s="577"/>
      <c r="C205" s="437"/>
      <c r="D205" s="577"/>
      <c r="E205" s="437"/>
      <c r="F205" s="584"/>
      <c r="G205" s="437"/>
      <c r="H205" s="373"/>
      <c r="I205" s="373"/>
      <c r="J205" s="373"/>
    </row>
    <row r="206" spans="1:10" s="3" customFormat="1" ht="18.75">
      <c r="A206" s="577"/>
      <c r="B206" s="577"/>
      <c r="C206" s="437"/>
      <c r="D206" s="577"/>
      <c r="E206" s="437"/>
      <c r="F206" s="584"/>
      <c r="G206" s="437"/>
      <c r="H206" s="373"/>
      <c r="I206" s="373"/>
      <c r="J206" s="373"/>
    </row>
    <row r="207" spans="1:10" s="3" customFormat="1" ht="18.75">
      <c r="A207" s="577"/>
      <c r="B207" s="577"/>
      <c r="C207" s="437"/>
      <c r="D207" s="577"/>
      <c r="E207" s="437"/>
      <c r="F207" s="584"/>
      <c r="G207" s="437"/>
      <c r="H207" s="373"/>
      <c r="I207" s="373"/>
      <c r="J207" s="373"/>
    </row>
    <row r="208" spans="1:10" s="3" customFormat="1" ht="18.75">
      <c r="A208" s="577"/>
      <c r="B208" s="577"/>
      <c r="C208" s="437"/>
      <c r="D208" s="577"/>
      <c r="E208" s="437"/>
      <c r="F208" s="584"/>
      <c r="G208" s="437"/>
      <c r="H208" s="373"/>
      <c r="I208" s="373"/>
      <c r="J208" s="373"/>
    </row>
    <row r="209" spans="1:10" s="3" customFormat="1" ht="18.75">
      <c r="A209" s="577"/>
      <c r="B209" s="577"/>
      <c r="C209" s="437"/>
      <c r="D209" s="577"/>
      <c r="E209" s="437"/>
      <c r="F209" s="584"/>
      <c r="G209" s="437"/>
      <c r="H209" s="373"/>
      <c r="I209" s="373"/>
      <c r="J209" s="373"/>
    </row>
    <row r="210" spans="1:10" s="3" customFormat="1" ht="18.75">
      <c r="A210" s="577"/>
      <c r="B210" s="577"/>
      <c r="C210" s="437"/>
      <c r="D210" s="577"/>
      <c r="E210" s="437"/>
      <c r="F210" s="584"/>
      <c r="G210" s="437"/>
      <c r="H210" s="373"/>
      <c r="I210" s="373"/>
      <c r="J210" s="373"/>
    </row>
    <row r="211" spans="1:10" s="3" customFormat="1" ht="18.75">
      <c r="A211" s="577"/>
      <c r="B211" s="577"/>
      <c r="C211" s="437"/>
      <c r="D211" s="577"/>
      <c r="E211" s="437"/>
      <c r="F211" s="584"/>
      <c r="G211" s="437"/>
      <c r="H211" s="373"/>
      <c r="I211" s="373"/>
      <c r="J211" s="373"/>
    </row>
    <row r="212" spans="1:10" s="3" customFormat="1" ht="18.75">
      <c r="A212" s="577"/>
      <c r="B212" s="577"/>
      <c r="C212" s="437"/>
      <c r="D212" s="577"/>
      <c r="E212" s="437"/>
      <c r="F212" s="584"/>
      <c r="G212" s="437"/>
      <c r="H212" s="373"/>
      <c r="I212" s="373"/>
      <c r="J212" s="373"/>
    </row>
    <row r="213" spans="1:10" s="3" customFormat="1" ht="18.75">
      <c r="A213" s="577"/>
      <c r="B213" s="577"/>
      <c r="C213" s="437"/>
      <c r="D213" s="577"/>
      <c r="E213" s="437"/>
      <c r="F213" s="584"/>
      <c r="G213" s="437"/>
      <c r="H213" s="373"/>
      <c r="I213" s="373"/>
      <c r="J213" s="373"/>
    </row>
    <row r="214" spans="1:10" s="3" customFormat="1" ht="18.75">
      <c r="A214" s="577"/>
      <c r="B214" s="577"/>
      <c r="C214" s="437"/>
      <c r="D214" s="577"/>
      <c r="E214" s="437"/>
      <c r="F214" s="584"/>
      <c r="G214" s="437"/>
      <c r="H214" s="373"/>
      <c r="I214" s="373"/>
      <c r="J214" s="373"/>
    </row>
    <row r="215" spans="1:10" s="3" customFormat="1" ht="18.75">
      <c r="A215" s="577"/>
      <c r="B215" s="577"/>
      <c r="C215" s="437"/>
      <c r="D215" s="577"/>
      <c r="E215" s="437"/>
      <c r="F215" s="584"/>
      <c r="G215" s="437"/>
      <c r="H215" s="373"/>
      <c r="I215" s="373"/>
      <c r="J215" s="373"/>
    </row>
    <row r="216" spans="1:10" s="3" customFormat="1" ht="18.75">
      <c r="A216" s="577"/>
      <c r="B216" s="577"/>
      <c r="C216" s="437"/>
      <c r="D216" s="577"/>
      <c r="E216" s="437"/>
      <c r="F216" s="584"/>
      <c r="G216" s="437"/>
      <c r="H216" s="373"/>
      <c r="I216" s="373"/>
      <c r="J216" s="373"/>
    </row>
    <row r="217" spans="1:10" s="3" customFormat="1" ht="18.75">
      <c r="A217" s="577"/>
      <c r="B217" s="577"/>
      <c r="C217" s="437"/>
      <c r="D217" s="577"/>
      <c r="E217" s="437"/>
      <c r="F217" s="584"/>
      <c r="G217" s="437"/>
      <c r="H217" s="373"/>
      <c r="I217" s="373"/>
      <c r="J217" s="373"/>
    </row>
    <row r="218" spans="1:10" s="3" customFormat="1" ht="18.75">
      <c r="A218" s="577"/>
      <c r="B218" s="577"/>
      <c r="C218" s="437"/>
      <c r="D218" s="577"/>
      <c r="E218" s="437"/>
      <c r="F218" s="584"/>
      <c r="G218" s="437"/>
      <c r="H218" s="373"/>
      <c r="I218" s="373"/>
      <c r="J218" s="373"/>
    </row>
    <row r="219" spans="1:10" s="3" customFormat="1" ht="18.75">
      <c r="A219" s="577"/>
      <c r="B219" s="577"/>
      <c r="C219" s="437"/>
      <c r="D219" s="577"/>
      <c r="E219" s="437"/>
      <c r="F219" s="584"/>
      <c r="G219" s="437"/>
      <c r="H219" s="373"/>
      <c r="I219" s="373"/>
      <c r="J219" s="373"/>
    </row>
    <row r="220" spans="1:10" s="3" customFormat="1" ht="18.75">
      <c r="A220" s="577"/>
      <c r="B220" s="577"/>
      <c r="C220" s="437"/>
      <c r="D220" s="577"/>
      <c r="E220" s="437"/>
      <c r="F220" s="584"/>
      <c r="G220" s="437"/>
      <c r="H220" s="373"/>
      <c r="I220" s="373"/>
      <c r="J220" s="373"/>
    </row>
    <row r="221" spans="1:10" s="3" customFormat="1" ht="18.75">
      <c r="A221" s="577"/>
      <c r="B221" s="577"/>
      <c r="C221" s="437"/>
      <c r="D221" s="577"/>
      <c r="E221" s="437"/>
      <c r="F221" s="584"/>
      <c r="G221" s="437"/>
      <c r="H221" s="373"/>
      <c r="I221" s="373"/>
      <c r="J221" s="373"/>
    </row>
    <row r="222" spans="1:10" s="3" customFormat="1" ht="18.75">
      <c r="A222" s="577"/>
      <c r="B222" s="577"/>
      <c r="C222" s="437"/>
      <c r="D222" s="577"/>
      <c r="E222" s="437"/>
      <c r="F222" s="584"/>
      <c r="G222" s="437"/>
      <c r="H222" s="373"/>
      <c r="I222" s="373"/>
      <c r="J222" s="373"/>
    </row>
    <row r="223" spans="1:10" s="3" customFormat="1" ht="18.75">
      <c r="A223" s="577"/>
      <c r="B223" s="577"/>
      <c r="C223" s="437"/>
      <c r="D223" s="577"/>
      <c r="E223" s="437"/>
      <c r="F223" s="584"/>
      <c r="G223" s="437"/>
      <c r="H223" s="373"/>
      <c r="I223" s="373"/>
      <c r="J223" s="373"/>
    </row>
    <row r="224" spans="1:10" s="3" customFormat="1" ht="18.75">
      <c r="A224" s="577"/>
      <c r="B224" s="577"/>
      <c r="C224" s="437"/>
      <c r="D224" s="577"/>
      <c r="E224" s="437"/>
      <c r="F224" s="584"/>
      <c r="G224" s="437"/>
      <c r="H224" s="373"/>
      <c r="I224" s="373"/>
      <c r="J224" s="373"/>
    </row>
    <row r="225" spans="1:10" s="3" customFormat="1" ht="18.75">
      <c r="A225" s="577"/>
      <c r="B225" s="577"/>
      <c r="C225" s="437"/>
      <c r="D225" s="577"/>
      <c r="E225" s="437"/>
      <c r="F225" s="584"/>
      <c r="G225" s="437"/>
      <c r="H225" s="373"/>
      <c r="I225" s="373"/>
      <c r="J225" s="373"/>
    </row>
    <row r="226" spans="1:10" s="3" customFormat="1" ht="18.75">
      <c r="A226" s="577"/>
      <c r="B226" s="577"/>
      <c r="C226" s="437"/>
      <c r="D226" s="577"/>
      <c r="E226" s="437"/>
      <c r="F226" s="584"/>
      <c r="G226" s="437"/>
      <c r="H226" s="373"/>
      <c r="I226" s="373"/>
      <c r="J226" s="373"/>
    </row>
    <row r="227" spans="1:10" s="3" customFormat="1" ht="18.75">
      <c r="A227" s="577"/>
      <c r="B227" s="577"/>
      <c r="C227" s="437"/>
      <c r="D227" s="577"/>
      <c r="E227" s="437"/>
      <c r="F227" s="584"/>
      <c r="G227" s="437"/>
      <c r="H227" s="373"/>
      <c r="I227" s="373"/>
      <c r="J227" s="373"/>
    </row>
    <row r="228" spans="1:10" s="3" customFormat="1" ht="18.75">
      <c r="A228" s="577"/>
      <c r="B228" s="577"/>
      <c r="C228" s="437"/>
      <c r="D228" s="577"/>
      <c r="E228" s="437"/>
      <c r="F228" s="584"/>
      <c r="G228" s="437"/>
      <c r="H228" s="373"/>
      <c r="I228" s="373"/>
      <c r="J228" s="373"/>
    </row>
    <row r="229" spans="1:10" s="3" customFormat="1" ht="18.75">
      <c r="A229" s="577"/>
      <c r="B229" s="577"/>
      <c r="C229" s="437"/>
      <c r="D229" s="577"/>
      <c r="E229" s="437"/>
      <c r="F229" s="584"/>
      <c r="G229" s="437"/>
      <c r="H229" s="373"/>
      <c r="I229" s="373"/>
      <c r="J229" s="373"/>
    </row>
    <row r="230" spans="1:10" s="3" customFormat="1" ht="18.75">
      <c r="A230" s="577"/>
      <c r="B230" s="577"/>
      <c r="C230" s="437"/>
      <c r="D230" s="577"/>
      <c r="E230" s="437"/>
      <c r="F230" s="584"/>
      <c r="G230" s="437"/>
      <c r="H230" s="373"/>
      <c r="I230" s="373"/>
      <c r="J230" s="373"/>
    </row>
    <row r="231" spans="1:10" s="3" customFormat="1" ht="18.75">
      <c r="A231" s="577"/>
      <c r="B231" s="577"/>
      <c r="C231" s="437"/>
      <c r="D231" s="577"/>
      <c r="E231" s="437"/>
      <c r="F231" s="584"/>
      <c r="G231" s="437"/>
      <c r="H231" s="373"/>
      <c r="I231" s="373"/>
      <c r="J231" s="373"/>
    </row>
    <row r="232" spans="1:10" s="3" customFormat="1" ht="18.75">
      <c r="A232" s="577"/>
      <c r="B232" s="577"/>
      <c r="C232" s="437"/>
      <c r="D232" s="577"/>
      <c r="E232" s="437"/>
      <c r="F232" s="584"/>
      <c r="G232" s="437"/>
      <c r="H232" s="373"/>
      <c r="I232" s="373"/>
      <c r="J232" s="373"/>
    </row>
    <row r="233" spans="1:10" s="3" customFormat="1" ht="18.75">
      <c r="A233" s="577"/>
      <c r="B233" s="577"/>
      <c r="C233" s="437"/>
      <c r="D233" s="577"/>
      <c r="E233" s="437"/>
      <c r="F233" s="584"/>
      <c r="G233" s="437"/>
      <c r="H233" s="373"/>
      <c r="I233" s="373"/>
      <c r="J233" s="373"/>
    </row>
    <row r="234" spans="1:10" s="3" customFormat="1" ht="18.75">
      <c r="A234" s="577"/>
      <c r="B234" s="577"/>
      <c r="C234" s="437"/>
      <c r="D234" s="577"/>
      <c r="E234" s="437"/>
      <c r="F234" s="584"/>
      <c r="G234" s="437"/>
      <c r="H234" s="373"/>
      <c r="I234" s="373"/>
      <c r="J234" s="373"/>
    </row>
    <row r="235" spans="1:10" s="3" customFormat="1" ht="18.75">
      <c r="A235" s="577"/>
      <c r="B235" s="577"/>
      <c r="C235" s="437"/>
      <c r="D235" s="577"/>
      <c r="E235" s="437"/>
      <c r="F235" s="584"/>
      <c r="G235" s="437"/>
      <c r="H235" s="373"/>
      <c r="I235" s="373"/>
      <c r="J235" s="373"/>
    </row>
    <row r="236" spans="1:10" s="3" customFormat="1" ht="18.75">
      <c r="A236" s="577"/>
      <c r="B236" s="577"/>
      <c r="C236" s="437"/>
      <c r="D236" s="577"/>
      <c r="E236" s="437"/>
      <c r="F236" s="584"/>
      <c r="G236" s="437"/>
      <c r="H236" s="373"/>
      <c r="I236" s="373"/>
      <c r="J236" s="373"/>
    </row>
    <row r="237" spans="1:10" s="3" customFormat="1" ht="18.75">
      <c r="A237" s="577"/>
      <c r="B237" s="577"/>
      <c r="C237" s="437"/>
      <c r="D237" s="577"/>
      <c r="E237" s="437"/>
      <c r="F237" s="584"/>
      <c r="G237" s="437"/>
      <c r="H237" s="373"/>
      <c r="I237" s="373"/>
      <c r="J237" s="373"/>
    </row>
    <row r="238" spans="1:10" s="3" customFormat="1" ht="18.75">
      <c r="A238" s="577"/>
      <c r="B238" s="577"/>
      <c r="C238" s="437"/>
      <c r="D238" s="577"/>
      <c r="E238" s="437"/>
      <c r="F238" s="584"/>
      <c r="G238" s="437"/>
      <c r="H238" s="373"/>
      <c r="I238" s="373"/>
      <c r="J238" s="373"/>
    </row>
    <row r="239" spans="1:10" s="3" customFormat="1" ht="18.75">
      <c r="A239" s="577"/>
      <c r="B239" s="577"/>
      <c r="C239" s="437"/>
      <c r="D239" s="577"/>
      <c r="E239" s="437"/>
      <c r="F239" s="584"/>
      <c r="G239" s="437"/>
      <c r="H239" s="373"/>
      <c r="I239" s="373"/>
      <c r="J239" s="373"/>
    </row>
    <row r="240" spans="1:10" s="3" customFormat="1" ht="18.75">
      <c r="A240" s="577"/>
      <c r="B240" s="577"/>
      <c r="C240" s="437"/>
      <c r="D240" s="577"/>
      <c r="E240" s="437"/>
      <c r="F240" s="584"/>
      <c r="G240" s="437"/>
      <c r="H240" s="373"/>
      <c r="I240" s="373"/>
      <c r="J240" s="373"/>
    </row>
    <row r="241" spans="1:10" s="3" customFormat="1" ht="18.75">
      <c r="A241" s="577"/>
      <c r="B241" s="577"/>
      <c r="C241" s="437"/>
      <c r="D241" s="577"/>
      <c r="E241" s="437"/>
      <c r="F241" s="584"/>
      <c r="G241" s="437"/>
      <c r="H241" s="373"/>
      <c r="I241" s="373"/>
      <c r="J241" s="373"/>
    </row>
  </sheetData>
  <mergeCells count="6">
    <mergeCell ref="A39:G39"/>
    <mergeCell ref="E2:G2"/>
    <mergeCell ref="B4:G4"/>
    <mergeCell ref="B5:G5"/>
    <mergeCell ref="A9:G9"/>
    <mergeCell ref="A10:G10"/>
  </mergeCells>
  <pageMargins left="0" right="0" top="0" bottom="0" header="0.31496062992125984" footer="0.31496062992125984"/>
  <pageSetup paperSize="9" scale="6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FF0000"/>
  </sheetPr>
  <dimension ref="A1:R163"/>
  <sheetViews>
    <sheetView view="pageBreakPreview" zoomScale="60" zoomScaleNormal="70" workbookViewId="0">
      <pane xSplit="1" ySplit="8" topLeftCell="B135" activePane="bottomRight" state="frozen"/>
      <selection activeCell="H120" sqref="H120"/>
      <selection pane="topRight" activeCell="H120" sqref="H120"/>
      <selection pane="bottomLeft" activeCell="H120" sqref="H120"/>
      <selection pane="bottomRight" activeCell="D154" sqref="D154"/>
    </sheetView>
  </sheetViews>
  <sheetFormatPr defaultRowHeight="15"/>
  <cols>
    <col min="1" max="1" width="65.7109375" style="1" customWidth="1"/>
    <col min="2" max="2" width="29.28515625" style="290" customWidth="1"/>
    <col min="3" max="3" width="32" style="64" customWidth="1"/>
    <col min="4" max="4" width="34" style="64" customWidth="1"/>
    <col min="5" max="5" width="25" style="63" customWidth="1"/>
    <col min="6" max="6" width="24.140625" style="64" customWidth="1"/>
    <col min="7" max="7" width="21.42578125" style="317" customWidth="1"/>
    <col min="8" max="8" width="20.140625" style="64" customWidth="1"/>
    <col min="9" max="9" width="8.140625" customWidth="1"/>
    <col min="10" max="10" width="10.28515625" bestFit="1" customWidth="1"/>
  </cols>
  <sheetData>
    <row r="1" spans="1:9">
      <c r="H1" s="283" t="s">
        <v>171</v>
      </c>
    </row>
    <row r="2" spans="1:9">
      <c r="F2" s="588" t="s">
        <v>172</v>
      </c>
      <c r="G2" s="588"/>
      <c r="H2" s="588"/>
    </row>
    <row r="3" spans="1:9">
      <c r="F3" s="283"/>
      <c r="G3" s="318"/>
      <c r="H3" s="283"/>
    </row>
    <row r="4" spans="1:9" ht="29.25" customHeight="1">
      <c r="A4" s="641" t="s">
        <v>223</v>
      </c>
      <c r="B4" s="641"/>
      <c r="C4" s="641"/>
      <c r="D4" s="641"/>
      <c r="E4" s="641"/>
      <c r="F4" s="641"/>
      <c r="G4" s="641"/>
      <c r="H4" s="641"/>
    </row>
    <row r="5" spans="1:9" ht="22.5" customHeight="1">
      <c r="A5" s="642" t="s">
        <v>46</v>
      </c>
      <c r="B5" s="642"/>
      <c r="C5" s="642"/>
      <c r="D5" s="642"/>
      <c r="E5" s="642"/>
      <c r="F5" s="642"/>
      <c r="G5" s="642"/>
      <c r="H5" s="642"/>
    </row>
    <row r="7" spans="1:9" s="2" customFormat="1" ht="131.25" customHeight="1">
      <c r="A7" s="643" t="s">
        <v>90</v>
      </c>
      <c r="B7" s="644" t="s">
        <v>6</v>
      </c>
      <c r="C7" s="645" t="s">
        <v>8</v>
      </c>
      <c r="D7" s="643" t="s">
        <v>9</v>
      </c>
      <c r="E7" s="643" t="s">
        <v>4</v>
      </c>
      <c r="F7" s="643"/>
      <c r="G7" s="646" t="s">
        <v>1</v>
      </c>
      <c r="H7" s="643" t="s">
        <v>2</v>
      </c>
    </row>
    <row r="8" spans="1:9" s="2" customFormat="1" ht="36" customHeight="1">
      <c r="A8" s="643"/>
      <c r="B8" s="644"/>
      <c r="C8" s="645"/>
      <c r="D8" s="643"/>
      <c r="E8" s="112" t="s">
        <v>5</v>
      </c>
      <c r="F8" s="284" t="s">
        <v>0</v>
      </c>
      <c r="G8" s="646"/>
      <c r="H8" s="643"/>
    </row>
    <row r="9" spans="1:9" s="3" customFormat="1" ht="18.75">
      <c r="A9" s="4">
        <v>1</v>
      </c>
      <c r="B9" s="4">
        <v>2</v>
      </c>
      <c r="C9" s="4">
        <v>3</v>
      </c>
      <c r="D9" s="4">
        <v>4</v>
      </c>
      <c r="E9" s="11">
        <v>5</v>
      </c>
      <c r="F9" s="4">
        <v>6</v>
      </c>
      <c r="G9" s="11">
        <v>7</v>
      </c>
      <c r="H9" s="4" t="s">
        <v>7</v>
      </c>
    </row>
    <row r="10" spans="1:9" s="3" customFormat="1" ht="18.75">
      <c r="A10" s="615" t="s">
        <v>91</v>
      </c>
      <c r="B10" s="616"/>
      <c r="C10" s="616"/>
      <c r="D10" s="616"/>
      <c r="E10" s="616"/>
      <c r="F10" s="616"/>
      <c r="G10" s="616"/>
      <c r="H10" s="617"/>
    </row>
    <row r="11" spans="1:9" s="3" customFormat="1" ht="19.5" customHeight="1">
      <c r="A11" s="18" t="s">
        <v>92</v>
      </c>
      <c r="B11" s="65">
        <f>'[10]Ф2 2022 15.06'!$OE$16</f>
        <v>138.1</v>
      </c>
      <c r="C11" s="7">
        <f>'[11]УК расш(к)'!$F$9</f>
        <v>137.5</v>
      </c>
      <c r="D11" s="5">
        <f>F11/45193*100</f>
        <v>84.125659042128405</v>
      </c>
      <c r="E11" s="14">
        <f>G11</f>
        <v>38018.94069212296</v>
      </c>
      <c r="F11" s="7">
        <f>'[11]УК расш(к)'!$Q$9</f>
        <v>38018.909090909088</v>
      </c>
      <c r="G11" s="14">
        <f>'[10]Ф2 2022 15.06'!$OF$16</f>
        <v>38018.94069212296</v>
      </c>
      <c r="H11" s="7">
        <f>F11-G11</f>
        <v>-3.160121387190884E-2</v>
      </c>
      <c r="I11" s="15"/>
    </row>
    <row r="12" spans="1:9" s="3" customFormat="1" ht="19.5" customHeight="1">
      <c r="A12" s="66" t="str">
        <f>'[12]Sheet1 (2)'!$P$26</f>
        <v>ОГАУК "ТОДЮБ"</v>
      </c>
      <c r="B12" s="67">
        <f>'[10]Ф2 2022 15.06'!$OE$17</f>
        <v>49.5</v>
      </c>
      <c r="C12" s="68">
        <f>'[11]УК расш(к)'!$F$10</f>
        <v>49.3</v>
      </c>
      <c r="D12" s="5">
        <f t="shared" ref="D12:D27" si="0">F12/45193*100</f>
        <v>87.849128238175908</v>
      </c>
      <c r="E12" s="14">
        <f t="shared" ref="E12:E25" si="1">G12</f>
        <v>39659.055912271731</v>
      </c>
      <c r="F12" s="7">
        <f>'[11]УК расш(к)'!$Q$10</f>
        <v>39701.656524678838</v>
      </c>
      <c r="G12" s="7">
        <f>'[10]Ф2 2022 15.06'!$OF$17</f>
        <v>39659.055912271731</v>
      </c>
      <c r="H12" s="7">
        <f t="shared" ref="H12:H25" si="2">F12-G12</f>
        <v>42.600612407106382</v>
      </c>
      <c r="I12" s="15"/>
    </row>
    <row r="13" spans="1:9" s="3" customFormat="1" ht="19.5" customHeight="1">
      <c r="A13" s="69" t="s">
        <v>93</v>
      </c>
      <c r="B13" s="70">
        <f>'[10]Ф2 2022 15.06'!$OE$29</f>
        <v>12.9</v>
      </c>
      <c r="C13" s="7">
        <f>'[11]УК расш(к)'!$F$14</f>
        <v>11</v>
      </c>
      <c r="D13" s="5">
        <f t="shared" si="0"/>
        <v>71.694195065071071</v>
      </c>
      <c r="E13" s="14">
        <f t="shared" si="1"/>
        <v>30602.113375169189</v>
      </c>
      <c r="F13" s="7">
        <f>'[11]УК расш(к)'!$Q$14</f>
        <v>32400.757575757572</v>
      </c>
      <c r="G13" s="7">
        <f>'[10]Ф2 2022 15.06'!$OF$29</f>
        <v>30602.113375169189</v>
      </c>
      <c r="H13" s="7">
        <f t="shared" si="2"/>
        <v>1798.6442005883837</v>
      </c>
      <c r="I13" s="15"/>
    </row>
    <row r="14" spans="1:9" s="3" customFormat="1" ht="18.75">
      <c r="A14" s="69" t="s">
        <v>65</v>
      </c>
      <c r="B14" s="70">
        <f>'[10]Ф2 2022 15.06'!$OE$20</f>
        <v>69.099999999999994</v>
      </c>
      <c r="C14" s="70">
        <f>'[11]УК расш(к)'!$F$16</f>
        <v>68.7</v>
      </c>
      <c r="D14" s="5">
        <f t="shared" si="0"/>
        <v>80.768746277287676</v>
      </c>
      <c r="E14" s="14">
        <f t="shared" si="1"/>
        <v>36493.461578646675</v>
      </c>
      <c r="F14" s="7">
        <f>'[11]УК расш(к)'!$Q$16</f>
        <v>36501.819505094616</v>
      </c>
      <c r="G14" s="7">
        <f>'[10]Ф2 2022 15.06'!$OF$20</f>
        <v>36493.461578646675</v>
      </c>
      <c r="H14" s="7">
        <f t="shared" si="2"/>
        <v>8.3579264479412814</v>
      </c>
      <c r="I14" s="15"/>
    </row>
    <row r="15" spans="1:9" s="3" customFormat="1" ht="37.5" customHeight="1">
      <c r="A15" s="69" t="s">
        <v>94</v>
      </c>
      <c r="B15" s="65">
        <f>'[10]Ф2 2022 15.06'!$OE$19</f>
        <v>160.30000000000001</v>
      </c>
      <c r="C15" s="71">
        <f>'[11]УК расш(к)'!$F$15</f>
        <v>160.30000000000001</v>
      </c>
      <c r="D15" s="5">
        <f t="shared" si="0"/>
        <v>72.671154606303773</v>
      </c>
      <c r="E15" s="14">
        <f t="shared" si="1"/>
        <v>32153.933724496979</v>
      </c>
      <c r="F15" s="7">
        <f>'[11]УК расш(к)'!$Q$15</f>
        <v>32842.274901226869</v>
      </c>
      <c r="G15" s="7">
        <f>'[10]Ф2 2022 15.06'!$OF$19</f>
        <v>32153.933724496979</v>
      </c>
      <c r="H15" s="7">
        <f t="shared" si="2"/>
        <v>688.34117672988941</v>
      </c>
      <c r="I15" s="15"/>
    </row>
    <row r="16" spans="1:9" s="3" customFormat="1" ht="18.75">
      <c r="A16" s="69" t="s">
        <v>95</v>
      </c>
      <c r="B16" s="72">
        <f>'[10]Ф2 2022 15.06'!$OE$26</f>
        <v>88.5</v>
      </c>
      <c r="C16" s="7">
        <f>'[11]УК расш(к)'!$F$11</f>
        <v>88.5</v>
      </c>
      <c r="D16" s="5">
        <f t="shared" si="0"/>
        <v>89.001417356978635</v>
      </c>
      <c r="E16" s="14">
        <f t="shared" si="1"/>
        <v>40209.790674060772</v>
      </c>
      <c r="F16" s="7">
        <f>'[11]УК расш(к)'!$Q$11</f>
        <v>40222.410546139356</v>
      </c>
      <c r="G16" s="7">
        <f>'[10]Ф2 2022 15.06'!$OF$26</f>
        <v>40209.790674060772</v>
      </c>
      <c r="H16" s="7">
        <f t="shared" si="2"/>
        <v>12.619872078583285</v>
      </c>
      <c r="I16" s="15"/>
    </row>
    <row r="17" spans="1:9" s="3" customFormat="1" ht="18.75">
      <c r="A17" s="69" t="s">
        <v>96</v>
      </c>
      <c r="B17" s="70">
        <f>'[10]Ф2 2022 15.06'!$OE$28</f>
        <v>9.8000000000000007</v>
      </c>
      <c r="C17" s="7">
        <f>'[11]УК расш(к)'!$F$13</f>
        <v>9.8000000000000007</v>
      </c>
      <c r="D17" s="5">
        <f t="shared" si="0"/>
        <v>82.80058422147431</v>
      </c>
      <c r="E17" s="14">
        <f t="shared" si="1"/>
        <v>36937.405561302869</v>
      </c>
      <c r="F17" s="7">
        <f>'[11]УК расш(к)'!$Q$13</f>
        <v>37420.06802721088</v>
      </c>
      <c r="G17" s="7">
        <f>'[10]Ф2 2022 15.06'!$OF$28</f>
        <v>36937.405561302869</v>
      </c>
      <c r="H17" s="7">
        <f t="shared" si="2"/>
        <v>482.66246590801165</v>
      </c>
      <c r="I17" s="15"/>
    </row>
    <row r="18" spans="1:9" s="3" customFormat="1" ht="18.75">
      <c r="A18" s="69" t="s">
        <v>97</v>
      </c>
      <c r="B18" s="70">
        <f>'[10]Ф2 2022 15.06'!$OE$27</f>
        <v>13.8</v>
      </c>
      <c r="C18" s="7">
        <f>'[11]УК расш(к)'!$F$12</f>
        <v>13.8</v>
      </c>
      <c r="D18" s="5">
        <f t="shared" si="0"/>
        <v>81.875094802741344</v>
      </c>
      <c r="E18" s="14">
        <f t="shared" si="1"/>
        <v>36643.872025200923</v>
      </c>
      <c r="F18" s="7">
        <f>'[11]УК расш(к)'!$Q$12</f>
        <v>37001.811594202896</v>
      </c>
      <c r="G18" s="7">
        <f>'[10]Ф2 2022 15.06'!$OF$27</f>
        <v>36643.872025200923</v>
      </c>
      <c r="H18" s="7">
        <f t="shared" si="2"/>
        <v>357.93956900197372</v>
      </c>
      <c r="I18" s="15"/>
    </row>
    <row r="19" spans="1:9" s="3" customFormat="1" ht="18.75">
      <c r="A19" s="69" t="s">
        <v>98</v>
      </c>
      <c r="B19" s="70">
        <f>'[10]Ф2 2022 15.06'!$OE$24</f>
        <v>64.8</v>
      </c>
      <c r="C19" s="7">
        <f>'[11]УК расш(к)'!$F$19</f>
        <v>64.8</v>
      </c>
      <c r="D19" s="5">
        <f t="shared" si="0"/>
        <v>88.507575056008065</v>
      </c>
      <c r="E19" s="14">
        <f t="shared" si="1"/>
        <v>39419.023755791983</v>
      </c>
      <c r="F19" s="7">
        <f>'[11]УК расш(к)'!$Q$19</f>
        <v>39999.228395061727</v>
      </c>
      <c r="G19" s="7">
        <f>'[10]Ф2 2022 15.06'!$OF$24</f>
        <v>39419.023755791983</v>
      </c>
      <c r="H19" s="7">
        <f t="shared" si="2"/>
        <v>580.2046392697448</v>
      </c>
      <c r="I19" s="15"/>
    </row>
    <row r="20" spans="1:9" s="3" customFormat="1" ht="18.75">
      <c r="A20" s="69" t="str">
        <f>'[12]Sheet1 (2)'!$P$45</f>
        <v>ОГАУК "Театр драмы"</v>
      </c>
      <c r="B20" s="72">
        <f>'[10]Ф2 2022 15.06'!$OE$22</f>
        <v>139.19999999999999</v>
      </c>
      <c r="C20" s="7">
        <f>'[11]УК расш(к)'!$F$17</f>
        <v>138.60000000000002</v>
      </c>
      <c r="D20" s="5">
        <f t="shared" si="0"/>
        <v>100.20861092929776</v>
      </c>
      <c r="E20" s="14">
        <f t="shared" si="1"/>
        <v>45287.31546928981</v>
      </c>
      <c r="F20" s="7">
        <f>'[11]УК расш(к)'!$Q$17</f>
        <v>45287.277537277536</v>
      </c>
      <c r="G20" s="7">
        <f>'[10]Ф2 2022 15.06'!$OF$22</f>
        <v>45287.31546928981</v>
      </c>
      <c r="H20" s="7">
        <f t="shared" si="2"/>
        <v>-3.7932012273813598E-2</v>
      </c>
      <c r="I20" s="15"/>
    </row>
    <row r="21" spans="1:9" s="3" customFormat="1" ht="18.75">
      <c r="A21" s="69" t="s">
        <v>68</v>
      </c>
      <c r="B21" s="70">
        <f>'[10]Ф2 2022 15.06'!$OE$23</f>
        <v>106.6</v>
      </c>
      <c r="C21" s="7">
        <f>'[11]УК расш(к)'!$F$18</f>
        <v>104.8</v>
      </c>
      <c r="D21" s="5">
        <f t="shared" si="0"/>
        <v>82.155067587140678</v>
      </c>
      <c r="E21" s="14">
        <f t="shared" si="1"/>
        <v>36636.430315029851</v>
      </c>
      <c r="F21" s="7">
        <f>'[11]УК расш(к)'!$Q$18</f>
        <v>37128.33969465649</v>
      </c>
      <c r="G21" s="7">
        <f>'[10]Ф2 2022 15.06'!$OF$23</f>
        <v>36636.430315029851</v>
      </c>
      <c r="H21" s="7">
        <f t="shared" si="2"/>
        <v>491.90937962663884</v>
      </c>
      <c r="I21" s="15"/>
    </row>
    <row r="22" spans="1:9" s="3" customFormat="1" ht="18.75">
      <c r="A22" s="69" t="s">
        <v>99</v>
      </c>
      <c r="B22" s="70">
        <f>'[10]Ф2 2022 15.06'!$OE$31</f>
        <v>169.6</v>
      </c>
      <c r="C22" s="7">
        <f>'[11]УК расш(к)'!$F$20</f>
        <v>172.70000000000002</v>
      </c>
      <c r="D22" s="5">
        <f t="shared" si="0"/>
        <v>150.56027285459129</v>
      </c>
      <c r="E22" s="14">
        <f t="shared" si="1"/>
        <v>68042.746660314559</v>
      </c>
      <c r="F22" s="7">
        <f>'[11]УК расш(к)'!$Q$20</f>
        <v>68042.704111175437</v>
      </c>
      <c r="G22" s="7">
        <f>'[10]Ф2 2022 15.06'!$OF$31</f>
        <v>68042.746660314559</v>
      </c>
      <c r="H22" s="7">
        <f t="shared" si="2"/>
        <v>-4.2549139121547341E-2</v>
      </c>
      <c r="I22" s="15"/>
    </row>
    <row r="23" spans="1:9" s="3" customFormat="1" ht="19.5" customHeight="1">
      <c r="A23" s="69" t="s">
        <v>73</v>
      </c>
      <c r="B23" s="70">
        <f>'[10]Ф2 2022 15.06'!$OE$33</f>
        <v>69.5</v>
      </c>
      <c r="C23" s="7">
        <f>'[11]УК расш(к)'!$F$21</f>
        <v>69.599999999999994</v>
      </c>
      <c r="D23" s="5">
        <f t="shared" si="0"/>
        <v>91.199426249598062</v>
      </c>
      <c r="E23" s="14">
        <f t="shared" si="1"/>
        <v>41215.805604364439</v>
      </c>
      <c r="F23" s="7">
        <f>'[11]УК расш(к)'!$Q$21</f>
        <v>41215.756704980849</v>
      </c>
      <c r="G23" s="7">
        <f>'[10]Ф2 2022 15.06'!$OF$33</f>
        <v>41215.805604364439</v>
      </c>
      <c r="H23" s="7">
        <f t="shared" si="2"/>
        <v>-4.8899383589741774E-2</v>
      </c>
      <c r="I23" s="15"/>
    </row>
    <row r="24" spans="1:9" s="3" customFormat="1" ht="19.5" customHeight="1">
      <c r="A24" s="69" t="str">
        <f>'[12]Sheet1 (2)'!$P$314</f>
        <v>ОГКУ ЦДНИ ТО</v>
      </c>
      <c r="B24" s="70">
        <f>'[10]Ф2 2022 15.06'!$OE$34</f>
        <v>39.4</v>
      </c>
      <c r="C24" s="7">
        <f>'[11]УК расш(к)'!$F$22</f>
        <v>38.900000000000006</v>
      </c>
      <c r="D24" s="5">
        <f t="shared" si="0"/>
        <v>96.9909479539443</v>
      </c>
      <c r="E24" s="14">
        <f t="shared" si="1"/>
        <v>43833.012338170352</v>
      </c>
      <c r="F24" s="7">
        <f>'[11]УК расш(к)'!$Q$22</f>
        <v>43833.119108826046</v>
      </c>
      <c r="G24" s="7">
        <f>'[10]Ф2 2022 15.06'!$OF$34</f>
        <v>43833.012338170352</v>
      </c>
      <c r="H24" s="7">
        <f t="shared" si="2"/>
        <v>0.1067706556932535</v>
      </c>
      <c r="I24" s="15"/>
    </row>
    <row r="25" spans="1:9" s="3" customFormat="1" ht="19.5" customHeight="1">
      <c r="A25" s="9" t="s">
        <v>76</v>
      </c>
      <c r="B25" s="70">
        <f>'[10]Ф2 2022 15.06'!$OE$213</f>
        <v>13.6</v>
      </c>
      <c r="C25" s="267">
        <f>'[11]УК расш(к)'!$F$182</f>
        <v>13.1</v>
      </c>
      <c r="D25" s="5">
        <f t="shared" si="0"/>
        <v>106.95012383698553</v>
      </c>
      <c r="E25" s="14">
        <f t="shared" si="1"/>
        <v>41919.859341586096</v>
      </c>
      <c r="F25" s="7">
        <f>'[11]УК расш(к)'!$Q$182</f>
        <v>48333.969465648865</v>
      </c>
      <c r="G25" s="7">
        <f>'[10]Ф2 2022 15.06'!$OF$213</f>
        <v>41919.859341586096</v>
      </c>
      <c r="H25" s="7">
        <f t="shared" si="2"/>
        <v>6414.1101240627686</v>
      </c>
      <c r="I25" s="15"/>
    </row>
    <row r="26" spans="1:9" s="3" customFormat="1" ht="19.5">
      <c r="A26" s="268" t="s">
        <v>100</v>
      </c>
      <c r="B26" s="122">
        <f>B11+B12+B13+B14+B15+B16+B17+B18+B19+B20+B21+B22+B23+B24</f>
        <v>1131.1000000000001</v>
      </c>
      <c r="C26" s="122">
        <f>C11+C12+C13+C14+C15+C16+C17+C18+C19+C20+C21+C22+C23+C24</f>
        <v>1128.3</v>
      </c>
      <c r="D26" s="269">
        <f t="shared" si="0"/>
        <v>95.771572449226511</v>
      </c>
      <c r="E26" s="122">
        <f>(E11*B11+E12*B12+E13*B13+E14*B14+E15*B15+E16*B16+E17*B17+E18*B18+E19*B19+E20*B20+E21*B21+E22*B22+E23*B23+E24*B24)/B26</f>
        <v>42972.219987183111</v>
      </c>
      <c r="F26" s="122">
        <f>(F11*C11+F12*C12+F13*C13+F14*C14+F15*C15+F16*C16+F17*C17+F18*C18+F19*C19+F20*C20+F21*C21+F22*C22+F23*C23+F24*C24)/C26</f>
        <v>43282.04673697894</v>
      </c>
      <c r="G26" s="122">
        <f>(G11*B11+G12*B12+G13*B13+G14*B14+G15*B15+G16*B16+G17*B17+G18*B18+G19*B19+G20*B20+G21*B21+G22*B22+G23*B23+G24*B24)/B26</f>
        <v>42972.219987183111</v>
      </c>
      <c r="H26" s="122">
        <f>F26-G26</f>
        <v>309.82674979582953</v>
      </c>
      <c r="I26" s="15"/>
    </row>
    <row r="27" spans="1:9" s="3" customFormat="1" ht="19.5">
      <c r="A27" s="73" t="s">
        <v>163</v>
      </c>
      <c r="B27" s="115">
        <f>B26+B25</f>
        <v>1144.7</v>
      </c>
      <c r="C27" s="28">
        <f>C26+C25</f>
        <v>1141.3999999999999</v>
      </c>
      <c r="D27" s="116">
        <f t="shared" si="0"/>
        <v>95.899870174107946</v>
      </c>
      <c r="E27" s="115">
        <f>(E26*B26+E25*B25)/B27</f>
        <v>42959.717056476271</v>
      </c>
      <c r="F27" s="115">
        <f>(F26*C26+F25*C25)/C27</f>
        <v>43340.028327784603</v>
      </c>
      <c r="G27" s="74">
        <f>(G25*B25+G26*B26)/B27</f>
        <v>42959.717056476271</v>
      </c>
      <c r="H27" s="270">
        <f>F27-G27</f>
        <v>380.31127130833192</v>
      </c>
      <c r="I27" s="15"/>
    </row>
    <row r="28" spans="1:9" s="3" customFormat="1" ht="18.75">
      <c r="A28" s="615" t="s">
        <v>19</v>
      </c>
      <c r="B28" s="616"/>
      <c r="C28" s="616"/>
      <c r="D28" s="616"/>
      <c r="E28" s="616"/>
      <c r="F28" s="616"/>
      <c r="G28" s="616"/>
      <c r="H28" s="617"/>
      <c r="I28" s="15"/>
    </row>
    <row r="29" spans="1:9" s="3" customFormat="1" ht="47.25" customHeight="1">
      <c r="A29" s="293" t="s">
        <v>184</v>
      </c>
      <c r="B29" s="319">
        <f>'[10]Ф2 2022 15.06'!$OE$46</f>
        <v>57.6</v>
      </c>
      <c r="C29" s="315">
        <f>'[11]УК расш(к)'!$F$27</f>
        <v>48.6</v>
      </c>
      <c r="D29" s="75">
        <f t="shared" ref="D29:D32" si="3">F29/45193*100</f>
        <v>115.09962894395586</v>
      </c>
      <c r="E29" s="76">
        <f t="shared" ref="E29:E30" si="4">G29</f>
        <v>51041.883347200885</v>
      </c>
      <c r="F29" s="319">
        <f>'[11]УК расш(к)'!$Q$27</f>
        <v>52016.975308641973</v>
      </c>
      <c r="G29" s="319">
        <f>'[10]Ф2 2022 15.06'!$OF$46</f>
        <v>51041.883347200885</v>
      </c>
      <c r="H29" s="77">
        <f t="shared" ref="H29:H30" si="5">F29-G29</f>
        <v>975.09196144108864</v>
      </c>
      <c r="I29" s="15"/>
    </row>
    <row r="30" spans="1:9" s="3" customFormat="1" ht="63" customHeight="1">
      <c r="A30" s="293" t="s">
        <v>185</v>
      </c>
      <c r="B30" s="319">
        <f>'[10]Ф2 2022 15.06'!$OE$48</f>
        <v>9.5</v>
      </c>
      <c r="C30" s="315">
        <f>'[11]УК расш(к)'!$F$28</f>
        <v>16.3</v>
      </c>
      <c r="D30" s="75">
        <f t="shared" si="3"/>
        <v>105.54822427799661</v>
      </c>
      <c r="E30" s="76">
        <f t="shared" si="4"/>
        <v>51293.784191661951</v>
      </c>
      <c r="F30" s="319">
        <f>'[11]УК расш(к)'!$Q$28</f>
        <v>47700.408997955012</v>
      </c>
      <c r="G30" s="319">
        <f>'[10]Ф2 2022 15.06'!$OF$48</f>
        <v>51293.784191661951</v>
      </c>
      <c r="H30" s="77">
        <f t="shared" si="5"/>
        <v>-3593.3751937069392</v>
      </c>
      <c r="I30" s="15"/>
    </row>
    <row r="31" spans="1:9" s="78" customFormat="1" ht="51.75" customHeight="1">
      <c r="A31" s="18" t="s">
        <v>186</v>
      </c>
      <c r="B31" s="65">
        <f>'[10]Ф2 2022 15.06'!$OE$47</f>
        <v>2</v>
      </c>
      <c r="C31" s="316">
        <f>'[11]УК расш(к)'!$F$29</f>
        <v>3.5</v>
      </c>
      <c r="D31" s="75">
        <f t="shared" si="3"/>
        <v>141.59377821891928</v>
      </c>
      <c r="E31" s="76">
        <f>G31</f>
        <v>69159.146185355858</v>
      </c>
      <c r="F31" s="319">
        <f>'[11]УК расш(к)'!$Q$29</f>
        <v>63990.476190476191</v>
      </c>
      <c r="G31" s="76">
        <f>'[10]Ф2 2022 15.06'!$OF$47</f>
        <v>69159.146185355858</v>
      </c>
      <c r="H31" s="77">
        <f>F31-G31</f>
        <v>-5168.6699948796668</v>
      </c>
      <c r="I31" s="15"/>
    </row>
    <row r="32" spans="1:9" s="80" customFormat="1" ht="39.75" customHeight="1">
      <c r="A32" s="29" t="s">
        <v>101</v>
      </c>
      <c r="B32" s="79">
        <f>B29+B30+B31</f>
        <v>69.099999999999994</v>
      </c>
      <c r="C32" s="79">
        <f>C29+C30+C31</f>
        <v>68.400000000000006</v>
      </c>
      <c r="D32" s="75">
        <f t="shared" si="3"/>
        <v>114.17918488558212</v>
      </c>
      <c r="E32" s="17">
        <f>(E29*B29+E30*B30+E31*B31)/B32</f>
        <v>51600.893241537946</v>
      </c>
      <c r="F32" s="17">
        <f>(F29*C29+F30*C30+F31*C31)/C32</f>
        <v>51600.999025341131</v>
      </c>
      <c r="G32" s="17">
        <f>(G29*B29+G30*B30+G31*B31)/B32</f>
        <v>51600.893241537946</v>
      </c>
      <c r="H32" s="8">
        <f>F32-G32</f>
        <v>0.10578380318474956</v>
      </c>
      <c r="I32" s="15"/>
    </row>
    <row r="33" spans="1:14" s="3" customFormat="1" ht="24" customHeight="1">
      <c r="A33" s="612" t="s">
        <v>78</v>
      </c>
      <c r="B33" s="613"/>
      <c r="C33" s="613"/>
      <c r="D33" s="613"/>
      <c r="E33" s="613"/>
      <c r="F33" s="613"/>
      <c r="G33" s="613"/>
      <c r="H33" s="614"/>
      <c r="I33" s="15"/>
    </row>
    <row r="34" spans="1:14" s="78" customFormat="1" ht="42" customHeight="1">
      <c r="A34" s="18" t="s">
        <v>187</v>
      </c>
      <c r="B34" s="65">
        <f>'[10]Ф2 2022 15.06'!$OE$60</f>
        <v>3.8</v>
      </c>
      <c r="C34" s="7">
        <f>'[11]УК расш(к)'!$F$35</f>
        <v>4</v>
      </c>
      <c r="D34" s="75">
        <f t="shared" ref="D34:D37" si="6">F34/45193*100</f>
        <v>81.299463781264052</v>
      </c>
      <c r="E34" s="14">
        <f>G34</f>
        <v>36323.630986067321</v>
      </c>
      <c r="F34" s="81">
        <f>'[11]УК расш(к)'!$Q$35</f>
        <v>36741.666666666664</v>
      </c>
      <c r="G34" s="81">
        <f>'[10]Ф2 2022 15.06'!$OF$60</f>
        <v>36323.630986067321</v>
      </c>
      <c r="H34" s="271">
        <f t="shared" ref="H34:H36" si="7">F34-G34</f>
        <v>418.03568059934332</v>
      </c>
      <c r="I34" s="15"/>
      <c r="J34" s="272"/>
      <c r="K34" s="82"/>
      <c r="L34" s="84"/>
      <c r="M34" s="85"/>
      <c r="N34" s="83"/>
    </row>
    <row r="35" spans="1:14" s="78" customFormat="1" ht="60.75" customHeight="1">
      <c r="A35" s="18" t="s">
        <v>188</v>
      </c>
      <c r="B35" s="273">
        <f>'[10]Ф2 2022 15.06'!$OE$53</f>
        <v>17.7</v>
      </c>
      <c r="C35" s="7">
        <f>'[11]УК расш(к)'!$F$36</f>
        <v>18.100000000000001</v>
      </c>
      <c r="D35" s="75">
        <f t="shared" si="6"/>
        <v>104.09620714497294</v>
      </c>
      <c r="E35" s="14">
        <f t="shared" ref="E35:E36" si="8">G35</f>
        <v>47145.034366945249</v>
      </c>
      <c r="F35" s="81">
        <f>'[11]УК расш(к)'!$Q$36</f>
        <v>47044.198895027621</v>
      </c>
      <c r="G35" s="81">
        <f>'[10]Ф2 2022 15.06'!$OF$53</f>
        <v>47145.034366945249</v>
      </c>
      <c r="H35" s="8">
        <f t="shared" si="7"/>
        <v>-100.83547191762773</v>
      </c>
      <c r="I35" s="15"/>
    </row>
    <row r="36" spans="1:14" s="78" customFormat="1" ht="57.75" customHeight="1">
      <c r="A36" s="18" t="s">
        <v>102</v>
      </c>
      <c r="B36" s="65">
        <f>'[10]Ф2 2022 15.06'!$OE$62</f>
        <v>36.4</v>
      </c>
      <c r="C36" s="7">
        <f>'[11]УК расш(к)'!$F$37</f>
        <v>36.700000000000003</v>
      </c>
      <c r="D36" s="75">
        <f t="shared" si="6"/>
        <v>90.330113697649494</v>
      </c>
      <c r="E36" s="14">
        <f t="shared" si="8"/>
        <v>40822.901966824778</v>
      </c>
      <c r="F36" s="81">
        <f>'[11]УК расш(к)'!$Q$37</f>
        <v>40822.888283378736</v>
      </c>
      <c r="G36" s="81">
        <f>'[10]Ф2 2022 15.06'!$OF$62</f>
        <v>40822.901966824778</v>
      </c>
      <c r="H36" s="8">
        <f t="shared" si="7"/>
        <v>-1.3683446042705327E-2</v>
      </c>
      <c r="I36" s="15"/>
    </row>
    <row r="37" spans="1:14" s="3" customFormat="1" ht="37.5">
      <c r="A37" s="16" t="s">
        <v>103</v>
      </c>
      <c r="B37" s="8">
        <f>B35+B34+B36</f>
        <v>57.9</v>
      </c>
      <c r="C37" s="8">
        <f>C35+C34+C36</f>
        <v>58.800000000000004</v>
      </c>
      <c r="D37" s="75">
        <f t="shared" si="6"/>
        <v>93.953305733891213</v>
      </c>
      <c r="E37" s="17">
        <f>(E34*B34+E35*B35+E36*B36)/B37</f>
        <v>42460.285624083052</v>
      </c>
      <c r="F37" s="17">
        <f>(F34*C34+F35*C35+F36*C36)/C37</f>
        <v>42460.317460317456</v>
      </c>
      <c r="G37" s="17">
        <f>(G34*B34+G35*B35+G36*B36)/B37</f>
        <v>42460.285624083052</v>
      </c>
      <c r="H37" s="8">
        <f>F37-G37</f>
        <v>3.1836234404181596E-2</v>
      </c>
      <c r="I37" s="15"/>
    </row>
    <row r="38" spans="1:14" s="3" customFormat="1" ht="18.75">
      <c r="A38" s="612" t="s">
        <v>79</v>
      </c>
      <c r="B38" s="613"/>
      <c r="C38" s="613"/>
      <c r="D38" s="613"/>
      <c r="E38" s="613"/>
      <c r="F38" s="613"/>
      <c r="G38" s="613"/>
      <c r="H38" s="614"/>
      <c r="I38" s="15"/>
    </row>
    <row r="39" spans="1:14" s="3" customFormat="1" ht="39.75" customHeight="1">
      <c r="A39" s="293" t="s">
        <v>189</v>
      </c>
      <c r="B39" s="319">
        <f>'[10]Ф2 2022 15.06'!$OE$70</f>
        <v>64.900000000000006</v>
      </c>
      <c r="C39" s="315">
        <f>'[11]УК расш(к)'!$F$41</f>
        <v>64.900000000000006</v>
      </c>
      <c r="D39" s="75">
        <f t="shared" ref="D39:D41" si="9">F39/45193*100</f>
        <v>110.01096921857861</v>
      </c>
      <c r="E39" s="14">
        <f>G39</f>
        <v>49717.264814039008</v>
      </c>
      <c r="F39" s="319">
        <f>'[11]УК расш(к)'!$Q$41</f>
        <v>49717.25731895223</v>
      </c>
      <c r="G39" s="319">
        <f>'[10]Ф2 2022 15.06'!$OF$70</f>
        <v>49717.264814039008</v>
      </c>
      <c r="H39" s="8">
        <f>F39-G39</f>
        <v>-7.4950867783627473E-3</v>
      </c>
      <c r="I39" s="15"/>
    </row>
    <row r="40" spans="1:14" s="3" customFormat="1" ht="60" customHeight="1">
      <c r="A40" s="18" t="s">
        <v>190</v>
      </c>
      <c r="B40" s="65">
        <f>'[10]Ф2 2022 15.06'!$OE$71</f>
        <v>28</v>
      </c>
      <c r="C40" s="7">
        <f>'[11]УК расш(к)'!$F$42</f>
        <v>28</v>
      </c>
      <c r="D40" s="75">
        <f t="shared" si="9"/>
        <v>101.14688010047912</v>
      </c>
      <c r="E40" s="14">
        <f>G40</f>
        <v>45711.198888157414</v>
      </c>
      <c r="F40" s="7">
        <f>'[11]УК расш(к)'!$Q$42</f>
        <v>45711.309523809527</v>
      </c>
      <c r="G40" s="7">
        <f>'[10]Ф2 2022 15.06'!$OF$71</f>
        <v>45711.198888157414</v>
      </c>
      <c r="H40" s="8">
        <f>F40-G40</f>
        <v>0.11063565211225068</v>
      </c>
      <c r="I40" s="15"/>
    </row>
    <row r="41" spans="1:14" s="3" customFormat="1" ht="42.75" customHeight="1">
      <c r="A41" s="16" t="s">
        <v>104</v>
      </c>
      <c r="B41" s="17">
        <f>B39+B40</f>
        <v>92.9</v>
      </c>
      <c r="C41" s="17">
        <f>C40+C39</f>
        <v>92.9</v>
      </c>
      <c r="D41" s="75">
        <f t="shared" si="9"/>
        <v>107.33933848330641</v>
      </c>
      <c r="E41" s="17">
        <f>(E39*B39+E40*B40)/B41</f>
        <v>48509.839131319037</v>
      </c>
      <c r="F41" s="8">
        <f>(F39*C39+F40*C40)/C41</f>
        <v>48509.867240760672</v>
      </c>
      <c r="G41" s="8">
        <f>(G39*B39+G40*B40)/B41</f>
        <v>48509.839131319037</v>
      </c>
      <c r="H41" s="8">
        <f>F41-G41</f>
        <v>2.8109441635024268E-2</v>
      </c>
      <c r="I41" s="15"/>
    </row>
    <row r="42" spans="1:14" s="3" customFormat="1" ht="24" customHeight="1">
      <c r="A42" s="612" t="s">
        <v>20</v>
      </c>
      <c r="B42" s="613"/>
      <c r="C42" s="613"/>
      <c r="D42" s="613"/>
      <c r="E42" s="613"/>
      <c r="F42" s="613"/>
      <c r="G42" s="613"/>
      <c r="H42" s="614"/>
      <c r="I42" s="15"/>
    </row>
    <row r="43" spans="1:14" s="88" customFormat="1" ht="37.5">
      <c r="A43" s="23" t="s">
        <v>191</v>
      </c>
      <c r="B43" s="86">
        <f>'[10]Ф2 2022 15.06'!$OE$78</f>
        <v>53.1</v>
      </c>
      <c r="C43" s="87">
        <f>'[11]УК расш(к)'!$F$45</f>
        <v>52.7</v>
      </c>
      <c r="D43" s="75">
        <f t="shared" ref="D43:D46" si="10">F43/45193*100</f>
        <v>70.403297919683354</v>
      </c>
      <c r="E43" s="7">
        <f>G43</f>
        <v>31614.157754307202</v>
      </c>
      <c r="F43" s="26">
        <f>'[11]УК расш(к)'!$Q$45</f>
        <v>31817.362428842502</v>
      </c>
      <c r="G43" s="7">
        <f>'[10]Ф2 2022 15.06'!$OF$78</f>
        <v>31614.157754307202</v>
      </c>
      <c r="H43" s="8">
        <f t="shared" ref="H43:H45" si="11">F43-G43</f>
        <v>203.2046745353</v>
      </c>
      <c r="I43" s="15"/>
    </row>
    <row r="44" spans="1:14" s="88" customFormat="1" ht="56.25">
      <c r="A44" s="23" t="s">
        <v>192</v>
      </c>
      <c r="B44" s="86">
        <f>'[10]Ф2 2022 15.06'!$OE$73</f>
        <v>18.600000000000001</v>
      </c>
      <c r="C44" s="7">
        <f>'[11]УК расш(к)'!$F$46</f>
        <v>18.8</v>
      </c>
      <c r="D44" s="75">
        <f t="shared" si="10"/>
        <v>69.718714675733523</v>
      </c>
      <c r="E44" s="7">
        <f t="shared" ref="E44" si="12">G44</f>
        <v>32273.496385489096</v>
      </c>
      <c r="F44" s="26">
        <f>'[11]УК расш(к)'!$Q$46</f>
        <v>31507.978723404252</v>
      </c>
      <c r="G44" s="26">
        <f>'[10]Ф2 2022 15.06'!$OF$73</f>
        <v>32273.496385489096</v>
      </c>
      <c r="H44" s="8">
        <f t="shared" si="11"/>
        <v>-765.51766208484332</v>
      </c>
      <c r="I44" s="15"/>
    </row>
    <row r="45" spans="1:14" s="88" customFormat="1" ht="41.25" customHeight="1">
      <c r="A45" s="23" t="s">
        <v>193</v>
      </c>
      <c r="B45" s="86">
        <f>'[10]Ф2 2022 15.06'!$OE$74</f>
        <v>4</v>
      </c>
      <c r="C45" s="7">
        <f>'[11]УК расш(к)'!$F$47</f>
        <v>4.2</v>
      </c>
      <c r="D45" s="75">
        <f t="shared" si="10"/>
        <v>73.727002952768004</v>
      </c>
      <c r="E45" s="7">
        <f>G45</f>
        <v>32517.78993855607</v>
      </c>
      <c r="F45" s="26">
        <f>'[11]УК расш(к)'!$Q$47</f>
        <v>33319.444444444445</v>
      </c>
      <c r="G45" s="26">
        <f>'[10]Ф2 2022 15.06'!$OF$74</f>
        <v>32517.78993855607</v>
      </c>
      <c r="H45" s="8">
        <f t="shared" si="11"/>
        <v>801.65450588837484</v>
      </c>
      <c r="I45" s="15"/>
    </row>
    <row r="46" spans="1:14" s="3" customFormat="1" ht="37.5">
      <c r="A46" s="16" t="s">
        <v>21</v>
      </c>
      <c r="B46" s="17">
        <f>B43+B44+B45</f>
        <v>75.7</v>
      </c>
      <c r="C46" s="17">
        <f>C43+C44+C45</f>
        <v>75.7</v>
      </c>
      <c r="D46" s="75">
        <f t="shared" si="10"/>
        <v>70.417688886033417</v>
      </c>
      <c r="E46" s="27">
        <f>(B43*E43+E44*B44+E45*B45)/B46</f>
        <v>31823.909765892124</v>
      </c>
      <c r="F46" s="27">
        <f>(C43*F43+F44*C44+F45*C45)/C46</f>
        <v>31823.866138265079</v>
      </c>
      <c r="G46" s="8">
        <f>(B43*G43+G44*B44+G45*B45)/B46</f>
        <v>31823.909765892124</v>
      </c>
      <c r="H46" s="8">
        <f>F46-G46</f>
        <v>-4.3627627044770634E-2</v>
      </c>
      <c r="I46" s="15"/>
    </row>
    <row r="47" spans="1:14" s="3" customFormat="1" ht="18.75">
      <c r="A47" s="638" t="s">
        <v>22</v>
      </c>
      <c r="B47" s="639"/>
      <c r="C47" s="639"/>
      <c r="D47" s="639"/>
      <c r="E47" s="639"/>
      <c r="F47" s="639"/>
      <c r="G47" s="639"/>
      <c r="H47" s="640"/>
      <c r="I47" s="15"/>
    </row>
    <row r="48" spans="1:14" s="90" customFormat="1" ht="46.5" customHeight="1">
      <c r="A48" s="322" t="s">
        <v>105</v>
      </c>
      <c r="B48" s="323">
        <f>'[10]Ф2 2022 15.06'!$OE$99</f>
        <v>40.700000000000003</v>
      </c>
      <c r="C48" s="111">
        <f>'[11]УК расш(к)'!$F$54</f>
        <v>40.800000000000004</v>
      </c>
      <c r="D48" s="324">
        <f t="shared" ref="D48:D56" si="13">F48/45193*100</f>
        <v>115.29933926085204</v>
      </c>
      <c r="E48" s="111">
        <f>G48</f>
        <v>52107.287534706891</v>
      </c>
      <c r="F48" s="111">
        <f>'[11]УК расш(к)'!$Q$54</f>
        <v>52107.23039215686</v>
      </c>
      <c r="G48" s="111">
        <f>'[10]Ф2 2022 15.06'!$OF$99</f>
        <v>52107.287534706891</v>
      </c>
      <c r="H48" s="325">
        <f t="shared" ref="H48:H55" si="14">F48-G48</f>
        <v>-5.7142550031130668E-2</v>
      </c>
      <c r="I48" s="15"/>
    </row>
    <row r="49" spans="1:9" s="90" customFormat="1" ht="38.25" customHeight="1">
      <c r="A49" s="322" t="s">
        <v>106</v>
      </c>
      <c r="B49" s="323">
        <f>'[10]Ф2 2022 15.06'!$OE$84</f>
        <v>58.3</v>
      </c>
      <c r="C49" s="111">
        <f>'[11]УК расш(к)'!$F$55</f>
        <v>58.3</v>
      </c>
      <c r="D49" s="324">
        <f t="shared" si="13"/>
        <v>110.77418712555061</v>
      </c>
      <c r="E49" s="111">
        <f t="shared" ref="E49:E55" si="15">G49</f>
        <v>49980.830388925344</v>
      </c>
      <c r="F49" s="111">
        <f>'[11]УК расш(к)'!$Q$55</f>
        <v>50062.178387650085</v>
      </c>
      <c r="G49" s="111">
        <f>'[10]Ф2 2022 15.06'!$OF$84</f>
        <v>49980.830388925344</v>
      </c>
      <c r="H49" s="325">
        <f t="shared" si="14"/>
        <v>81.347998724741046</v>
      </c>
      <c r="I49" s="15"/>
    </row>
    <row r="50" spans="1:9" s="90" customFormat="1" ht="38.25" customHeight="1">
      <c r="A50" s="322" t="s">
        <v>194</v>
      </c>
      <c r="B50" s="323">
        <f>'[10]Ф2 2022 15.06'!$OE$91</f>
        <v>4.5</v>
      </c>
      <c r="C50" s="111">
        <f>'[11]УК расш(к)'!$F$59</f>
        <v>4.5</v>
      </c>
      <c r="D50" s="324">
        <f t="shared" si="13"/>
        <v>83.739615525511553</v>
      </c>
      <c r="E50" s="111">
        <f t="shared" si="15"/>
        <v>37338.399613130794</v>
      </c>
      <c r="F50" s="111">
        <f>'[11]УК расш(к)'!$Q$59</f>
        <v>37844.444444444438</v>
      </c>
      <c r="G50" s="111">
        <f>'[10]Ф2 2022 15.06'!$OF$91</f>
        <v>37338.399613130794</v>
      </c>
      <c r="H50" s="325">
        <f>F50-G50</f>
        <v>506.04483131364395</v>
      </c>
      <c r="I50" s="15"/>
    </row>
    <row r="51" spans="1:9" s="90" customFormat="1" ht="39" customHeight="1">
      <c r="A51" s="322" t="s">
        <v>195</v>
      </c>
      <c r="B51" s="323">
        <f>'[10]Ф2 2022 15.06'!$OE$86</f>
        <v>2</v>
      </c>
      <c r="C51" s="326">
        <f>'[11]УК расш(к)'!$F$61</f>
        <v>2</v>
      </c>
      <c r="D51" s="324">
        <f t="shared" si="13"/>
        <v>87.99297826359539</v>
      </c>
      <c r="E51" s="111">
        <f t="shared" si="15"/>
        <v>39766.602662570403</v>
      </c>
      <c r="F51" s="111">
        <f>'[11]УК расш(к)'!$Q$61</f>
        <v>39766.666666666664</v>
      </c>
      <c r="G51" s="111">
        <f>'[10]Ф2 2022 15.06'!$OF$86</f>
        <v>39766.602662570403</v>
      </c>
      <c r="H51" s="325">
        <f>F51-G51</f>
        <v>6.4004096260759979E-2</v>
      </c>
      <c r="I51" s="15"/>
    </row>
    <row r="52" spans="1:9" s="90" customFormat="1" ht="54.75" customHeight="1">
      <c r="A52" s="322" t="s">
        <v>196</v>
      </c>
      <c r="B52" s="323">
        <f>'[10]Ф2 2022 15.06'!$OE$90</f>
        <v>7.2</v>
      </c>
      <c r="C52" s="111">
        <f>'[11]УК расш(к)'!$F$62</f>
        <v>7</v>
      </c>
      <c r="D52" s="324">
        <f t="shared" si="13"/>
        <v>119.15035303613179</v>
      </c>
      <c r="E52" s="111">
        <f t="shared" si="15"/>
        <v>53847.222222222219</v>
      </c>
      <c r="F52" s="111">
        <f>'[11]УК расш(к)'!$Q$62</f>
        <v>53847.619047619046</v>
      </c>
      <c r="G52" s="111">
        <f>'[10]Ф2 2022 15.06'!$OF$90</f>
        <v>53847.222222222219</v>
      </c>
      <c r="H52" s="325">
        <f t="shared" si="14"/>
        <v>0.39682539682689821</v>
      </c>
      <c r="I52" s="15"/>
    </row>
    <row r="53" spans="1:9" s="90" customFormat="1" ht="38.25" customHeight="1">
      <c r="A53" s="322" t="s">
        <v>107</v>
      </c>
      <c r="B53" s="323">
        <f>'[10]Ф2 2022 15.06'!$OE$93</f>
        <v>4.2</v>
      </c>
      <c r="C53" s="111">
        <f>'[11]УК расш(к)'!$F$63</f>
        <v>4.5</v>
      </c>
      <c r="D53" s="324">
        <f t="shared" si="13"/>
        <v>93.028992526702353</v>
      </c>
      <c r="E53" s="111">
        <f t="shared" si="15"/>
        <v>42042.160412552112</v>
      </c>
      <c r="F53" s="111">
        <f>'[11]УК расш(к)'!$Q$63</f>
        <v>42042.592592592599</v>
      </c>
      <c r="G53" s="111">
        <f>'[10]Ф2 2022 15.06'!$OF$93</f>
        <v>42042.160412552112</v>
      </c>
      <c r="H53" s="325">
        <f t="shared" si="14"/>
        <v>0.43218004048685543</v>
      </c>
      <c r="I53" s="15"/>
    </row>
    <row r="54" spans="1:9" s="90" customFormat="1" ht="39.75" customHeight="1">
      <c r="A54" s="322" t="s">
        <v>197</v>
      </c>
      <c r="B54" s="323">
        <f>'[10]Ф2 2022 15.06'!$OE$87</f>
        <v>3.2</v>
      </c>
      <c r="C54" s="111">
        <f>'[11]УК расш(к)'!$F$65</f>
        <v>2.8</v>
      </c>
      <c r="D54" s="324">
        <f t="shared" si="13"/>
        <v>91.018362515054491</v>
      </c>
      <c r="E54" s="111">
        <f t="shared" si="15"/>
        <v>40424.867191500256</v>
      </c>
      <c r="F54" s="111">
        <f>'[11]УК расш(к)'!$Q$65</f>
        <v>41133.928571428572</v>
      </c>
      <c r="G54" s="111">
        <f>'[10]Ф2 2022 15.06'!$OF$87</f>
        <v>40424.867191500256</v>
      </c>
      <c r="H54" s="325">
        <f t="shared" si="14"/>
        <v>709.06137992831646</v>
      </c>
      <c r="I54" s="15"/>
    </row>
    <row r="55" spans="1:9" s="90" customFormat="1" ht="37.5">
      <c r="A55" s="322" t="s">
        <v>108</v>
      </c>
      <c r="B55" s="323">
        <f>'[10]Ф2 2022 15.06'!$OE$89</f>
        <v>6</v>
      </c>
      <c r="C55" s="13">
        <f>'[11]УК расш(к)'!$F$68</f>
        <v>6</v>
      </c>
      <c r="D55" s="324">
        <f t="shared" si="13"/>
        <v>111.46945077531673</v>
      </c>
      <c r="E55" s="111">
        <f t="shared" si="15"/>
        <v>50375.75098139613</v>
      </c>
      <c r="F55" s="111">
        <f>'[11]УК расш(к)'!$Q$68</f>
        <v>50376.388888888891</v>
      </c>
      <c r="G55" s="111">
        <f>'[10]Ф2 2022 15.06'!$OF$89</f>
        <v>50375.75098139613</v>
      </c>
      <c r="H55" s="325">
        <f t="shared" si="14"/>
        <v>0.6379074927608599</v>
      </c>
      <c r="I55" s="15"/>
    </row>
    <row r="56" spans="1:9" s="3" customFormat="1" ht="37.5">
      <c r="A56" s="276" t="s">
        <v>23</v>
      </c>
      <c r="B56" s="20">
        <f>B48+B49+B50+B51+B52+B53+B54+B55</f>
        <v>126.10000000000001</v>
      </c>
      <c r="C56" s="20">
        <f>C48+C49+C50+C51+C52+C53+C54+C55</f>
        <v>125.89999999999999</v>
      </c>
      <c r="D56" s="324">
        <f t="shared" si="13"/>
        <v>110.33767621105235</v>
      </c>
      <c r="E56" s="327">
        <f>(E48*B48+E49*B49+E50*B50+E51*B51+E52*B52+E53*B53+E54*B54+E55*B55)/B56</f>
        <v>49786.646887827461</v>
      </c>
      <c r="F56" s="327">
        <f>(F48*C48+F49*C49+F50*C50+F51*C51+F52*C52+F53*C53+F54*C54+F55*C55)/C56</f>
        <v>49864.906010060891</v>
      </c>
      <c r="G56" s="327">
        <f>E56</f>
        <v>49786.646887827461</v>
      </c>
      <c r="H56" s="325">
        <f>F56-G56</f>
        <v>78.259122233430389</v>
      </c>
      <c r="I56" s="15"/>
    </row>
    <row r="57" spans="1:9" s="3" customFormat="1" ht="18.75">
      <c r="A57" s="615" t="s">
        <v>24</v>
      </c>
      <c r="B57" s="616"/>
      <c r="C57" s="616"/>
      <c r="D57" s="616"/>
      <c r="E57" s="616"/>
      <c r="F57" s="616"/>
      <c r="G57" s="616"/>
      <c r="H57" s="617"/>
      <c r="I57" s="15"/>
    </row>
    <row r="58" spans="1:9" s="94" customFormat="1" ht="60.75" customHeight="1">
      <c r="A58" s="91" t="s">
        <v>198</v>
      </c>
      <c r="B58" s="65">
        <f>'[10]Ф2 2022 15.06'!$OE$103</f>
        <v>43.2</v>
      </c>
      <c r="C58" s="13">
        <f>'[11]УК расш(к)'!$F$70</f>
        <v>42.900000000000006</v>
      </c>
      <c r="D58" s="75">
        <f t="shared" ref="D58:D60" si="16">F58/45193*100</f>
        <v>79.062188791571643</v>
      </c>
      <c r="E58" s="14">
        <f>G58</f>
        <v>35590.790699493642</v>
      </c>
      <c r="F58" s="92">
        <f>'[11]УК расш(к)'!$Q$70</f>
        <v>35730.574980574973</v>
      </c>
      <c r="G58" s="92">
        <f>'[10]Ф2 2022 15.06'!$OF$103</f>
        <v>35590.790699493642</v>
      </c>
      <c r="H58" s="93">
        <f t="shared" ref="H58:H59" si="17">F58-G58</f>
        <v>139.78428108133085</v>
      </c>
      <c r="I58" s="15"/>
    </row>
    <row r="59" spans="1:9" s="94" customFormat="1" ht="58.5" customHeight="1">
      <c r="A59" s="91" t="s">
        <v>199</v>
      </c>
      <c r="B59" s="65">
        <f>'[10]Ф2 2022 15.06'!$OE$102</f>
        <v>22.7</v>
      </c>
      <c r="C59" s="13">
        <f>'[11]УК расш(к)'!$F$71</f>
        <v>23.3</v>
      </c>
      <c r="D59" s="75">
        <f t="shared" si="16"/>
        <v>85.134786879872749</v>
      </c>
      <c r="E59" s="14">
        <f>G59</f>
        <v>38793.953050880707</v>
      </c>
      <c r="F59" s="92">
        <f>'[11]УК расш(к)'!$Q$71</f>
        <v>38474.964234620893</v>
      </c>
      <c r="G59" s="92">
        <f>'[10]Ф2 2022 15.06'!$OF$102</f>
        <v>38793.953050880707</v>
      </c>
      <c r="H59" s="93">
        <f t="shared" si="17"/>
        <v>-318.98881625981448</v>
      </c>
      <c r="I59" s="15"/>
    </row>
    <row r="60" spans="1:9" s="12" customFormat="1" ht="37.5">
      <c r="A60" s="95" t="s">
        <v>109</v>
      </c>
      <c r="B60" s="17">
        <f>B58+B59</f>
        <v>65.900000000000006</v>
      </c>
      <c r="C60" s="17">
        <f>C58+C59</f>
        <v>66.2</v>
      </c>
      <c r="D60" s="75">
        <f t="shared" si="16"/>
        <v>81.199523164040173</v>
      </c>
      <c r="E60" s="20">
        <f>G60</f>
        <v>36694.146183203608</v>
      </c>
      <c r="F60" s="20">
        <f>(F58*C58+F59*C59)/C60</f>
        <v>36696.500503524672</v>
      </c>
      <c r="G60" s="93">
        <f>'[10]Ф2 2022 15.06'!$OF$101</f>
        <v>36694.146183203608</v>
      </c>
      <c r="H60" s="93">
        <f>F60-G60</f>
        <v>2.3543203210647334</v>
      </c>
      <c r="I60" s="15"/>
    </row>
    <row r="61" spans="1:9" s="3" customFormat="1" ht="18.75">
      <c r="A61" s="615" t="s">
        <v>81</v>
      </c>
      <c r="B61" s="616"/>
      <c r="C61" s="616"/>
      <c r="D61" s="616"/>
      <c r="E61" s="616"/>
      <c r="F61" s="616"/>
      <c r="G61" s="616"/>
      <c r="H61" s="617"/>
      <c r="I61" s="15"/>
    </row>
    <row r="62" spans="1:9" s="3" customFormat="1" ht="56.25">
      <c r="A62" s="69" t="s">
        <v>110</v>
      </c>
      <c r="B62" s="65">
        <f>'[10]Ф2 2022 15.06'!$OE$105</f>
        <v>20.2</v>
      </c>
      <c r="C62" s="7">
        <f>'[11]УК расш(к)'!$F$78</f>
        <v>19.7</v>
      </c>
      <c r="D62" s="75">
        <f t="shared" ref="D62:D64" si="18">F62/45193*100</f>
        <v>103.04554674943107</v>
      </c>
      <c r="E62" s="13">
        <f>G62</f>
        <v>46569.374737012877</v>
      </c>
      <c r="F62" s="7">
        <f>'[11]УК расш(к)'!$Q$78</f>
        <v>46569.373942470382</v>
      </c>
      <c r="G62" s="7">
        <f>'[10]Ф2 2022 15.06'!$OF$105</f>
        <v>46569.374737012877</v>
      </c>
      <c r="H62" s="8">
        <f>F62-G62</f>
        <v>-7.9454249498667195E-4</v>
      </c>
      <c r="I62" s="15"/>
    </row>
    <row r="63" spans="1:9" s="3" customFormat="1" ht="56.25">
      <c r="A63" s="69" t="s">
        <v>111</v>
      </c>
      <c r="B63" s="65">
        <f>'[10]Ф2 2022 15.06'!$OE$106</f>
        <v>39.200000000000003</v>
      </c>
      <c r="C63" s="7">
        <f>'[11]УК расш(к)'!$F$79</f>
        <v>39.700000000000003</v>
      </c>
      <c r="D63" s="75">
        <f t="shared" si="18"/>
        <v>91.106130637062648</v>
      </c>
      <c r="E63" s="13">
        <f>G63</f>
        <v>41104.709395278856</v>
      </c>
      <c r="F63" s="7">
        <f>'[11]УК расш(к)'!$Q$79</f>
        <v>41173.593618807725</v>
      </c>
      <c r="G63" s="7">
        <f>'[10]Ф2 2022 15.06'!$OF$106</f>
        <v>41104.709395278856</v>
      </c>
      <c r="H63" s="8">
        <f>F63-G63</f>
        <v>68.884223528868461</v>
      </c>
      <c r="I63" s="15"/>
    </row>
    <row r="64" spans="1:9" s="3" customFormat="1" ht="37.5">
      <c r="A64" s="16" t="s">
        <v>112</v>
      </c>
      <c r="B64" s="17">
        <f>B62+B63</f>
        <v>59.400000000000006</v>
      </c>
      <c r="C64" s="17">
        <f>C62+C63</f>
        <v>59.400000000000006</v>
      </c>
      <c r="D64" s="75">
        <f t="shared" si="18"/>
        <v>95.065835980726916</v>
      </c>
      <c r="E64" s="8">
        <f>(E62*B62+E63*B63)/B64</f>
        <v>42963.063602400522</v>
      </c>
      <c r="F64" s="8">
        <f>(F62*C62+F63*C63)/C64</f>
        <v>42963.103254769914</v>
      </c>
      <c r="G64" s="8">
        <f>E64</f>
        <v>42963.063602400522</v>
      </c>
      <c r="H64" s="8">
        <f>F64-G64</f>
        <v>3.9652369392570108E-2</v>
      </c>
      <c r="I64" s="15"/>
    </row>
    <row r="65" spans="1:9" s="3" customFormat="1" ht="18.75">
      <c r="A65" s="615" t="s">
        <v>25</v>
      </c>
      <c r="B65" s="616"/>
      <c r="C65" s="616"/>
      <c r="D65" s="616"/>
      <c r="E65" s="616"/>
      <c r="F65" s="616"/>
      <c r="G65" s="616"/>
      <c r="H65" s="617"/>
      <c r="I65" s="15"/>
    </row>
    <row r="66" spans="1:9" s="3" customFormat="1" ht="56.25">
      <c r="A66" s="104" t="s">
        <v>113</v>
      </c>
      <c r="B66" s="111">
        <f>'[10]Ф2 2022 15.06'!$OE$109</f>
        <v>55</v>
      </c>
      <c r="C66" s="274">
        <f>'[11]УК расш(к)'!$F$81</f>
        <v>55.7</v>
      </c>
      <c r="D66" s="75">
        <f t="shared" ref="D66:D68" si="19">F66/45193*100</f>
        <v>93.062862526055724</v>
      </c>
      <c r="E66" s="274">
        <f>G66</f>
        <v>41674.853139691848</v>
      </c>
      <c r="F66" s="274">
        <f>'[11]УК расш(к)'!$Q$81</f>
        <v>42057.89946140036</v>
      </c>
      <c r="G66" s="274">
        <f>'[10]Ф2 2022 15.06'!$OF$109</f>
        <v>41674.853139691848</v>
      </c>
      <c r="H66" s="275">
        <f t="shared" ref="H66:H67" si="20">F66-G66</f>
        <v>383.04632170851255</v>
      </c>
      <c r="I66" s="15"/>
    </row>
    <row r="67" spans="1:9" s="3" customFormat="1" ht="57.75" customHeight="1">
      <c r="A67" s="91" t="s">
        <v>114</v>
      </c>
      <c r="B67" s="111">
        <f>'[10]Ф2 2022 15.06'!$OE$108</f>
        <v>22.3</v>
      </c>
      <c r="C67" s="274">
        <f>'[11]УК расш(к)'!$F$82</f>
        <v>21.6</v>
      </c>
      <c r="D67" s="75">
        <f t="shared" si="19"/>
        <v>97.022154365105692</v>
      </c>
      <c r="E67" s="274">
        <f>G67</f>
        <v>44735.70957868659</v>
      </c>
      <c r="F67" s="274">
        <f>'[11]УК расш(к)'!$Q$82</f>
        <v>43847.222222222219</v>
      </c>
      <c r="G67" s="274">
        <f>'[10]Ф2 2022 15.06'!$OF$108</f>
        <v>44735.70957868659</v>
      </c>
      <c r="H67" s="275">
        <f t="shared" si="20"/>
        <v>-888.48735646437126</v>
      </c>
      <c r="I67" s="15"/>
    </row>
    <row r="68" spans="1:9" s="96" customFormat="1" ht="37.5">
      <c r="A68" s="276" t="s">
        <v>26</v>
      </c>
      <c r="B68" s="17">
        <f>B66+B67</f>
        <v>77.3</v>
      </c>
      <c r="C68" s="17">
        <f>C66+C67</f>
        <v>77.300000000000011</v>
      </c>
      <c r="D68" s="75">
        <f t="shared" si="19"/>
        <v>94.169210569050264</v>
      </c>
      <c r="E68" s="275">
        <f>G68</f>
        <v>42557.868645378563</v>
      </c>
      <c r="F68" s="275">
        <f>(F66*C66+F67*C67)/C68</f>
        <v>42557.891332470885</v>
      </c>
      <c r="G68" s="8">
        <f>(G66*B66+G67*B67)/B68</f>
        <v>42557.868645378563</v>
      </c>
      <c r="H68" s="275">
        <f>F68-G68</f>
        <v>2.2687092321575619E-2</v>
      </c>
      <c r="I68" s="15"/>
    </row>
    <row r="69" spans="1:9" s="3" customFormat="1" ht="18.75">
      <c r="A69" s="615" t="s">
        <v>27</v>
      </c>
      <c r="B69" s="616"/>
      <c r="C69" s="616"/>
      <c r="D69" s="616"/>
      <c r="E69" s="616"/>
      <c r="F69" s="616"/>
      <c r="G69" s="616"/>
      <c r="H69" s="617"/>
      <c r="I69" s="15"/>
    </row>
    <row r="70" spans="1:9" s="78" customFormat="1" ht="37.5">
      <c r="A70" s="18" t="s">
        <v>115</v>
      </c>
      <c r="B70" s="65">
        <f>'[10]Ф2 2022 15.06'!$OE$111</f>
        <v>32.5</v>
      </c>
      <c r="C70" s="25">
        <f>'[11]УК расш(к)'!$F$85</f>
        <v>32.5</v>
      </c>
      <c r="D70" s="75">
        <f t="shared" ref="D70:D73" si="21">F70/45193*100</f>
        <v>116.70629726523339</v>
      </c>
      <c r="E70" s="65">
        <f>G70</f>
        <v>52222.16195990389</v>
      </c>
      <c r="F70" s="97">
        <f>'[11]УК расш(к)'!$Q$85</f>
        <v>52743.076923076922</v>
      </c>
      <c r="G70" s="97">
        <f>'[10]Ф2 2022 15.06'!$OF$111</f>
        <v>52222.16195990389</v>
      </c>
      <c r="H70" s="77">
        <f t="shared" ref="H70:H72" si="22">F70-G70</f>
        <v>520.91496317303245</v>
      </c>
      <c r="I70" s="15"/>
    </row>
    <row r="71" spans="1:9" s="78" customFormat="1" ht="37.5">
      <c r="A71" s="18" t="s">
        <v>116</v>
      </c>
      <c r="B71" s="65">
        <f>'[10]Ф2 2022 15.06'!$OE$112</f>
        <v>10</v>
      </c>
      <c r="C71" s="25">
        <f>'[11]УК расш(к)'!$F$86</f>
        <v>10</v>
      </c>
      <c r="D71" s="75">
        <f t="shared" si="21"/>
        <v>103.57983168484795</v>
      </c>
      <c r="E71" s="65">
        <f t="shared" ref="E71:E72" si="23">G71</f>
        <v>47065.09472606246</v>
      </c>
      <c r="F71" s="97">
        <f>'[11]УК расш(к)'!$Q$86</f>
        <v>46810.833333333336</v>
      </c>
      <c r="G71" s="97">
        <f>'[10]Ф2 2022 15.06'!$OF$112</f>
        <v>47065.09472606246</v>
      </c>
      <c r="H71" s="77">
        <f t="shared" si="22"/>
        <v>-254.26139272912405</v>
      </c>
      <c r="I71" s="15"/>
    </row>
    <row r="72" spans="1:9" s="78" customFormat="1" ht="37.5">
      <c r="A72" s="18" t="s">
        <v>117</v>
      </c>
      <c r="B72" s="65">
        <f>'[10]Ф2 2022 15.06'!$OE$118</f>
        <v>53.6</v>
      </c>
      <c r="C72" s="25">
        <f>'[11]УК расш(к)'!$F$88</f>
        <v>53.9</v>
      </c>
      <c r="D72" s="75">
        <f t="shared" si="21"/>
        <v>101.14046564065686</v>
      </c>
      <c r="E72" s="65">
        <f t="shared" si="23"/>
        <v>45962.988198408879</v>
      </c>
      <c r="F72" s="97">
        <f>'[11]УК расш(к)'!$Q$88</f>
        <v>45708.410636982058</v>
      </c>
      <c r="G72" s="97">
        <f>'[10]Ф2 2022 15.06'!$OF$118</f>
        <v>45962.988198408879</v>
      </c>
      <c r="H72" s="77">
        <f t="shared" si="22"/>
        <v>-254.57756142682047</v>
      </c>
      <c r="I72" s="15"/>
    </row>
    <row r="73" spans="1:9" s="3" customFormat="1" ht="37.5">
      <c r="A73" s="16" t="s">
        <v>28</v>
      </c>
      <c r="B73" s="21">
        <f>B70+B71+B72</f>
        <v>96.1</v>
      </c>
      <c r="C73" s="21">
        <f>C70+C71+C72</f>
        <v>96.4</v>
      </c>
      <c r="D73" s="75">
        <f t="shared" si="21"/>
        <v>106.6413285892113</v>
      </c>
      <c r="E73" s="24">
        <f>G73</f>
        <v>48194.357631552732</v>
      </c>
      <c r="F73" s="24">
        <f>(F70*C70+F71*C71+F72*C72)/C73</f>
        <v>48194.415629322262</v>
      </c>
      <c r="G73" s="77">
        <f>'[10]Ф2 2022 15.06'!$OF$110</f>
        <v>48194.357631552732</v>
      </c>
      <c r="H73" s="77">
        <f>F73-G73</f>
        <v>5.7997769530629739E-2</v>
      </c>
      <c r="I73" s="15"/>
    </row>
    <row r="74" spans="1:9" s="3" customFormat="1" ht="18.75">
      <c r="A74" s="615" t="s">
        <v>29</v>
      </c>
      <c r="B74" s="616"/>
      <c r="C74" s="616"/>
      <c r="D74" s="616"/>
      <c r="E74" s="616"/>
      <c r="F74" s="616"/>
      <c r="G74" s="616"/>
      <c r="H74" s="617"/>
      <c r="I74" s="15"/>
    </row>
    <row r="75" spans="1:9" s="3" customFormat="1" ht="56.25">
      <c r="A75" s="18" t="s">
        <v>216</v>
      </c>
      <c r="B75" s="65">
        <f>'[10]Ф2 2022 15.06'!$OE$120</f>
        <v>34</v>
      </c>
      <c r="C75" s="7">
        <f>'[11]УК расш(к)'!$F$93</f>
        <v>34</v>
      </c>
      <c r="D75" s="75">
        <f t="shared" ref="D75:D78" si="24">F75/45193*100</f>
        <v>69.839897988713332</v>
      </c>
      <c r="E75" s="14">
        <f>G75</f>
        <v>31562.821149965359</v>
      </c>
      <c r="F75" s="7">
        <f>'[11]УК расш(к)'!$Q$93</f>
        <v>31562.745098039213</v>
      </c>
      <c r="G75" s="7">
        <f>'[10]Ф2 2022 15.06'!$OF$120</f>
        <v>31562.821149965359</v>
      </c>
      <c r="H75" s="8">
        <f t="shared" ref="H75:H77" si="25">F75-G75</f>
        <v>-7.6051926145737525E-2</v>
      </c>
      <c r="I75" s="15"/>
    </row>
    <row r="76" spans="1:9" s="3" customFormat="1" ht="56.25">
      <c r="A76" s="18" t="s">
        <v>217</v>
      </c>
      <c r="B76" s="65">
        <f>'[10]Ф2 2022 15.06'!$OE$122</f>
        <v>74.3</v>
      </c>
      <c r="C76" s="7">
        <f>'[11]УК расш(к)'!$F$94</f>
        <v>74.3</v>
      </c>
      <c r="D76" s="75">
        <f t="shared" si="24"/>
        <v>64.843522368849889</v>
      </c>
      <c r="E76" s="14">
        <f t="shared" ref="E76:E77" si="26">G76</f>
        <v>29304.775790980373</v>
      </c>
      <c r="F76" s="7">
        <f>'[11]УК расш(к)'!$Q$94</f>
        <v>29304.73306415433</v>
      </c>
      <c r="G76" s="7">
        <f>'[10]Ф2 2022 15.06'!$OF$122</f>
        <v>29304.775790980373</v>
      </c>
      <c r="H76" s="8">
        <f t="shared" si="25"/>
        <v>-4.2726826042780885E-2</v>
      </c>
      <c r="I76" s="15"/>
    </row>
    <row r="77" spans="1:9" s="3" customFormat="1" ht="39" customHeight="1">
      <c r="A77" s="18" t="s">
        <v>218</v>
      </c>
      <c r="B77" s="65">
        <f>'[10]Ф2 2022 15.06'!$OE$121</f>
        <v>6</v>
      </c>
      <c r="C77" s="7">
        <f>'[11]УК расш(к)'!$F$95</f>
        <v>6</v>
      </c>
      <c r="D77" s="75">
        <f t="shared" si="24"/>
        <v>72.368631326877079</v>
      </c>
      <c r="E77" s="14">
        <f t="shared" si="26"/>
        <v>32704.998719918065</v>
      </c>
      <c r="F77" s="7">
        <f>'[11]УК расш(к)'!$Q$95</f>
        <v>32705.555555555555</v>
      </c>
      <c r="G77" s="7">
        <f>'[10]Ф2 2022 15.06'!$OF$121</f>
        <v>32704.998719918065</v>
      </c>
      <c r="H77" s="8">
        <f t="shared" si="25"/>
        <v>0.5568356374897121</v>
      </c>
      <c r="I77" s="15"/>
    </row>
    <row r="78" spans="1:9" s="3" customFormat="1" ht="37.5">
      <c r="A78" s="16" t="s">
        <v>30</v>
      </c>
      <c r="B78" s="17">
        <f>B75+B76+B77</f>
        <v>114.3</v>
      </c>
      <c r="C78" s="17">
        <f>C75+C76+C77</f>
        <v>114.3</v>
      </c>
      <c r="D78" s="75">
        <f t="shared" si="24"/>
        <v>66.724777179204395</v>
      </c>
      <c r="E78" s="8">
        <f>(E75*B75+B76*E76+E77*B77)/B78</f>
        <v>30154.949717306845</v>
      </c>
      <c r="F78" s="8">
        <f>(F75*C75+C76*F76+F77*C77)/C78</f>
        <v>30154.928550597844</v>
      </c>
      <c r="G78" s="8">
        <f>E78</f>
        <v>30154.949717306845</v>
      </c>
      <c r="H78" s="8">
        <f>F78-G78</f>
        <v>-2.1166709000681294E-2</v>
      </c>
      <c r="I78" s="15"/>
    </row>
    <row r="79" spans="1:9" s="3" customFormat="1" ht="18.75">
      <c r="A79" s="615" t="s">
        <v>31</v>
      </c>
      <c r="B79" s="616"/>
      <c r="C79" s="616"/>
      <c r="D79" s="616"/>
      <c r="E79" s="616"/>
      <c r="F79" s="616"/>
      <c r="G79" s="616"/>
      <c r="H79" s="617"/>
      <c r="I79" s="15"/>
    </row>
    <row r="80" spans="1:9" s="3" customFormat="1" ht="42.75" customHeight="1">
      <c r="A80" s="295" t="s">
        <v>118</v>
      </c>
      <c r="B80" s="76">
        <f>'[10]Ф2 2022 15.06'!$OE$124</f>
        <v>16.5</v>
      </c>
      <c r="C80" s="25">
        <f>'[11]УК расш(к)'!$F$97</f>
        <v>16.5</v>
      </c>
      <c r="D80" s="75">
        <f t="shared" ref="D80:D82" si="27">F80/45193*100</f>
        <v>94.235564773037382</v>
      </c>
      <c r="E80" s="65">
        <f>G80</f>
        <v>42376.021350214898</v>
      </c>
      <c r="F80" s="25">
        <f>'[11]УК расш(к)'!$Q$97</f>
        <v>42587.878787878784</v>
      </c>
      <c r="G80" s="25">
        <f>'[10]Ф2 2022 15.06'!$OF$124</f>
        <v>42376.021350214898</v>
      </c>
      <c r="H80" s="24">
        <f>F80-G80</f>
        <v>211.85743766388623</v>
      </c>
      <c r="I80" s="15"/>
    </row>
    <row r="81" spans="1:9" s="3" customFormat="1" ht="45" customHeight="1">
      <c r="A81" s="295" t="s">
        <v>119</v>
      </c>
      <c r="B81" s="76">
        <f>'[10]Ф2 2022 15.06'!$OE$125</f>
        <v>30.7</v>
      </c>
      <c r="C81" s="25">
        <f>'[11]УК расш(к)'!$F$98</f>
        <v>31.2</v>
      </c>
      <c r="D81" s="75">
        <f t="shared" si="27"/>
        <v>86.545955513494746</v>
      </c>
      <c r="E81" s="65">
        <f>G81</f>
        <v>39009.146539775938</v>
      </c>
      <c r="F81" s="25">
        <f>'[11]УК расш(к)'!$Q$98</f>
        <v>39112.713675213679</v>
      </c>
      <c r="G81" s="25">
        <f>'[10]Ф2 2022 15.06'!$OF$125</f>
        <v>39009.146539775938</v>
      </c>
      <c r="H81" s="24">
        <f>F81-G81</f>
        <v>103.56713543774094</v>
      </c>
      <c r="I81" s="15"/>
    </row>
    <row r="82" spans="1:9" s="3" customFormat="1" ht="37.5">
      <c r="A82" s="19" t="s">
        <v>120</v>
      </c>
      <c r="B82" s="21">
        <f>B80+B81</f>
        <v>47.2</v>
      </c>
      <c r="C82" s="21">
        <f>C80+C81</f>
        <v>47.7</v>
      </c>
      <c r="D82" s="75">
        <f t="shared" si="27"/>
        <v>89.205883244783081</v>
      </c>
      <c r="E82" s="24">
        <f>(E80*B80+E81*B81)/B82</f>
        <v>40186.126081560738</v>
      </c>
      <c r="F82" s="24">
        <f>(F80*C80+F81*C81)/C82</f>
        <v>40314.814814814818</v>
      </c>
      <c r="G82" s="24">
        <f>(G80*B80+G81*B81)/B82</f>
        <v>40186.126081560738</v>
      </c>
      <c r="H82" s="24">
        <f>F82-G82</f>
        <v>128.68873325407912</v>
      </c>
      <c r="I82" s="15"/>
    </row>
    <row r="83" spans="1:9" s="297" customFormat="1" ht="24" customHeight="1">
      <c r="A83" s="612" t="s">
        <v>32</v>
      </c>
      <c r="B83" s="613"/>
      <c r="C83" s="613"/>
      <c r="D83" s="613"/>
      <c r="E83" s="613"/>
      <c r="F83" s="613"/>
      <c r="G83" s="613"/>
      <c r="H83" s="614"/>
      <c r="I83" s="15"/>
    </row>
    <row r="84" spans="1:9" s="3" customFormat="1" ht="62.25" customHeight="1">
      <c r="A84" s="101" t="s">
        <v>121</v>
      </c>
      <c r="B84" s="76">
        <f>'[10]Ф2 2022 15.06'!$OE$128</f>
        <v>57</v>
      </c>
      <c r="C84" s="7">
        <f>'[11]УК расш(к)'!$F$101</f>
        <v>57</v>
      </c>
      <c r="D84" s="75">
        <f t="shared" ref="D84:D104" si="28">F84/45193*100</f>
        <v>82.437532697645182</v>
      </c>
      <c r="E84" s="117">
        <f>G84</f>
        <v>37094.236487275535</v>
      </c>
      <c r="F84" s="14">
        <f>'[11]УК расш(к)'!$Q$101</f>
        <v>37255.994152046791</v>
      </c>
      <c r="G84" s="14">
        <f>'[10]Ф2 2022 15.06'!$OF$128</f>
        <v>37094.236487275535</v>
      </c>
      <c r="H84" s="17">
        <f t="shared" ref="H84:H103" si="29">F84-G84</f>
        <v>161.7576647712558</v>
      </c>
      <c r="I84" s="15"/>
    </row>
    <row r="85" spans="1:9" s="3" customFormat="1" ht="45" customHeight="1">
      <c r="A85" s="101" t="s">
        <v>173</v>
      </c>
      <c r="B85" s="76">
        <f>'[10]Ф2 2022 15.06'!$OE$149</f>
        <v>9.6999999999999993</v>
      </c>
      <c r="C85" s="7">
        <f>'[11]УК расш(к)'!$F$103</f>
        <v>9.6999999999999993</v>
      </c>
      <c r="D85" s="75">
        <f t="shared" si="28"/>
        <v>65.239477299460148</v>
      </c>
      <c r="E85" s="117">
        <f t="shared" ref="E85:E103" si="30">G85</f>
        <v>29462.283771728398</v>
      </c>
      <c r="F85" s="14">
        <f>'[11]УК расш(к)'!$Q$103</f>
        <v>29483.676975945022</v>
      </c>
      <c r="G85" s="14">
        <f>'[10]Ф2 2022 15.06'!$OF$149</f>
        <v>29462.283771728398</v>
      </c>
      <c r="H85" s="17">
        <f t="shared" si="29"/>
        <v>21.393204216623417</v>
      </c>
      <c r="I85" s="15"/>
    </row>
    <row r="86" spans="1:9" s="3" customFormat="1" ht="64.5" customHeight="1">
      <c r="A86" s="296" t="s">
        <v>200</v>
      </c>
      <c r="B86" s="76">
        <f>'[10]Ф2 2022 15.06'!$OE$136</f>
        <v>16.399999999999999</v>
      </c>
      <c r="C86" s="7">
        <f>'[11]УК расш(к)'!$F$104</f>
        <v>16.8</v>
      </c>
      <c r="D86" s="75">
        <f t="shared" si="28"/>
        <v>74.933249249515043</v>
      </c>
      <c r="E86" s="117">
        <f t="shared" si="30"/>
        <v>34154.929720380162</v>
      </c>
      <c r="F86" s="14">
        <f>'[11]УК расш(к)'!$Q$104</f>
        <v>33864.583333333336</v>
      </c>
      <c r="G86" s="14">
        <f>'[10]Ф2 2022 15.06'!$OF$136</f>
        <v>34154.929720380162</v>
      </c>
      <c r="H86" s="17">
        <f t="shared" si="29"/>
        <v>-290.34638704682584</v>
      </c>
      <c r="I86" s="15"/>
    </row>
    <row r="87" spans="1:9" s="3" customFormat="1" ht="42.75" customHeight="1">
      <c r="A87" s="101" t="s">
        <v>201</v>
      </c>
      <c r="B87" s="76">
        <f>'[10]Ф2 2022 15.06'!$OE$137</f>
        <v>2.1</v>
      </c>
      <c r="C87" s="7">
        <f>'[11]УК расш(к)'!$F$105</f>
        <v>2</v>
      </c>
      <c r="D87" s="75">
        <f t="shared" si="28"/>
        <v>97.996371119421141</v>
      </c>
      <c r="E87" s="117">
        <f t="shared" si="30"/>
        <v>42122.583083412574</v>
      </c>
      <c r="F87" s="14">
        <f>'[11]УК расш(к)'!$Q$105</f>
        <v>44287.5</v>
      </c>
      <c r="G87" s="14">
        <f>'[10]Ф2 2022 15.06'!$OF$137</f>
        <v>42122.583083412574</v>
      </c>
      <c r="H87" s="17">
        <f t="shared" si="29"/>
        <v>2164.9169165874264</v>
      </c>
      <c r="I87" s="15"/>
    </row>
    <row r="88" spans="1:9" s="3" customFormat="1" ht="39.75" customHeight="1">
      <c r="A88" s="99" t="s">
        <v>174</v>
      </c>
      <c r="B88" s="86">
        <f>'[10]Ф2 2022 15.06'!$OE$133</f>
        <v>6.3</v>
      </c>
      <c r="C88" s="7">
        <f>'[11]УК расш(к)'!$F$107</f>
        <v>6.1</v>
      </c>
      <c r="D88" s="75">
        <f t="shared" si="28"/>
        <v>86.081927432303402</v>
      </c>
      <c r="E88" s="117">
        <f t="shared" si="30"/>
        <v>37954.748088004613</v>
      </c>
      <c r="F88" s="14">
        <f>'[11]УК расш(к)'!$Q$107</f>
        <v>38903.005464480877</v>
      </c>
      <c r="G88" s="14">
        <f>'[10]Ф2 2022 15.06'!$OF$133</f>
        <v>37954.748088004613</v>
      </c>
      <c r="H88" s="17">
        <f t="shared" si="29"/>
        <v>948.25737647626374</v>
      </c>
      <c r="I88" s="15"/>
    </row>
    <row r="89" spans="1:9" s="3" customFormat="1" ht="78" customHeight="1">
      <c r="A89" s="99" t="s">
        <v>175</v>
      </c>
      <c r="B89" s="86">
        <f>'[10]Ф2 2022 15.06'!$OE$144</f>
        <v>4</v>
      </c>
      <c r="C89" s="7">
        <f>'[11]УК расш(к)'!$F$109</f>
        <v>4</v>
      </c>
      <c r="D89" s="75">
        <f t="shared" si="28"/>
        <v>83.17106631557985</v>
      </c>
      <c r="E89" s="117">
        <f t="shared" si="30"/>
        <v>37554.139452124924</v>
      </c>
      <c r="F89" s="14">
        <f>'[11]УК расш(к)'!$Q$109</f>
        <v>37587.5</v>
      </c>
      <c r="G89" s="14">
        <f>'[10]Ф2 2022 15.06'!$OF$144</f>
        <v>37554.139452124924</v>
      </c>
      <c r="H89" s="17">
        <f t="shared" si="29"/>
        <v>33.360547875076008</v>
      </c>
      <c r="I89" s="15"/>
    </row>
    <row r="90" spans="1:9" s="3" customFormat="1" ht="43.5" customHeight="1">
      <c r="A90" s="99" t="s">
        <v>202</v>
      </c>
      <c r="B90" s="86">
        <f>'[10]Ф2 2022 15.06'!$OE$143</f>
        <v>16.5</v>
      </c>
      <c r="C90" s="7">
        <f>'[11]УК расш(к)'!$F$110</f>
        <v>16.7</v>
      </c>
      <c r="D90" s="75">
        <f t="shared" si="28"/>
        <v>72.395204722544392</v>
      </c>
      <c r="E90" s="117">
        <f t="shared" si="30"/>
        <v>32640.357491970397</v>
      </c>
      <c r="F90" s="14">
        <f>'[11]УК расш(к)'!$Q$110</f>
        <v>32717.564870259488</v>
      </c>
      <c r="G90" s="14">
        <f>'[10]Ф2 2022 15.06'!$OF$143</f>
        <v>32640.357491970397</v>
      </c>
      <c r="H90" s="17">
        <f t="shared" si="29"/>
        <v>77.207378289091139</v>
      </c>
      <c r="I90" s="15"/>
    </row>
    <row r="91" spans="1:9" s="3" customFormat="1" ht="42.75" customHeight="1">
      <c r="A91" s="99" t="s">
        <v>203</v>
      </c>
      <c r="B91" s="86">
        <f>'[10]Ф2 2022 15.06'!$OE$142</f>
        <v>2.7</v>
      </c>
      <c r="C91" s="7">
        <f>'[11]УК расш(к)'!$F$111</f>
        <v>2.8</v>
      </c>
      <c r="D91" s="75">
        <f t="shared" si="28"/>
        <v>82.707446264855605</v>
      </c>
      <c r="E91" s="117">
        <f t="shared" si="30"/>
        <v>36885.299918454031</v>
      </c>
      <c r="F91" s="14">
        <f>'[11]УК расш(к)'!$Q$111</f>
        <v>37377.976190476198</v>
      </c>
      <c r="G91" s="14">
        <f>'[10]Ф2 2022 15.06'!$OF$142</f>
        <v>36885.299918454031</v>
      </c>
      <c r="H91" s="17">
        <f t="shared" si="29"/>
        <v>492.67627202216681</v>
      </c>
      <c r="I91" s="15"/>
    </row>
    <row r="92" spans="1:9" s="3" customFormat="1" ht="45" customHeight="1">
      <c r="A92" s="99" t="s">
        <v>204</v>
      </c>
      <c r="B92" s="86">
        <f>'[10]Ф2 2022 15.06'!$OE$146</f>
        <v>7.5</v>
      </c>
      <c r="C92" s="7">
        <f>'[11]УК расш(к)'!$F$112</f>
        <v>7.8</v>
      </c>
      <c r="D92" s="75">
        <f t="shared" si="28"/>
        <v>81.076772157249223</v>
      </c>
      <c r="E92" s="117">
        <f t="shared" si="30"/>
        <v>36638.888888888883</v>
      </c>
      <c r="F92" s="14">
        <f>'[11]УК расш(к)'!$Q$112</f>
        <v>36641.025641025641</v>
      </c>
      <c r="G92" s="14">
        <f>'[10]Ф2 2022 15.06'!$OF$146</f>
        <v>36638.888888888883</v>
      </c>
      <c r="H92" s="17">
        <f t="shared" si="29"/>
        <v>2.1367521367574227</v>
      </c>
      <c r="I92" s="15"/>
    </row>
    <row r="93" spans="1:9" s="3" customFormat="1" ht="45" customHeight="1">
      <c r="A93" s="99" t="s">
        <v>176</v>
      </c>
      <c r="B93" s="86">
        <f>'[10]Ф2 2022 15.06'!$OE$135</f>
        <v>7.9</v>
      </c>
      <c r="C93" s="7">
        <f>'[11]УК расш(к)'!$F$113</f>
        <v>6.6</v>
      </c>
      <c r="D93" s="75">
        <f t="shared" si="28"/>
        <v>86.905610438015884</v>
      </c>
      <c r="E93" s="117">
        <f t="shared" si="30"/>
        <v>39275.713443128705</v>
      </c>
      <c r="F93" s="14">
        <f>'[11]УК расш(к)'!$Q$113</f>
        <v>39275.252525252523</v>
      </c>
      <c r="G93" s="14">
        <f>'[10]Ф2 2022 15.06'!$OF$135</f>
        <v>39275.713443128705</v>
      </c>
      <c r="H93" s="17">
        <f t="shared" si="29"/>
        <v>-0.46091787618206581</v>
      </c>
      <c r="I93" s="15"/>
    </row>
    <row r="94" spans="1:9" s="3" customFormat="1" ht="42.75" customHeight="1">
      <c r="A94" s="99" t="s">
        <v>205</v>
      </c>
      <c r="B94" s="86">
        <f>'[10]Ф2 2022 15.06'!$OE$138</f>
        <v>8.5</v>
      </c>
      <c r="C94" s="7">
        <f>'[11]УК расш(к)'!$F$114</f>
        <v>7.9</v>
      </c>
      <c r="D94" s="75">
        <f t="shared" si="28"/>
        <v>71.95347175326151</v>
      </c>
      <c r="E94" s="117">
        <f t="shared" si="30"/>
        <v>31893.873678503664</v>
      </c>
      <c r="F94" s="14">
        <f>'[11]УК расш(к)'!$Q$114</f>
        <v>32517.932489451476</v>
      </c>
      <c r="G94" s="14">
        <f>'[10]Ф2 2022 15.06'!$OF$138</f>
        <v>31893.873678503664</v>
      </c>
      <c r="H94" s="17">
        <f t="shared" si="29"/>
        <v>624.05881094781216</v>
      </c>
      <c r="I94" s="15"/>
    </row>
    <row r="95" spans="1:9" s="3" customFormat="1" ht="47.25" customHeight="1">
      <c r="A95" s="99" t="s">
        <v>177</v>
      </c>
      <c r="B95" s="86">
        <f>'[10]Ф2 2022 15.06'!$OE$147</f>
        <v>2.5</v>
      </c>
      <c r="C95" s="7">
        <f>'[11]УК расш(к)'!$F$115</f>
        <v>2.5</v>
      </c>
      <c r="D95" s="75">
        <f t="shared" si="28"/>
        <v>83.309362069347031</v>
      </c>
      <c r="E95" s="117">
        <f t="shared" si="30"/>
        <v>37651.187916026625</v>
      </c>
      <c r="F95" s="14">
        <f>'[11]УК расш(к)'!$Q$115</f>
        <v>37650</v>
      </c>
      <c r="G95" s="14">
        <f>'[10]Ф2 2022 15.06'!$OF$147</f>
        <v>37651.187916026625</v>
      </c>
      <c r="H95" s="17">
        <f t="shared" si="29"/>
        <v>-1.1879160266253166</v>
      </c>
      <c r="I95" s="15"/>
    </row>
    <row r="96" spans="1:9" s="3" customFormat="1" ht="62.25" customHeight="1">
      <c r="A96" s="99" t="s">
        <v>178</v>
      </c>
      <c r="B96" s="86">
        <f>'[10]Ф2 2022 15.06'!$OE$154</f>
        <v>15.6</v>
      </c>
      <c r="C96" s="7">
        <f>'[11]УК расш(к)'!$F$116</f>
        <v>15.3</v>
      </c>
      <c r="D96" s="75">
        <f t="shared" si="28"/>
        <v>77.657735858316116</v>
      </c>
      <c r="E96" s="117">
        <f t="shared" si="30"/>
        <v>34764.081721743016</v>
      </c>
      <c r="F96" s="14">
        <f>'[11]УК расш(к)'!$Q$116</f>
        <v>35095.860566448799</v>
      </c>
      <c r="G96" s="14">
        <f>'[10]Ф2 2022 15.06'!$OF$154</f>
        <v>34764.081721743016</v>
      </c>
      <c r="H96" s="17">
        <f t="shared" si="29"/>
        <v>331.77884470578283</v>
      </c>
      <c r="I96" s="15"/>
    </row>
    <row r="97" spans="1:9" s="3" customFormat="1" ht="45.75" customHeight="1">
      <c r="A97" s="99" t="s">
        <v>206</v>
      </c>
      <c r="B97" s="86">
        <f>'[10]Ф2 2022 15.06'!$OE$150</f>
        <v>5</v>
      </c>
      <c r="C97" s="7">
        <f>'[11]УК расш(к)'!$F$117</f>
        <v>5.0999999999999996</v>
      </c>
      <c r="D97" s="75">
        <f t="shared" si="28"/>
        <v>86.683416903739939</v>
      </c>
      <c r="E97" s="117">
        <f t="shared" si="30"/>
        <v>39842.91858678955</v>
      </c>
      <c r="F97" s="14">
        <f>'[11]УК расш(к)'!$Q$117</f>
        <v>39174.836601307194</v>
      </c>
      <c r="G97" s="14">
        <f>'[10]Ф2 2022 15.06'!$OF$150</f>
        <v>39842.91858678955</v>
      </c>
      <c r="H97" s="17">
        <f t="shared" si="29"/>
        <v>-668.08198548235669</v>
      </c>
      <c r="I97" s="15"/>
    </row>
    <row r="98" spans="1:9" s="3" customFormat="1" ht="43.5" customHeight="1">
      <c r="A98" s="99" t="s">
        <v>179</v>
      </c>
      <c r="B98" s="86">
        <f>'[10]Ф2 2022 15.06'!$OE$145</f>
        <v>11.1</v>
      </c>
      <c r="C98" s="7">
        <f>'[11]УК расш(к)'!$F$118</f>
        <v>11.1</v>
      </c>
      <c r="D98" s="75">
        <f t="shared" si="28"/>
        <v>82.597035111805113</v>
      </c>
      <c r="E98" s="117">
        <f t="shared" si="30"/>
        <v>36519.437640405384</v>
      </c>
      <c r="F98" s="14">
        <f>'[11]УК расш(к)'!$Q$118</f>
        <v>37328.078078078084</v>
      </c>
      <c r="G98" s="14">
        <f>'[10]Ф2 2022 15.06'!$OF$145</f>
        <v>36519.437640405384</v>
      </c>
      <c r="H98" s="17">
        <f t="shared" si="29"/>
        <v>808.6404376727005</v>
      </c>
      <c r="I98" s="15"/>
    </row>
    <row r="99" spans="1:9" s="3" customFormat="1" ht="37.5">
      <c r="A99" s="99" t="s">
        <v>207</v>
      </c>
      <c r="B99" s="86">
        <f>'[10]Ф2 2022 15.06'!$OE$139</f>
        <v>15.4</v>
      </c>
      <c r="C99" s="7">
        <f>'[11]УК расш(к)'!$F$119</f>
        <v>15.7</v>
      </c>
      <c r="D99" s="75">
        <f t="shared" si="28"/>
        <v>68.658116125024165</v>
      </c>
      <c r="E99" s="117">
        <f t="shared" si="30"/>
        <v>30936.147186147184</v>
      </c>
      <c r="F99" s="14">
        <f>'[11]УК расш(к)'!$Q$119</f>
        <v>31028.662420382167</v>
      </c>
      <c r="G99" s="14">
        <f>'[10]Ф2 2022 15.06'!$OF$139</f>
        <v>30936.147186147184</v>
      </c>
      <c r="H99" s="17">
        <f t="shared" si="29"/>
        <v>92.515234234982927</v>
      </c>
      <c r="I99" s="15"/>
    </row>
    <row r="100" spans="1:9" s="3" customFormat="1" ht="43.5" customHeight="1">
      <c r="A100" s="99" t="s">
        <v>122</v>
      </c>
      <c r="B100" s="86">
        <f>'[10]Ф2 2022 15.06'!$OE$134</f>
        <v>15.399999999999999</v>
      </c>
      <c r="C100" s="7">
        <f>'[11]УК расш(к)'!$F$120</f>
        <v>15.4</v>
      </c>
      <c r="D100" s="75">
        <f t="shared" si="28"/>
        <v>73.260828521598995</v>
      </c>
      <c r="E100" s="117">
        <f t="shared" si="30"/>
        <v>34049.916545308253</v>
      </c>
      <c r="F100" s="14">
        <f>'[11]УК расш(к)'!$Q$120</f>
        <v>33108.766233766233</v>
      </c>
      <c r="G100" s="14">
        <f>'[10]Ф2 2022 15.06'!$OF$134</f>
        <v>34049.916545308253</v>
      </c>
      <c r="H100" s="17">
        <f t="shared" si="29"/>
        <v>-941.15031154202006</v>
      </c>
      <c r="I100" s="15"/>
    </row>
    <row r="101" spans="1:9" s="3" customFormat="1" ht="47.25" customHeight="1">
      <c r="A101" s="99" t="s">
        <v>180</v>
      </c>
      <c r="B101" s="86">
        <f>'[10]Ф2 2022 15.06'!$OE$148</f>
        <v>8.1999999999999993</v>
      </c>
      <c r="C101" s="7">
        <f>'[11]УК расш(к)'!$F$121</f>
        <v>8.1999999999999993</v>
      </c>
      <c r="D101" s="75">
        <f t="shared" si="28"/>
        <v>75.671388780800825</v>
      </c>
      <c r="E101" s="117">
        <f t="shared" si="30"/>
        <v>33944.303947647764</v>
      </c>
      <c r="F101" s="14">
        <f>'[11]УК расш(к)'!$Q$121</f>
        <v>34198.170731707316</v>
      </c>
      <c r="G101" s="14">
        <f>'[10]Ф2 2022 15.06'!$OF$148</f>
        <v>33944.303947647764</v>
      </c>
      <c r="H101" s="17">
        <f t="shared" si="29"/>
        <v>253.86678405955172</v>
      </c>
      <c r="I101" s="15"/>
    </row>
    <row r="102" spans="1:9" s="3" customFormat="1" ht="42.75" customHeight="1">
      <c r="A102" s="89" t="s">
        <v>181</v>
      </c>
      <c r="B102" s="86">
        <f>'[10]Ф2 2022 15.06'!$OE$151</f>
        <v>7.3</v>
      </c>
      <c r="C102" s="7">
        <f>'[11]УК расш(к)'!$F$123</f>
        <v>7.5</v>
      </c>
      <c r="D102" s="75">
        <f t="shared" si="28"/>
        <v>66.436050814162456</v>
      </c>
      <c r="E102" s="117">
        <f t="shared" si="30"/>
        <v>30023.704311596484</v>
      </c>
      <c r="F102" s="14">
        <f>'[11]УК расш(к)'!$Q$123</f>
        <v>30024.444444444442</v>
      </c>
      <c r="G102" s="14">
        <f>'[10]Ф2 2022 15.06'!$OF$151</f>
        <v>30023.704311596484</v>
      </c>
      <c r="H102" s="17">
        <f t="shared" si="29"/>
        <v>0.74013284795728396</v>
      </c>
      <c r="I102" s="15"/>
    </row>
    <row r="103" spans="1:9" s="3" customFormat="1" ht="43.5" customHeight="1">
      <c r="A103" s="89" t="s">
        <v>182</v>
      </c>
      <c r="B103" s="86">
        <f>'[10]Ф2 2022 15.06'!$OE$153</f>
        <v>7</v>
      </c>
      <c r="C103" s="7">
        <f>'[11]УК расш(к)'!$F$124</f>
        <v>7</v>
      </c>
      <c r="D103" s="75">
        <f t="shared" si="28"/>
        <v>75.185474362338027</v>
      </c>
      <c r="E103" s="117">
        <f t="shared" si="30"/>
        <v>33978.439763001981</v>
      </c>
      <c r="F103" s="14">
        <f>'[11]УК расш(к)'!$Q$124</f>
        <v>33978.571428571428</v>
      </c>
      <c r="G103" s="14">
        <f>'[10]Ф2 2022 15.06'!$OF$153</f>
        <v>33978.439763001981</v>
      </c>
      <c r="H103" s="17">
        <f t="shared" si="29"/>
        <v>0.13166556944634067</v>
      </c>
      <c r="I103" s="15"/>
    </row>
    <row r="104" spans="1:9" s="3" customFormat="1" ht="43.5" customHeight="1">
      <c r="A104" s="16" t="s">
        <v>123</v>
      </c>
      <c r="B104" s="17">
        <f>B84+B85+B86+B87+B88+B89+B90+B91+B92+B93+B94+B95+B96+B97+B98+B99+B100+B101+B102+B103</f>
        <v>226.1</v>
      </c>
      <c r="C104" s="17">
        <f>C84+C85+C86+C87+C88+C89+C90+C91+C92+C93+C94+C95+C96+C97+C98+C99+C100+C101+C102+C103</f>
        <v>225.2</v>
      </c>
      <c r="D104" s="75">
        <f t="shared" si="28"/>
        <v>77.557634300947058</v>
      </c>
      <c r="E104" s="118">
        <f>G104</f>
        <v>34982.698370576305</v>
      </c>
      <c r="F104" s="118">
        <f>(F84*C84+F85*C85+C86*F86+F87*C87+F88*C88+F89*C89+C90*F90+F91*C91+C92*F92+F93*C93+C94*F94+F95*C95+C96*F96+F97*C97+C98*F98+F99*C99+C100*F100+F101*C101+F102*C102+C103*F103)/C104</f>
        <v>35050.621669627006</v>
      </c>
      <c r="G104" s="17">
        <f>(G84*B84+G85*B85+G86*B86+G87*B87+G88*B88+G89*B89+G90*B90+G91*B91+G92*B92+G93*B93+G94*B94+G95*B95+G96*B96+G97*B97+G98*B98+G99*B99+G100*B100+G101*B101+G102*B102+G103*B103)/B104</f>
        <v>34982.698370576305</v>
      </c>
      <c r="H104" s="17">
        <f>F104-G104</f>
        <v>67.923299050700734</v>
      </c>
      <c r="I104" s="15"/>
    </row>
    <row r="105" spans="1:9" s="3" customFormat="1" ht="18.75">
      <c r="A105" s="615" t="s">
        <v>33</v>
      </c>
      <c r="B105" s="616"/>
      <c r="C105" s="616"/>
      <c r="D105" s="616"/>
      <c r="E105" s="616"/>
      <c r="F105" s="616"/>
      <c r="G105" s="616"/>
      <c r="H105" s="617"/>
      <c r="I105" s="15"/>
    </row>
    <row r="106" spans="1:9" s="100" customFormat="1" ht="54.75" customHeight="1">
      <c r="A106" s="98" t="s">
        <v>124</v>
      </c>
      <c r="B106" s="76">
        <f>'[10]Ф2 2022 15.06'!$OE$156</f>
        <v>24.5</v>
      </c>
      <c r="C106" s="97">
        <f>'[11]УК расш(к)'!$F$127</f>
        <v>24.5</v>
      </c>
      <c r="D106" s="75">
        <f t="shared" ref="D106:D111" si="31">F106/45193*100</f>
        <v>127.54067174631673</v>
      </c>
      <c r="E106" s="76">
        <f>G106</f>
        <v>57639.601032425257</v>
      </c>
      <c r="F106" s="76">
        <f>'[11]УК расш(к)'!$Q$127</f>
        <v>57639.455782312922</v>
      </c>
      <c r="G106" s="76">
        <f>'[10]Ф2 2022 15.06'!$OF$156</f>
        <v>57639.601032425257</v>
      </c>
      <c r="H106" s="79">
        <f t="shared" ref="H106:H110" si="32">F106-G106</f>
        <v>-0.14525011233490659</v>
      </c>
      <c r="I106" s="15"/>
    </row>
    <row r="107" spans="1:9" s="100" customFormat="1" ht="39.75" customHeight="1">
      <c r="A107" s="98" t="s">
        <v>125</v>
      </c>
      <c r="B107" s="76">
        <f>'[10]Ф2 2022 15.06'!$OE$158</f>
        <v>11.1</v>
      </c>
      <c r="C107" s="97">
        <f>'[11]УК расш(к)'!$F$128</f>
        <v>11.1</v>
      </c>
      <c r="D107" s="75">
        <f t="shared" si="31"/>
        <v>112.35761683839927</v>
      </c>
      <c r="E107" s="76">
        <f t="shared" ref="E107:E110" si="33">G107</f>
        <v>50777.848124622316</v>
      </c>
      <c r="F107" s="76">
        <f>'[11]УК расш(к)'!$Q$128</f>
        <v>50777.777777777781</v>
      </c>
      <c r="G107" s="76">
        <f>'[10]Ф2 2022 15.06'!$OF$158</f>
        <v>50777.848124622316</v>
      </c>
      <c r="H107" s="79">
        <f t="shared" si="32"/>
        <v>-7.0346844535379205E-2</v>
      </c>
      <c r="I107" s="15"/>
    </row>
    <row r="108" spans="1:9" s="100" customFormat="1" ht="56.25">
      <c r="A108" s="98" t="s">
        <v>126</v>
      </c>
      <c r="B108" s="76">
        <f>'[10]Ф2 2022 15.06'!$OE$161</f>
        <v>18.399999999999999</v>
      </c>
      <c r="C108" s="97">
        <f>'[11]УК расш(к)'!$F$129</f>
        <v>18.399999999999999</v>
      </c>
      <c r="D108" s="75">
        <f t="shared" si="31"/>
        <v>96.691781175550787</v>
      </c>
      <c r="E108" s="76">
        <f t="shared" si="33"/>
        <v>43697.951451501605</v>
      </c>
      <c r="F108" s="76">
        <f>'[11]УК расш(к)'!$Q$129</f>
        <v>43697.916666666664</v>
      </c>
      <c r="G108" s="76">
        <f>'[10]Ф2 2022 15.06'!$OF$161</f>
        <v>43697.951451501605</v>
      </c>
      <c r="H108" s="79">
        <f t="shared" si="32"/>
        <v>-3.4784834941092413E-2</v>
      </c>
      <c r="I108" s="15"/>
    </row>
    <row r="109" spans="1:9" s="100" customFormat="1" ht="62.25" customHeight="1">
      <c r="A109" s="101" t="s">
        <v>127</v>
      </c>
      <c r="B109" s="76">
        <f>'[10]Ф2 2022 15.06'!$OE$160</f>
        <v>9</v>
      </c>
      <c r="C109" s="97">
        <f>'[11]УК расш(к)'!$F$130</f>
        <v>9</v>
      </c>
      <c r="D109" s="75">
        <f t="shared" si="31"/>
        <v>100.1507116392165</v>
      </c>
      <c r="E109" s="76">
        <f t="shared" si="33"/>
        <v>45261.239119303638</v>
      </c>
      <c r="F109" s="76">
        <f>'[11]УК расш(к)'!$Q$130</f>
        <v>45261.111111111109</v>
      </c>
      <c r="G109" s="76">
        <f>'[10]Ф2 2022 15.06'!$OF$160</f>
        <v>45261.239119303638</v>
      </c>
      <c r="H109" s="79">
        <f t="shared" si="32"/>
        <v>-0.12800819252879592</v>
      </c>
      <c r="I109" s="15"/>
    </row>
    <row r="110" spans="1:9" s="100" customFormat="1" ht="56.25">
      <c r="A110" s="98" t="s">
        <v>128</v>
      </c>
      <c r="B110" s="76">
        <f>'[10]Ф2 2022 15.06'!$OE$159</f>
        <v>3.5</v>
      </c>
      <c r="C110" s="97">
        <f>'[11]УК расш(к)'!$F$131</f>
        <v>3.5</v>
      </c>
      <c r="D110" s="75">
        <f t="shared" si="31"/>
        <v>99.441232470683943</v>
      </c>
      <c r="E110" s="76">
        <f t="shared" si="33"/>
        <v>44940.724892107377</v>
      </c>
      <c r="F110" s="76">
        <f>'[11]УК расш(к)'!$Q$131</f>
        <v>44940.476190476198</v>
      </c>
      <c r="G110" s="76">
        <f>'[10]Ф2 2022 15.06'!$OF$159</f>
        <v>44940.724892107377</v>
      </c>
      <c r="H110" s="79">
        <f t="shared" si="32"/>
        <v>-0.24870163117884658</v>
      </c>
      <c r="I110" s="15"/>
    </row>
    <row r="111" spans="1:9" s="3" customFormat="1" ht="37.5">
      <c r="A111" s="16" t="s">
        <v>34</v>
      </c>
      <c r="B111" s="17">
        <f>B106+B107+B108+B109+B110</f>
        <v>66.5</v>
      </c>
      <c r="C111" s="17">
        <f>C106+C107+C108+C109+C110</f>
        <v>66.5</v>
      </c>
      <c r="D111" s="75">
        <f t="shared" si="31"/>
        <v>111.28489468754086</v>
      </c>
      <c r="E111" s="8">
        <f>(B106*E106+E107*B107+B108*E108+E109*B109+B110*E110)/B111</f>
        <v>50293.087750097213</v>
      </c>
      <c r="F111" s="8">
        <f>(C106*F106+F107*C107+C108*F108+F109*C109+C110*F110)/C111</f>
        <v>50292.982456140344</v>
      </c>
      <c r="G111" s="79">
        <f>(G106*B106+G107*B107+G108*B108+G109*B109+G110*B110)/B111</f>
        <v>50293.087750097213</v>
      </c>
      <c r="H111" s="79">
        <f>F111-G111</f>
        <v>-0.10529395686899079</v>
      </c>
      <c r="I111" s="15"/>
    </row>
    <row r="112" spans="1:9" s="3" customFormat="1" ht="18.75">
      <c r="A112" s="615" t="s">
        <v>35</v>
      </c>
      <c r="B112" s="616"/>
      <c r="C112" s="616"/>
      <c r="D112" s="616"/>
      <c r="E112" s="616"/>
      <c r="F112" s="616"/>
      <c r="G112" s="616"/>
      <c r="H112" s="617"/>
      <c r="I112" s="15"/>
    </row>
    <row r="113" spans="1:15" s="3" customFormat="1" ht="42.75" customHeight="1">
      <c r="A113" s="18" t="s">
        <v>208</v>
      </c>
      <c r="B113" s="65">
        <f>'[10]Ф2 2022 15.06'!$OE$165</f>
        <v>42</v>
      </c>
      <c r="C113" s="7">
        <f>'[11]УК расш(к)'!$F$133</f>
        <v>42.3</v>
      </c>
      <c r="D113" s="75">
        <f t="shared" ref="D113:D116" si="34">F113/45193*100</f>
        <v>76.006648797765507</v>
      </c>
      <c r="E113" s="14">
        <f>G113</f>
        <v>34401.24046034184</v>
      </c>
      <c r="F113" s="7">
        <f>'[11]УК расш(к)'!$Q$133</f>
        <v>34349.684791174164</v>
      </c>
      <c r="G113" s="7">
        <f>'[10]Ф2 2022 15.06'!$OF$165</f>
        <v>34401.24046034184</v>
      </c>
      <c r="H113" s="8">
        <f t="shared" ref="H113:H115" si="35">F113-G113</f>
        <v>-51.55566916767566</v>
      </c>
      <c r="I113" s="15"/>
    </row>
    <row r="114" spans="1:15" s="3" customFormat="1" ht="47.25" customHeight="1">
      <c r="A114" s="18" t="s">
        <v>209</v>
      </c>
      <c r="B114" s="65">
        <f>'[10]Ф2 2022 15.06'!$OE$164</f>
        <v>3.3</v>
      </c>
      <c r="C114" s="7">
        <f>'[11]УК расш(к)'!$F$134</f>
        <v>3</v>
      </c>
      <c r="D114" s="75">
        <f t="shared" si="34"/>
        <v>71.004113223040932</v>
      </c>
      <c r="E114" s="14">
        <f t="shared" ref="E114:E115" si="36">G114</f>
        <v>30844.869586805071</v>
      </c>
      <c r="F114" s="7">
        <f>'[11]УК расш(к)'!$Q$134</f>
        <v>32088.888888888887</v>
      </c>
      <c r="G114" s="7">
        <f>'[10]Ф2 2022 15.06'!$OF$164</f>
        <v>30844.869586805071</v>
      </c>
      <c r="H114" s="8">
        <f t="shared" si="35"/>
        <v>1244.019302083816</v>
      </c>
      <c r="I114" s="15"/>
    </row>
    <row r="115" spans="1:15" s="3" customFormat="1" ht="63.75" customHeight="1">
      <c r="A115" s="18" t="s">
        <v>129</v>
      </c>
      <c r="B115" s="65">
        <f>'[10]Ф2 2022 15.06'!$OE$163</f>
        <v>33.700000000000003</v>
      </c>
      <c r="C115" s="7">
        <f>'[11]УК расш(к)'!$F$135</f>
        <v>33.700000000000003</v>
      </c>
      <c r="D115" s="75">
        <f t="shared" si="34"/>
        <v>70.337959037667702</v>
      </c>
      <c r="E115" s="14">
        <f t="shared" si="36"/>
        <v>31785.299113742683</v>
      </c>
      <c r="F115" s="7">
        <f>'[11]УК расш(к)'!$Q$135</f>
        <v>31787.83382789317</v>
      </c>
      <c r="G115" s="7">
        <f>'[10]Ф2 2022 15.06'!$OF$163</f>
        <v>31785.299113742683</v>
      </c>
      <c r="H115" s="8">
        <f t="shared" si="35"/>
        <v>2.534714150486252</v>
      </c>
      <c r="I115" s="15"/>
    </row>
    <row r="116" spans="1:15" s="3" customFormat="1" ht="37.5">
      <c r="A116" s="16" t="s">
        <v>36</v>
      </c>
      <c r="B116" s="17">
        <f>B113+B114+B115</f>
        <v>79</v>
      </c>
      <c r="C116" s="17">
        <f>C113+C114+C115</f>
        <v>79</v>
      </c>
      <c r="D116" s="75">
        <f t="shared" si="34"/>
        <v>73.398516498531734</v>
      </c>
      <c r="E116" s="8">
        <f>(B113*E113+E114*B114+B115*E115)/B116</f>
        <v>33136.768975999272</v>
      </c>
      <c r="F116" s="8">
        <f>(C113*F113+F114*C114+C115*F115)/C116</f>
        <v>33170.991561181443</v>
      </c>
      <c r="G116" s="8">
        <f>E116</f>
        <v>33136.768975999272</v>
      </c>
      <c r="H116" s="8">
        <f>F116-G116</f>
        <v>34.222585182171315</v>
      </c>
      <c r="I116" s="15"/>
    </row>
    <row r="117" spans="1:15" s="3" customFormat="1" ht="18.75">
      <c r="A117" s="615" t="s">
        <v>37</v>
      </c>
      <c r="B117" s="616"/>
      <c r="C117" s="616"/>
      <c r="D117" s="616"/>
      <c r="E117" s="616"/>
      <c r="F117" s="616"/>
      <c r="G117" s="616"/>
      <c r="H117" s="617"/>
      <c r="I117" s="15"/>
    </row>
    <row r="118" spans="1:15" s="3" customFormat="1" ht="56.25">
      <c r="A118" s="102" t="s">
        <v>130</v>
      </c>
      <c r="B118" s="103">
        <f>'[10]Ф2 2022 15.06'!$OE$167</f>
        <v>48.8</v>
      </c>
      <c r="C118" s="25">
        <f>'[11]УК расш(к)'!$F$31</f>
        <v>48.8</v>
      </c>
      <c r="D118" s="75">
        <f t="shared" ref="D118:D120" si="37">F118/45193*100</f>
        <v>78.199447324825073</v>
      </c>
      <c r="E118" s="65">
        <f>G118</f>
        <v>35340.597798259085</v>
      </c>
      <c r="F118" s="25">
        <f>'[11]УК расш(к)'!$Q$31</f>
        <v>35340.676229508194</v>
      </c>
      <c r="G118" s="25">
        <f>'[10]Ф2 2022 15.06'!$OF$167</f>
        <v>35340.597798259085</v>
      </c>
      <c r="H118" s="24">
        <f t="shared" ref="H118:H119" si="38">F118-G118</f>
        <v>7.8431249108689371E-2</v>
      </c>
      <c r="I118" s="15"/>
    </row>
    <row r="119" spans="1:15" s="3" customFormat="1" ht="60.75" customHeight="1">
      <c r="A119" s="102" t="s">
        <v>210</v>
      </c>
      <c r="B119" s="103">
        <f>'[10]Ф2 2022 15.06'!$OE$168</f>
        <v>86.4</v>
      </c>
      <c r="C119" s="25">
        <f>'[11]УК расш(к)'!$F$32</f>
        <v>86.4</v>
      </c>
      <c r="D119" s="75">
        <f t="shared" si="37"/>
        <v>68.398988303389061</v>
      </c>
      <c r="E119" s="65">
        <f>G119</f>
        <v>30911.540412660481</v>
      </c>
      <c r="F119" s="25">
        <f>'[11]УК расш(к)'!$Q$32</f>
        <v>30911.554783950618</v>
      </c>
      <c r="G119" s="25">
        <f>'[10]Ф2 2022 15.06'!$OF$168</f>
        <v>30911.540412660481</v>
      </c>
      <c r="H119" s="24">
        <f t="shared" si="38"/>
        <v>1.4371290137205506E-2</v>
      </c>
      <c r="I119" s="15"/>
    </row>
    <row r="120" spans="1:15" s="3" customFormat="1" ht="37.5">
      <c r="A120" s="19" t="s">
        <v>38</v>
      </c>
      <c r="B120" s="21">
        <f>B118+B119</f>
        <v>135.19999999999999</v>
      </c>
      <c r="C120" s="24">
        <f>C118+C119</f>
        <v>135.19999999999999</v>
      </c>
      <c r="D120" s="75">
        <f t="shared" si="37"/>
        <v>71.93643209219141</v>
      </c>
      <c r="E120" s="24">
        <f>(E118*B118+E119*B119)/B120</f>
        <v>32510.194261900218</v>
      </c>
      <c r="F120" s="24">
        <f>(F118*C118+F119*C119)/C120</f>
        <v>32510.231755424065</v>
      </c>
      <c r="G120" s="24">
        <f>(G118*B118+G119*B119)/B120</f>
        <v>32510.194261900218</v>
      </c>
      <c r="H120" s="24">
        <f>F120-G120</f>
        <v>3.7493523846933385E-2</v>
      </c>
      <c r="I120" s="15"/>
    </row>
    <row r="121" spans="1:15" s="3" customFormat="1" ht="18.75">
      <c r="A121" s="615" t="s">
        <v>131</v>
      </c>
      <c r="B121" s="616"/>
      <c r="C121" s="616"/>
      <c r="D121" s="616"/>
      <c r="E121" s="616"/>
      <c r="F121" s="616"/>
      <c r="G121" s="616"/>
      <c r="H121" s="617"/>
      <c r="I121" s="15"/>
    </row>
    <row r="122" spans="1:15" ht="37.5">
      <c r="A122" s="102" t="s">
        <v>132</v>
      </c>
      <c r="B122" s="103">
        <f>'[10]Ф2 2022 15.06'!$OE$172</f>
        <v>132.6</v>
      </c>
      <c r="C122" s="25">
        <f>'[11]УК расш(к)'!$F$74</f>
        <v>130.5</v>
      </c>
      <c r="D122" s="75">
        <f t="shared" ref="D122:D125" si="39">F122/45193*100</f>
        <v>96.336928047972719</v>
      </c>
      <c r="E122" s="65">
        <f>G122</f>
        <v>43562.928576448503</v>
      </c>
      <c r="F122" s="25">
        <f>'[11]УК расш(к)'!$Q$74</f>
        <v>43537.547892720315</v>
      </c>
      <c r="G122" s="25">
        <f>'[10]Ф2 2022 15.06'!$OF$172</f>
        <v>43562.928576448503</v>
      </c>
      <c r="H122" s="8">
        <f t="shared" ref="H122:H124" si="40">F122-G122</f>
        <v>-25.38068372818816</v>
      </c>
      <c r="I122" s="15"/>
    </row>
    <row r="123" spans="1:15" ht="37.5">
      <c r="A123" s="102" t="s">
        <v>133</v>
      </c>
      <c r="B123" s="103">
        <f>'[10]Ф2 2022 15.06'!$OE$170</f>
        <v>64.5</v>
      </c>
      <c r="C123" s="25">
        <f>'[11]УК расш(к)'!$F$75</f>
        <v>65.2</v>
      </c>
      <c r="D123" s="75">
        <f t="shared" si="39"/>
        <v>106.57907912969674</v>
      </c>
      <c r="E123" s="65">
        <f t="shared" ref="E123:E124" si="41">G123</f>
        <v>48199.123391959096</v>
      </c>
      <c r="F123" s="25">
        <f>'[11]УК расш(к)'!$Q$75</f>
        <v>48166.283231083842</v>
      </c>
      <c r="G123" s="25">
        <f>'[10]Ф2 2022 15.06'!$OF$170</f>
        <v>48199.123391959096</v>
      </c>
      <c r="H123" s="8">
        <f t="shared" si="40"/>
        <v>-32.840160875253787</v>
      </c>
      <c r="I123" s="15"/>
    </row>
    <row r="124" spans="1:15" ht="30" customHeight="1">
      <c r="A124" s="102" t="s">
        <v>134</v>
      </c>
      <c r="B124" s="103">
        <f>'[10]Ф2 2022 15.06'!$OE$180</f>
        <v>4</v>
      </c>
      <c r="C124" s="25">
        <f>'[11]УК расш(к)'!$F$76</f>
        <v>4</v>
      </c>
      <c r="D124" s="75">
        <f t="shared" si="39"/>
        <v>106.02674455483519</v>
      </c>
      <c r="E124" s="65">
        <f t="shared" si="41"/>
        <v>47916.260240655414</v>
      </c>
      <c r="F124" s="25">
        <f>'[11]УК расш(к)'!$Q$76</f>
        <v>47916.666666666664</v>
      </c>
      <c r="G124" s="25">
        <f>'[10]Ф2 2022 15.06'!$OF$180</f>
        <v>47916.260240655414</v>
      </c>
      <c r="H124" s="8">
        <f t="shared" si="40"/>
        <v>0.4064260112500051</v>
      </c>
      <c r="I124" s="15"/>
    </row>
    <row r="125" spans="1:15" s="3" customFormat="1" ht="37.5">
      <c r="A125" s="16" t="s">
        <v>135</v>
      </c>
      <c r="B125" s="17">
        <f>B122+B123+B124</f>
        <v>201.1</v>
      </c>
      <c r="C125" s="17">
        <f>C122+C123+C124</f>
        <v>199.7</v>
      </c>
      <c r="D125" s="75">
        <f t="shared" si="39"/>
        <v>99.874972697726633</v>
      </c>
      <c r="E125" s="21">
        <f>(E122*B122+B123*E123+E124*B124)/B125</f>
        <v>45136.513321636266</v>
      </c>
      <c r="F125" s="21">
        <f>(F122*C122+C123*F123+F124*C124)/C125</f>
        <v>45136.496411283595</v>
      </c>
      <c r="G125" s="24">
        <f>(G122*B122+G123*B123+G124*B124)/B125</f>
        <v>45136.513321636266</v>
      </c>
      <c r="H125" s="8">
        <f>F125-G125</f>
        <v>-1.6910352671402507E-2</v>
      </c>
      <c r="I125" s="15"/>
    </row>
    <row r="126" spans="1:15" s="3" customFormat="1" ht="18.75">
      <c r="A126" s="615" t="s">
        <v>136</v>
      </c>
      <c r="B126" s="616"/>
      <c r="C126" s="616"/>
      <c r="D126" s="616"/>
      <c r="E126" s="616"/>
      <c r="F126" s="616"/>
      <c r="G126" s="616"/>
      <c r="H126" s="617"/>
      <c r="I126" s="15"/>
    </row>
    <row r="127" spans="1:15" s="299" customFormat="1" ht="45.75" customHeight="1">
      <c r="A127" s="294" t="s">
        <v>211</v>
      </c>
      <c r="B127" s="65">
        <f>'[10]Ф2 2022 15.06'!$OE$183</f>
        <v>23.7</v>
      </c>
      <c r="C127" s="7">
        <f>'[11]УК расш(к)'!$F$138</f>
        <v>24.5</v>
      </c>
      <c r="D127" s="75">
        <f t="shared" ref="D127:D134" si="42">F127/45193*100</f>
        <v>97.301505515799136</v>
      </c>
      <c r="E127" s="14">
        <f>G127</f>
        <v>38214.929536081021</v>
      </c>
      <c r="F127" s="7">
        <f>'[11]УК расш(к)'!$Q$138</f>
        <v>43973.469387755104</v>
      </c>
      <c r="G127" s="7">
        <f>'[10]Ф2 2022 15.06'!$OF$183</f>
        <v>38214.929536081021</v>
      </c>
      <c r="H127" s="287">
        <f t="shared" ref="H127:H133" si="43">F127-G127</f>
        <v>5758.5398516740825</v>
      </c>
      <c r="I127" s="15"/>
      <c r="J127" s="298"/>
      <c r="K127" s="298"/>
      <c r="L127" s="298"/>
      <c r="M127" s="298"/>
      <c r="N127" s="298"/>
      <c r="O127" s="298"/>
    </row>
    <row r="128" spans="1:15" s="299" customFormat="1" ht="45.75" customHeight="1">
      <c r="A128" s="294" t="s">
        <v>137</v>
      </c>
      <c r="B128" s="65">
        <f>'[10]Ф2 2022 15.06'!$OE$187</f>
        <v>13.9</v>
      </c>
      <c r="C128" s="7">
        <f>'[11]УК расш(к)'!$F$139</f>
        <v>12.7</v>
      </c>
      <c r="D128" s="75">
        <f t="shared" si="42"/>
        <v>96.60956598335062</v>
      </c>
      <c r="E128" s="14">
        <f t="shared" ref="E128:E133" si="44">G128</f>
        <v>39776.060257784557</v>
      </c>
      <c r="F128" s="7">
        <f>'[11]УК расш(к)'!$Q$139</f>
        <v>43660.761154855645</v>
      </c>
      <c r="G128" s="7">
        <f>'[10]Ф2 2022 15.06'!$OF$187</f>
        <v>39776.060257784557</v>
      </c>
      <c r="H128" s="287">
        <f t="shared" si="43"/>
        <v>3884.7008970710885</v>
      </c>
      <c r="I128" s="15"/>
      <c r="J128" s="83"/>
      <c r="K128" s="272"/>
      <c r="L128" s="82"/>
      <c r="M128" s="83"/>
      <c r="N128" s="83"/>
      <c r="O128" s="83"/>
    </row>
    <row r="129" spans="1:15" s="299" customFormat="1" ht="45.75" customHeight="1">
      <c r="A129" s="294" t="s">
        <v>212</v>
      </c>
      <c r="B129" s="65">
        <f>'[10]Ф2 2022 15.06'!$OE$188</f>
        <v>58.3</v>
      </c>
      <c r="C129" s="7">
        <f>'[11]УК расш(к)'!$F$140</f>
        <v>59</v>
      </c>
      <c r="D129" s="75">
        <f t="shared" si="42"/>
        <v>92.234673111342545</v>
      </c>
      <c r="E129" s="14">
        <f t="shared" si="44"/>
        <v>41689.264394224832</v>
      </c>
      <c r="F129" s="7">
        <f>'[11]УК расш(к)'!$Q$140</f>
        <v>41683.615819209037</v>
      </c>
      <c r="G129" s="7">
        <f>'[10]Ф2 2022 15.06'!$OF$188</f>
        <v>41689.264394224832</v>
      </c>
      <c r="H129" s="287">
        <f t="shared" si="43"/>
        <v>-5.6485750157953589</v>
      </c>
      <c r="I129" s="15"/>
      <c r="J129" s="298"/>
      <c r="K129" s="298"/>
      <c r="L129" s="298"/>
      <c r="M129" s="298"/>
      <c r="N129" s="298"/>
      <c r="O129" s="298"/>
    </row>
    <row r="130" spans="1:15" s="299" customFormat="1" ht="46.5" customHeight="1">
      <c r="A130" s="294" t="s">
        <v>213</v>
      </c>
      <c r="B130" s="65">
        <f>'[10]Ф2 2022 15.06'!$OE$186</f>
        <v>29</v>
      </c>
      <c r="C130" s="7">
        <f>'[11]УК расш(к)'!$F$141</f>
        <v>25.8</v>
      </c>
      <c r="D130" s="75">
        <f t="shared" si="42"/>
        <v>96.557594985526038</v>
      </c>
      <c r="E130" s="14">
        <f t="shared" si="44"/>
        <v>40728.758143969484</v>
      </c>
      <c r="F130" s="7">
        <f>'[11]УК расш(к)'!$Q$141</f>
        <v>43637.273901808781</v>
      </c>
      <c r="G130" s="7">
        <f>'[10]Ф2 2022 15.06'!$OF$186</f>
        <v>40728.758143969484</v>
      </c>
      <c r="H130" s="8">
        <f t="shared" si="43"/>
        <v>2908.5157578392973</v>
      </c>
      <c r="I130" s="15"/>
    </row>
    <row r="131" spans="1:15" s="299" customFormat="1" ht="61.5" customHeight="1">
      <c r="A131" s="294" t="s">
        <v>214</v>
      </c>
      <c r="B131" s="65">
        <f>'[10]Ф2 2022 15.06'!$OE$182</f>
        <v>154.30000000000001</v>
      </c>
      <c r="C131" s="7">
        <f>'[11]УК расш(к)'!$F$142</f>
        <v>159.80000000000001</v>
      </c>
      <c r="D131" s="75">
        <f t="shared" si="42"/>
        <v>78.176852974552062</v>
      </c>
      <c r="E131" s="14">
        <f t="shared" si="44"/>
        <v>38467.236456600491</v>
      </c>
      <c r="F131" s="7">
        <f>'[11]УК расш(к)'!$Q$142</f>
        <v>35330.465164789319</v>
      </c>
      <c r="G131" s="7">
        <f>'[10]Ф2 2022 15.06'!$OF$182</f>
        <v>38467.236456600491</v>
      </c>
      <c r="H131" s="8">
        <f t="shared" si="43"/>
        <v>-3136.771291811172</v>
      </c>
      <c r="I131" s="15"/>
    </row>
    <row r="132" spans="1:15" s="299" customFormat="1" ht="48" customHeight="1">
      <c r="A132" s="294" t="s">
        <v>138</v>
      </c>
      <c r="B132" s="65">
        <f>'[10]Ф2 2022 15.06'!$OE$185</f>
        <v>40.4</v>
      </c>
      <c r="C132" s="7">
        <f>'[11]УК расш(к)'!$F$143</f>
        <v>38.700000000000003</v>
      </c>
      <c r="D132" s="75">
        <f t="shared" si="42"/>
        <v>97.406428354470833</v>
      </c>
      <c r="E132" s="14">
        <f t="shared" si="44"/>
        <v>38030.303721616401</v>
      </c>
      <c r="F132" s="7">
        <f>'[11]УК расш(к)'!$Q$143</f>
        <v>44020.887166236003</v>
      </c>
      <c r="G132" s="7">
        <f>'[10]Ф2 2022 15.06'!$OF$185</f>
        <v>38030.303721616401</v>
      </c>
      <c r="H132" s="8">
        <f t="shared" si="43"/>
        <v>5990.5834446196022</v>
      </c>
      <c r="I132" s="15"/>
    </row>
    <row r="133" spans="1:15" s="299" customFormat="1" ht="45.75" customHeight="1">
      <c r="A133" s="294" t="s">
        <v>139</v>
      </c>
      <c r="B133" s="65">
        <f>'[10]Ф2 2022 15.06'!$OE$189</f>
        <v>26.1</v>
      </c>
      <c r="C133" s="7">
        <f>'[11]УК расш(к)'!$F$144</f>
        <v>25.2</v>
      </c>
      <c r="D133" s="75">
        <f t="shared" si="42"/>
        <v>89.456132703980828</v>
      </c>
      <c r="E133" s="14">
        <f t="shared" si="44"/>
        <v>39965.401494507911</v>
      </c>
      <c r="F133" s="7">
        <f>'[11]УК расш(к)'!$Q$144</f>
        <v>40427.910052910054</v>
      </c>
      <c r="G133" s="7">
        <f>'[10]Ф2 2022 15.06'!$OF$189</f>
        <v>39965.401494507911</v>
      </c>
      <c r="H133" s="8">
        <f t="shared" si="43"/>
        <v>462.50855840214354</v>
      </c>
      <c r="I133" s="15"/>
    </row>
    <row r="134" spans="1:15" s="3" customFormat="1" ht="41.25" customHeight="1">
      <c r="A134" s="16" t="s">
        <v>140</v>
      </c>
      <c r="B134" s="17">
        <f>B127+B128+B129+B130+B131+B132+B133</f>
        <v>345.70000000000005</v>
      </c>
      <c r="C134" s="17">
        <f>C127+C128+C129+C130+C131+C132+C133</f>
        <v>345.7</v>
      </c>
      <c r="D134" s="75">
        <f t="shared" si="42"/>
        <v>86.955292057023939</v>
      </c>
      <c r="E134" s="8">
        <f>(E127*B127+E128*B128+E129*B129+E130*B130+E131*B131+E132*B132+E133*B133)/B134</f>
        <v>39297.700325600701</v>
      </c>
      <c r="F134" s="8">
        <f>(F127*C127+F128*C128+F129*C129+F130*C130+F131*C131+F132*C132+F133*C133)/C134</f>
        <v>39297.705139330828</v>
      </c>
      <c r="G134" s="8">
        <f>(G127*B127+G128*B128+G129*B129+G130*B130+G131*B131+G132*B132+G133*B133)/B134</f>
        <v>39297.700325600701</v>
      </c>
      <c r="H134" s="8">
        <f>F134-G134</f>
        <v>4.8137301273527555E-3</v>
      </c>
      <c r="I134" s="15"/>
    </row>
    <row r="135" spans="1:15" s="3" customFormat="1" ht="18.75">
      <c r="A135" s="615" t="s">
        <v>141</v>
      </c>
      <c r="B135" s="616"/>
      <c r="C135" s="616"/>
      <c r="D135" s="616"/>
      <c r="E135" s="616"/>
      <c r="F135" s="616"/>
      <c r="G135" s="616"/>
      <c r="H135" s="617"/>
      <c r="I135" s="15"/>
    </row>
    <row r="136" spans="1:15" s="12" customFormat="1" ht="48.75" customHeight="1">
      <c r="A136" s="311" t="s">
        <v>142</v>
      </c>
      <c r="B136" s="111">
        <f>'[10]Ф2 2022 15.06'!$OE$191</f>
        <v>72.3</v>
      </c>
      <c r="C136" s="13">
        <f>'[11]УК расш(к)'!$F$148</f>
        <v>72.300000000000011</v>
      </c>
      <c r="D136" s="75">
        <f t="shared" ref="D136:D137" si="45">F136/45193*100</f>
        <v>140.52633866795588</v>
      </c>
      <c r="E136" s="13">
        <f>G136</f>
        <v>63508.076024472757</v>
      </c>
      <c r="F136" s="13">
        <f>'[11]УК расш(к)'!$Q$148</f>
        <v>63508.068234209313</v>
      </c>
      <c r="G136" s="13">
        <f>'[10]Ф2 2022 15.06'!$OF$191</f>
        <v>63508.076024472757</v>
      </c>
      <c r="H136" s="20">
        <f>F136-G136</f>
        <v>-7.7902634438942187E-3</v>
      </c>
      <c r="I136" s="15"/>
    </row>
    <row r="137" spans="1:15" s="12" customFormat="1" ht="37.5">
      <c r="A137" s="105" t="s">
        <v>143</v>
      </c>
      <c r="B137" s="20">
        <f>B136</f>
        <v>72.3</v>
      </c>
      <c r="C137" s="20">
        <f>C136</f>
        <v>72.300000000000011</v>
      </c>
      <c r="D137" s="75">
        <f t="shared" si="45"/>
        <v>140.52633866795588</v>
      </c>
      <c r="E137" s="20">
        <f>(E136*B136)/B137</f>
        <v>63508.076024472764</v>
      </c>
      <c r="F137" s="20">
        <f>(F136*C136)/C137</f>
        <v>63508.068234209313</v>
      </c>
      <c r="G137" s="20">
        <f>(G136*B136)/B137</f>
        <v>63508.076024472764</v>
      </c>
      <c r="H137" s="20">
        <f>F137-G137</f>
        <v>-7.7902634511701763E-3</v>
      </c>
      <c r="I137" s="15"/>
    </row>
    <row r="138" spans="1:15" s="3" customFormat="1" ht="18.75">
      <c r="A138" s="615" t="s">
        <v>144</v>
      </c>
      <c r="B138" s="616"/>
      <c r="C138" s="616"/>
      <c r="D138" s="616"/>
      <c r="E138" s="616"/>
      <c r="F138" s="616"/>
      <c r="G138" s="616"/>
      <c r="H138" s="617"/>
      <c r="I138" s="15"/>
    </row>
    <row r="139" spans="1:15" s="3" customFormat="1" ht="37.5">
      <c r="A139" s="18" t="s">
        <v>145</v>
      </c>
      <c r="B139" s="65">
        <f>'[10]Ф2 2022 15.06'!$OE$193</f>
        <v>6.9</v>
      </c>
      <c r="C139" s="25">
        <f>'[11]УК расш(к)'!$F$146</f>
        <v>7</v>
      </c>
      <c r="D139" s="75">
        <f t="shared" ref="D139:D141" si="46">F139/45193*100</f>
        <v>99.870607858570608</v>
      </c>
      <c r="E139" s="65">
        <f>G139</f>
        <v>45134.783350772123</v>
      </c>
      <c r="F139" s="25">
        <f>'[11]УК расш(к)'!$Q$146</f>
        <v>45134.523809523816</v>
      </c>
      <c r="G139" s="25">
        <f>'[10]Ф2 2022 15.06'!$OF$193</f>
        <v>45134.783350772123</v>
      </c>
      <c r="H139" s="24">
        <f t="shared" ref="H139:H140" si="47">F139-G139</f>
        <v>-0.25954124830604997</v>
      </c>
      <c r="I139" s="15"/>
    </row>
    <row r="140" spans="1:15" s="3" customFormat="1" ht="28.5" customHeight="1">
      <c r="A140" s="18" t="s">
        <v>146</v>
      </c>
      <c r="B140" s="65">
        <f>'[10]Ф2 2022 15.06'!$OE$194</f>
        <v>18.600000000000001</v>
      </c>
      <c r="C140" s="25">
        <f>'[11]УК расш(к)'!$F$147</f>
        <v>18.5</v>
      </c>
      <c r="D140" s="75">
        <f t="shared" si="46"/>
        <v>102.66777741829188</v>
      </c>
      <c r="E140" s="65">
        <f>G140</f>
        <v>46391.599083846733</v>
      </c>
      <c r="F140" s="25">
        <f>'[11]УК расш(к)'!$Q$147</f>
        <v>46398.648648648646</v>
      </c>
      <c r="G140" s="25">
        <f>'[10]Ф2 2022 15.06'!$OF$194</f>
        <v>46391.599083846733</v>
      </c>
      <c r="H140" s="24">
        <f t="shared" si="47"/>
        <v>7.0495648019132204</v>
      </c>
      <c r="I140" s="15"/>
    </row>
    <row r="141" spans="1:15" s="3" customFormat="1" ht="37.5">
      <c r="A141" s="16" t="s">
        <v>147</v>
      </c>
      <c r="B141" s="21">
        <f>B139+B140</f>
        <v>25.5</v>
      </c>
      <c r="C141" s="21">
        <f>C139+C140</f>
        <v>25.5</v>
      </c>
      <c r="D141" s="75">
        <f t="shared" si="46"/>
        <v>101.8999269509174</v>
      </c>
      <c r="E141" s="24">
        <f>G141</f>
        <v>46051.519532544189</v>
      </c>
      <c r="F141" s="24">
        <f>(F139*C139+F140*C140)/C141</f>
        <v>46051.633986928107</v>
      </c>
      <c r="G141" s="24">
        <f>(G139*B139+G140*B140)/B141</f>
        <v>46051.519532544189</v>
      </c>
      <c r="H141" s="24">
        <f>F141-G141</f>
        <v>0.11445438391820062</v>
      </c>
      <c r="I141" s="15"/>
    </row>
    <row r="142" spans="1:15" s="3" customFormat="1" ht="18.75">
      <c r="A142" s="615" t="s">
        <v>41</v>
      </c>
      <c r="B142" s="616"/>
      <c r="C142" s="616"/>
      <c r="D142" s="616"/>
      <c r="E142" s="616"/>
      <c r="F142" s="616"/>
      <c r="G142" s="616"/>
      <c r="H142" s="617"/>
      <c r="I142" s="15"/>
    </row>
    <row r="143" spans="1:15" s="3" customFormat="1" ht="41.25" customHeight="1">
      <c r="A143" s="18" t="s">
        <v>148</v>
      </c>
      <c r="B143" s="65">
        <f>'[10]Ф2 2022 15.06'!$OE$201</f>
        <v>184.8</v>
      </c>
      <c r="C143" s="25">
        <f>'[11]УК расш(к)'!$F$152</f>
        <v>184.8</v>
      </c>
      <c r="D143" s="75">
        <f t="shared" ref="D143:D154" si="48">F143/45193*100</f>
        <v>85.745362945371795</v>
      </c>
      <c r="E143" s="65">
        <f>G143</f>
        <v>38750.916283750383</v>
      </c>
      <c r="F143" s="25">
        <f>'[11]УК расш(к)'!$Q$152</f>
        <v>38750.901875901873</v>
      </c>
      <c r="G143" s="25">
        <f>'[10]Ф2 2022 15.06'!$OF$201</f>
        <v>38750.916283750383</v>
      </c>
      <c r="H143" s="24">
        <f t="shared" ref="H143:H150" si="49">F143-G143</f>
        <v>-1.4407848510018084E-2</v>
      </c>
      <c r="I143" s="15"/>
    </row>
    <row r="144" spans="1:15" s="3" customFormat="1" ht="41.25" customHeight="1">
      <c r="A144" s="18" t="s">
        <v>215</v>
      </c>
      <c r="B144" s="65">
        <f>'[10]Ф2 2022 15.06'!$OE$206</f>
        <v>120.4</v>
      </c>
      <c r="C144" s="25">
        <f>'[11]УК расш(к)'!$F$153</f>
        <v>120.4</v>
      </c>
      <c r="D144" s="75">
        <f t="shared" si="48"/>
        <v>72.515217678802898</v>
      </c>
      <c r="E144" s="65">
        <f t="shared" ref="E144:E150" si="50">G144</f>
        <v>32771.810086875455</v>
      </c>
      <c r="F144" s="25">
        <f>'[11]УК расш(к)'!$Q$153</f>
        <v>32771.802325581397</v>
      </c>
      <c r="G144" s="25">
        <f>'[10]Ф2 2022 15.06'!$OF$206</f>
        <v>32771.810086875455</v>
      </c>
      <c r="H144" s="24">
        <f t="shared" si="49"/>
        <v>-7.7612940585822798E-3</v>
      </c>
      <c r="I144" s="15"/>
    </row>
    <row r="145" spans="1:18" s="3" customFormat="1" ht="41.25" customHeight="1">
      <c r="A145" s="18" t="s">
        <v>149</v>
      </c>
      <c r="B145" s="65">
        <f>'[10]Ф2 2022 15.06'!$OE$205</f>
        <v>67.8</v>
      </c>
      <c r="C145" s="25">
        <f>'[11]УК расш(к)'!$F$154</f>
        <v>67.8</v>
      </c>
      <c r="D145" s="75">
        <f t="shared" si="48"/>
        <v>80.261851274336777</v>
      </c>
      <c r="E145" s="65">
        <f t="shared" si="50"/>
        <v>36272.721454173065</v>
      </c>
      <c r="F145" s="25">
        <f>'[11]УК расш(к)'!$Q$154</f>
        <v>36272.738446411022</v>
      </c>
      <c r="G145" s="25">
        <f>'[10]Ф2 2022 15.06'!$OF$205</f>
        <v>36272.721454173065</v>
      </c>
      <c r="H145" s="24">
        <f t="shared" si="49"/>
        <v>1.6992237957310863E-2</v>
      </c>
      <c r="I145" s="15"/>
    </row>
    <row r="146" spans="1:18" s="3" customFormat="1" ht="41.25" customHeight="1">
      <c r="A146" s="18" t="s">
        <v>150</v>
      </c>
      <c r="B146" s="65">
        <f>'[10]Ф2 2022 15.06'!$OE$202</f>
        <v>71.5</v>
      </c>
      <c r="C146" s="25">
        <f>'[11]УК расш(к)'!$F$155</f>
        <v>71.5</v>
      </c>
      <c r="D146" s="75">
        <f t="shared" si="48"/>
        <v>86.174824297984983</v>
      </c>
      <c r="E146" s="65">
        <f t="shared" si="50"/>
        <v>38944.996222415575</v>
      </c>
      <c r="F146" s="25">
        <f>'[11]УК расш(к)'!$Q$155</f>
        <v>38944.988344988356</v>
      </c>
      <c r="G146" s="25">
        <f>'[10]Ф2 2022 15.06'!$OF$202</f>
        <v>38944.996222415575</v>
      </c>
      <c r="H146" s="24">
        <f t="shared" si="49"/>
        <v>-7.8774272187729366E-3</v>
      </c>
      <c r="I146" s="15"/>
    </row>
    <row r="147" spans="1:18" s="3" customFormat="1" ht="41.25" customHeight="1">
      <c r="A147" s="18" t="s">
        <v>151</v>
      </c>
      <c r="B147" s="65">
        <f>'[10]Ф2 2022 15.06'!$OE$199</f>
        <v>32.5</v>
      </c>
      <c r="C147" s="25">
        <f>'[11]УК расш(к)'!$F$156</f>
        <v>32.5</v>
      </c>
      <c r="D147" s="75">
        <f t="shared" si="48"/>
        <v>88.847433259178416</v>
      </c>
      <c r="E147" s="65">
        <f t="shared" si="50"/>
        <v>40152.777186970729</v>
      </c>
      <c r="F147" s="25">
        <f>'[11]УК расш(к)'!$Q$156</f>
        <v>40152.820512820501</v>
      </c>
      <c r="G147" s="25">
        <f>'[10]Ф2 2022 15.06'!$OF$199</f>
        <v>40152.777186970729</v>
      </c>
      <c r="H147" s="24">
        <f t="shared" si="49"/>
        <v>4.3325849772372749E-2</v>
      </c>
      <c r="I147" s="15"/>
    </row>
    <row r="148" spans="1:18" s="3" customFormat="1" ht="41.25" customHeight="1">
      <c r="A148" s="18" t="s">
        <v>152</v>
      </c>
      <c r="B148" s="65">
        <f>'[10]Ф2 2022 15.06'!$OE$198</f>
        <v>37.4</v>
      </c>
      <c r="C148" s="25">
        <f>'[11]УК расш(к)'!$F$157</f>
        <v>37.4</v>
      </c>
      <c r="D148" s="75">
        <f t="shared" si="48"/>
        <v>80.821912026900804</v>
      </c>
      <c r="E148" s="65">
        <f t="shared" si="50"/>
        <v>36525.745048752637</v>
      </c>
      <c r="F148" s="25">
        <f>'[11]УК расш(к)'!$Q$157</f>
        <v>36525.846702317285</v>
      </c>
      <c r="G148" s="25">
        <f>'[10]Ф2 2022 15.06'!$OF$198</f>
        <v>36525.745048752637</v>
      </c>
      <c r="H148" s="24">
        <f t="shared" si="49"/>
        <v>0.10165356464858633</v>
      </c>
      <c r="I148" s="15"/>
    </row>
    <row r="149" spans="1:18" s="3" customFormat="1" ht="41.25" customHeight="1">
      <c r="A149" s="18" t="s">
        <v>153</v>
      </c>
      <c r="B149" s="65">
        <f>'[10]Ф2 2022 15.06'!$OE$197</f>
        <v>76.599999999999994</v>
      </c>
      <c r="C149" s="25">
        <f>'[11]УК расш(к)'!$F$158</f>
        <v>76.599999999999994</v>
      </c>
      <c r="D149" s="75">
        <f t="shared" si="48"/>
        <v>85.477849117363519</v>
      </c>
      <c r="E149" s="65">
        <f t="shared" si="50"/>
        <v>38629.974605581032</v>
      </c>
      <c r="F149" s="25">
        <f>'[11]УК расш(к)'!$Q$158</f>
        <v>38630.0043516101</v>
      </c>
      <c r="G149" s="25">
        <f>'[10]Ф2 2022 15.06'!$OF$197</f>
        <v>38629.974605581032</v>
      </c>
      <c r="H149" s="24">
        <f t="shared" si="49"/>
        <v>2.9746029067609925E-2</v>
      </c>
      <c r="I149" s="15"/>
      <c r="J149" s="106"/>
      <c r="K149" s="106"/>
      <c r="L149" s="106"/>
      <c r="M149" s="106"/>
      <c r="N149" s="106"/>
      <c r="O149" s="106"/>
      <c r="P149" s="106"/>
      <c r="Q149" s="106"/>
      <c r="R149" s="106"/>
    </row>
    <row r="150" spans="1:18" s="3" customFormat="1" ht="41.25" customHeight="1">
      <c r="A150" s="18" t="s">
        <v>154</v>
      </c>
      <c r="B150" s="65">
        <f>'[10]Ф2 2022 15.06'!$OE$204</f>
        <v>15</v>
      </c>
      <c r="C150" s="25">
        <f>'[11]УК расш(к)'!$F$159</f>
        <v>15</v>
      </c>
      <c r="D150" s="75">
        <f t="shared" si="48"/>
        <v>73.947046863206438</v>
      </c>
      <c r="E150" s="65">
        <f t="shared" si="50"/>
        <v>33419.005803038068</v>
      </c>
      <c r="F150" s="25">
        <f>'[11]УК расш(к)'!$Q$159</f>
        <v>33418.888888888891</v>
      </c>
      <c r="G150" s="25">
        <f>'[10]Ф2 2022 15.06'!$OF$204</f>
        <v>33419.005803038068</v>
      </c>
      <c r="H150" s="24">
        <f t="shared" si="49"/>
        <v>-0.1169141491773189</v>
      </c>
      <c r="I150" s="15"/>
      <c r="J150" s="83"/>
      <c r="K150" s="272"/>
      <c r="L150" s="82"/>
      <c r="M150" s="83"/>
      <c r="N150" s="83"/>
      <c r="O150" s="83"/>
      <c r="P150" s="106"/>
      <c r="Q150" s="106"/>
      <c r="R150" s="106"/>
    </row>
    <row r="151" spans="1:18" s="3" customFormat="1" ht="37.5">
      <c r="A151" s="16" t="s">
        <v>42</v>
      </c>
      <c r="B151" s="21">
        <f>B143+B144+B145+B146+B147+B148+B149+B150</f>
        <v>606.00000000000011</v>
      </c>
      <c r="C151" s="21">
        <f>C143+C144+C145+C146+C147+C148+C149+C150</f>
        <v>606.00000000000011</v>
      </c>
      <c r="D151" s="75">
        <f t="shared" si="48"/>
        <v>82.090625034003409</v>
      </c>
      <c r="E151" s="24">
        <f>(B143*E143+B144*E144+B145*E145+B146*E146+B147*E147+B148*E148+B149*E149+B150*E150)/B151</f>
        <v>37099.211672319303</v>
      </c>
      <c r="F151" s="24">
        <f>(C143*F143+C144*F144+C145*F145+C146*F146+C147*F147+C148*F148+C149*F149+C150*F150)/C151</f>
        <v>37099.216171617161</v>
      </c>
      <c r="G151" s="24">
        <f>(G143*B143+G144*B144+G145*B145+G146*B146+G147*B147+G148*B148+G149*B149+G150*B150)/B151</f>
        <v>37099.211672319303</v>
      </c>
      <c r="H151" s="24">
        <f>F151-G151</f>
        <v>4.4992978582740761E-3</v>
      </c>
      <c r="I151" s="15"/>
      <c r="J151" s="106"/>
      <c r="K151" s="106"/>
      <c r="L151" s="106"/>
      <c r="M151" s="106"/>
      <c r="N151" s="106"/>
      <c r="O151" s="106"/>
      <c r="P151" s="106"/>
      <c r="Q151" s="106"/>
      <c r="R151" s="106"/>
    </row>
    <row r="152" spans="1:18" ht="39">
      <c r="A152" s="119" t="s">
        <v>155</v>
      </c>
      <c r="B152" s="120">
        <f>B151+B141+B137+B134+B125+B120+B116+B111+B104+B82+B78+B73+B68+B64+B60+B56+B46+B41+B37+B32</f>
        <v>2639.2999999999997</v>
      </c>
      <c r="C152" s="120">
        <f>C151+C141+C137+C134+C125+C120+C116+C111+C104+C82+C78+C73+C68+C64+C60+C56+C46+C41+C37+C32</f>
        <v>2638.1000000000008</v>
      </c>
      <c r="D152" s="121">
        <f t="shared" si="48"/>
        <v>89.417938791960594</v>
      </c>
      <c r="E152" s="120">
        <f>(E32*B32+B37*E37+E41*B41+B46*E46+E56*B56+B60*E60+E64*B64+B68*E68+E73*B73+B78*E78+E82*B82+B104*E104+E111*B111+B116*E116+E120*B120+B125*E125+E134*B134+B137*E137+E141*B141+B151*E151)/B152</f>
        <v>40400.92023927877</v>
      </c>
      <c r="F152" s="120">
        <f>(F32*C32+C37*F37+F41*C41+C46*F46+F56*C56+C60*F60+F64*C64+C68*F68+F73*C73+C78*F78+F82*C82+C104*F104+F111*C111+C116*F116+F120*C120+C125*F125+F134*C134+C137*F137+F141*C141+C151*F151)/C152</f>
        <v>40410.649078250754</v>
      </c>
      <c r="G152" s="122">
        <f>(G32*B32+G37*B37+G41*B41+G46*B46+G56*B56+G60*B60+G64*B64+G68*B68+G73*B73+G78*B78+G82*B82+G104*B104+G111*B111+G116*B116+G120*B120+G125*B125+G134*B134+G137*B137+G141*B141+G151*B151)/B152</f>
        <v>40400.92023927877</v>
      </c>
      <c r="H152" s="123">
        <f t="shared" ref="H152" si="51">F152-G152</f>
        <v>9.7288389719833503</v>
      </c>
      <c r="I152" s="15"/>
    </row>
    <row r="153" spans="1:18" s="107" customFormat="1" ht="19.5">
      <c r="A153" s="119" t="s">
        <v>156</v>
      </c>
      <c r="B153" s="122">
        <f>B152+B26</f>
        <v>3770.3999999999996</v>
      </c>
      <c r="C153" s="122">
        <f>C152+C26</f>
        <v>3766.4000000000005</v>
      </c>
      <c r="D153" s="121">
        <f t="shared" si="48"/>
        <v>91.321296070925442</v>
      </c>
      <c r="E153" s="122">
        <f>(E26*B26+E152*B152)/B153</f>
        <v>41172.296524249752</v>
      </c>
      <c r="F153" s="122">
        <f>(F26*C26+F152*C152)/C153</f>
        <v>41270.833333333336</v>
      </c>
      <c r="G153" s="122">
        <f>(G152*B152+G26*B26)/B153</f>
        <v>41172.296524249752</v>
      </c>
      <c r="H153" s="123">
        <f>F153-G153</f>
        <v>98.536809083583648</v>
      </c>
      <c r="I153" s="15"/>
    </row>
    <row r="154" spans="1:18" s="107" customFormat="1" ht="19.5">
      <c r="A154" s="277" t="s">
        <v>162</v>
      </c>
      <c r="B154" s="74">
        <f>B153+B25</f>
        <v>3783.9999999999995</v>
      </c>
      <c r="C154" s="28">
        <f>C153+C25</f>
        <v>3779.5000000000005</v>
      </c>
      <c r="D154" s="75">
        <f t="shared" si="48"/>
        <v>91.375466634157448</v>
      </c>
      <c r="E154" s="74">
        <f>(E152*B152+E27*B27)/B154</f>
        <v>41174.983325073168</v>
      </c>
      <c r="F154" s="74">
        <f>(F152*C152+F27*C27)/C154</f>
        <v>41295.314635974777</v>
      </c>
      <c r="G154" s="28">
        <f>(G152*B152+G27*B27)/B154</f>
        <v>41174.983325073168</v>
      </c>
      <c r="H154" s="278">
        <f>F154-G154</f>
        <v>120.33131090160896</v>
      </c>
      <c r="I154" s="15"/>
    </row>
    <row r="155" spans="1:18">
      <c r="A155" s="300" t="s">
        <v>317</v>
      </c>
      <c r="B155" s="321"/>
      <c r="C155" s="300"/>
      <c r="D155" s="301"/>
      <c r="E155" s="301"/>
      <c r="F155" s="301"/>
    </row>
    <row r="156" spans="1:18">
      <c r="A156" s="1" t="s">
        <v>3</v>
      </c>
      <c r="C156" s="1"/>
      <c r="D156" s="1"/>
      <c r="E156" s="288"/>
      <c r="F156" s="1"/>
      <c r="G156" s="320"/>
    </row>
    <row r="159" spans="1:18">
      <c r="F159" s="289"/>
    </row>
    <row r="161" spans="3:6">
      <c r="C161" s="289"/>
    </row>
    <row r="163" spans="3:6">
      <c r="F163" s="289"/>
    </row>
  </sheetData>
  <mergeCells count="31">
    <mergeCell ref="F2:H2"/>
    <mergeCell ref="A4:H4"/>
    <mergeCell ref="A5:H5"/>
    <mergeCell ref="A7:A8"/>
    <mergeCell ref="B7:B8"/>
    <mergeCell ref="C7:C8"/>
    <mergeCell ref="D7:D8"/>
    <mergeCell ref="E7:F7"/>
    <mergeCell ref="G7:G8"/>
    <mergeCell ref="H7:H8"/>
    <mergeCell ref="A79:H79"/>
    <mergeCell ref="A10:H10"/>
    <mergeCell ref="A28:H28"/>
    <mergeCell ref="A33:H33"/>
    <mergeCell ref="A38:H38"/>
    <mergeCell ref="A42:H42"/>
    <mergeCell ref="A47:H47"/>
    <mergeCell ref="A57:H57"/>
    <mergeCell ref="A61:H61"/>
    <mergeCell ref="A65:H65"/>
    <mergeCell ref="A69:H69"/>
    <mergeCell ref="A74:H74"/>
    <mergeCell ref="A135:H135"/>
    <mergeCell ref="A138:H138"/>
    <mergeCell ref="A142:H142"/>
    <mergeCell ref="A83:H83"/>
    <mergeCell ref="A105:H105"/>
    <mergeCell ref="A112:H112"/>
    <mergeCell ref="A117:H117"/>
    <mergeCell ref="A121:H121"/>
    <mergeCell ref="A126:H126"/>
  </mergeCells>
  <pageMargins left="0.11811023622047245" right="0.11811023622047245" top="0.15748031496062992" bottom="0.15748031496062992" header="0.31496062992125984" footer="0.31496062992125984"/>
  <pageSetup paperSize="9" scale="5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FF0000"/>
  </sheetPr>
  <dimension ref="A1:N765"/>
  <sheetViews>
    <sheetView view="pageBreakPreview" zoomScale="80" zoomScaleNormal="70" zoomScaleSheetLayoutView="80" workbookViewId="0">
      <pane ySplit="7" topLeftCell="A59" activePane="bottomLeft" state="frozen"/>
      <selection activeCell="G805" sqref="G805"/>
      <selection pane="bottomLeft" activeCell="D1" sqref="D1:D1048576"/>
    </sheetView>
  </sheetViews>
  <sheetFormatPr defaultRowHeight="15.75"/>
  <cols>
    <col min="1" max="1" width="53.42578125" style="310" customWidth="1"/>
    <col min="2" max="2" width="22.5703125" style="164" customWidth="1"/>
    <col min="3" max="3" width="19.5703125" style="164" customWidth="1"/>
    <col min="4" max="4" width="19.5703125" style="233" hidden="1" customWidth="1"/>
    <col min="5" max="5" width="22.85546875" style="164" customWidth="1"/>
    <col min="6" max="6" width="23.28515625" style="166" customWidth="1"/>
    <col min="7" max="7" width="15.5703125" style="10" hidden="1" customWidth="1"/>
    <col min="8" max="8" width="13" style="10" hidden="1" customWidth="1"/>
    <col min="9" max="9" width="13.85546875" style="10" hidden="1" customWidth="1"/>
    <col min="10" max="10" width="12.140625" style="10" hidden="1" customWidth="1"/>
    <col min="11" max="11" width="10.7109375" style="10" hidden="1" customWidth="1"/>
    <col min="12" max="12" width="12.7109375" style="10" hidden="1" customWidth="1"/>
    <col min="13" max="13" width="10.42578125" style="10" hidden="1" customWidth="1"/>
    <col min="14" max="16" width="0" style="10" hidden="1" customWidth="1"/>
    <col min="17" max="16384" width="9.140625" style="10"/>
  </cols>
  <sheetData>
    <row r="1" spans="1:6" ht="18.75">
      <c r="A1" s="302"/>
      <c r="B1" s="6"/>
      <c r="C1" s="6"/>
      <c r="D1" s="291"/>
      <c r="E1" s="246" t="s">
        <v>168</v>
      </c>
      <c r="F1" s="124"/>
    </row>
    <row r="2" spans="1:6" ht="18.75">
      <c r="A2" s="302"/>
      <c r="B2" s="648" t="s">
        <v>167</v>
      </c>
      <c r="C2" s="648"/>
      <c r="D2" s="648"/>
      <c r="E2" s="648"/>
      <c r="F2" s="649"/>
    </row>
    <row r="3" spans="1:6" ht="18.75">
      <c r="A3" s="302"/>
      <c r="B3" s="6"/>
      <c r="C3" s="6"/>
      <c r="D3" s="291"/>
      <c r="E3" s="285"/>
      <c r="F3" s="124"/>
    </row>
    <row r="4" spans="1:6" ht="18.75">
      <c r="A4" s="651" t="s">
        <v>10</v>
      </c>
      <c r="B4" s="651"/>
      <c r="C4" s="651"/>
      <c r="D4" s="651"/>
      <c r="E4" s="651"/>
      <c r="F4" s="124"/>
    </row>
    <row r="5" spans="1:6" ht="17.25" customHeight="1">
      <c r="A5" s="651" t="s">
        <v>224</v>
      </c>
      <c r="B5" s="651"/>
      <c r="C5" s="651"/>
      <c r="D5" s="651"/>
      <c r="E5" s="651"/>
      <c r="F5" s="124"/>
    </row>
    <row r="6" spans="1:6" ht="18.75">
      <c r="A6" s="302"/>
      <c r="B6" s="6"/>
      <c r="C6" s="6"/>
      <c r="D6" s="291"/>
      <c r="E6" s="6"/>
      <c r="F6" s="124"/>
    </row>
    <row r="7" spans="1:6" s="108" customFormat="1" ht="94.5" customHeight="1">
      <c r="A7" s="113" t="s">
        <v>18</v>
      </c>
      <c r="B7" s="112" t="s">
        <v>11</v>
      </c>
      <c r="C7" s="112" t="s">
        <v>165</v>
      </c>
      <c r="D7" s="225" t="s">
        <v>48</v>
      </c>
      <c r="E7" s="112" t="s">
        <v>12</v>
      </c>
      <c r="F7" s="284" t="s">
        <v>43</v>
      </c>
    </row>
    <row r="8" spans="1:6" s="6" customFormat="1" ht="18.75">
      <c r="A8" s="178">
        <v>1</v>
      </c>
      <c r="B8" s="30">
        <v>2</v>
      </c>
      <c r="C8" s="30">
        <v>3</v>
      </c>
      <c r="D8" s="232"/>
      <c r="E8" s="30">
        <v>4</v>
      </c>
      <c r="F8" s="167">
        <v>5</v>
      </c>
    </row>
    <row r="9" spans="1:6" s="6" customFormat="1" ht="18.75">
      <c r="A9" s="652" t="s">
        <v>157</v>
      </c>
      <c r="B9" s="652"/>
      <c r="C9" s="652"/>
      <c r="D9" s="652"/>
      <c r="E9" s="652"/>
      <c r="F9" s="167"/>
    </row>
    <row r="10" spans="1:6" s="6" customFormat="1" ht="18.75">
      <c r="A10" s="653" t="s">
        <v>51</v>
      </c>
      <c r="B10" s="653"/>
      <c r="C10" s="653"/>
      <c r="D10" s="653"/>
      <c r="E10" s="653"/>
      <c r="F10" s="167"/>
    </row>
    <row r="11" spans="1:6" s="6" customFormat="1" ht="26.25" customHeight="1">
      <c r="A11" s="32" t="s">
        <v>56</v>
      </c>
      <c r="B11" s="40"/>
      <c r="C11" s="168"/>
      <c r="D11" s="226"/>
      <c r="E11" s="650">
        <f>(C14+C16)/C12</f>
        <v>0.30102724003366749</v>
      </c>
      <c r="F11" s="167"/>
    </row>
    <row r="12" spans="1:6" s="6" customFormat="1" ht="18.75">
      <c r="A12" s="303" t="s">
        <v>17</v>
      </c>
      <c r="B12" s="169">
        <f>B14+B15+B16</f>
        <v>137.5</v>
      </c>
      <c r="C12" s="169">
        <f>C14+C15+C16</f>
        <v>62731.199999999997</v>
      </c>
      <c r="D12" s="231">
        <f>C12/B12/12*1000</f>
        <v>38018.909090909088</v>
      </c>
      <c r="E12" s="650"/>
      <c r="F12" s="170">
        <f>C12/C12*100</f>
        <v>100</v>
      </c>
    </row>
    <row r="13" spans="1:6" s="6" customFormat="1" ht="18.75">
      <c r="A13" s="303" t="s">
        <v>13</v>
      </c>
      <c r="B13" s="168"/>
      <c r="C13" s="168"/>
      <c r="D13" s="231"/>
      <c r="E13" s="650"/>
      <c r="F13" s="167"/>
    </row>
    <row r="14" spans="1:6" s="6" customFormat="1" ht="18.75">
      <c r="A14" s="304" t="s">
        <v>14</v>
      </c>
      <c r="B14" s="159">
        <v>5</v>
      </c>
      <c r="C14" s="171">
        <v>5077</v>
      </c>
      <c r="D14" s="231">
        <f t="shared" ref="D14:D16" si="0">C14/B14/12*1000</f>
        <v>84616.666666666657</v>
      </c>
      <c r="E14" s="650"/>
      <c r="F14" s="172">
        <f>C14*100/C12</f>
        <v>8.093261407401739</v>
      </c>
    </row>
    <row r="15" spans="1:6" s="6" customFormat="1" ht="18.75">
      <c r="A15" s="304" t="s">
        <v>15</v>
      </c>
      <c r="B15" s="159">
        <v>93.8</v>
      </c>
      <c r="C15" s="171">
        <v>43847.4</v>
      </c>
      <c r="D15" s="231">
        <f t="shared" si="0"/>
        <v>38954.690831556502</v>
      </c>
      <c r="E15" s="650"/>
      <c r="F15" s="172">
        <f>C15*100/C12</f>
        <v>69.897275996633255</v>
      </c>
    </row>
    <row r="16" spans="1:6" s="6" customFormat="1" ht="18.75">
      <c r="A16" s="304" t="s">
        <v>16</v>
      </c>
      <c r="B16" s="159">
        <v>38.700000000000003</v>
      </c>
      <c r="C16" s="171">
        <v>13806.8</v>
      </c>
      <c r="D16" s="231">
        <f t="shared" si="0"/>
        <v>29730.404823428074</v>
      </c>
      <c r="E16" s="650"/>
      <c r="F16" s="172">
        <f>C16/C12*100</f>
        <v>22.009462595965008</v>
      </c>
    </row>
    <row r="17" spans="1:6" s="6" customFormat="1" ht="30" customHeight="1">
      <c r="A17" s="32" t="s">
        <v>57</v>
      </c>
      <c r="B17" s="173"/>
      <c r="C17" s="168"/>
      <c r="D17" s="226"/>
      <c r="E17" s="650">
        <f>(C20+C22)/C18</f>
        <v>0.35432889835018622</v>
      </c>
      <c r="F17" s="172"/>
    </row>
    <row r="18" spans="1:6" s="6" customFormat="1" ht="18.75">
      <c r="A18" s="303" t="s">
        <v>44</v>
      </c>
      <c r="B18" s="169">
        <f>B20+B21+B22</f>
        <v>49.3</v>
      </c>
      <c r="C18" s="169">
        <f>C20+C21+C22</f>
        <v>23487.5</v>
      </c>
      <c r="D18" s="231">
        <f>C18/B18/12*1000</f>
        <v>39701.656524678838</v>
      </c>
      <c r="E18" s="650"/>
      <c r="F18" s="170">
        <f>C18/C18*100</f>
        <v>100</v>
      </c>
    </row>
    <row r="19" spans="1:6" s="6" customFormat="1" ht="18.75">
      <c r="A19" s="303" t="s">
        <v>13</v>
      </c>
      <c r="B19" s="168"/>
      <c r="C19" s="168"/>
      <c r="D19" s="231"/>
      <c r="E19" s="650"/>
      <c r="F19" s="172"/>
    </row>
    <row r="20" spans="1:6" s="6" customFormat="1" ht="18.75">
      <c r="A20" s="304" t="s">
        <v>14</v>
      </c>
      <c r="B20" s="159">
        <v>4</v>
      </c>
      <c r="C20" s="171">
        <v>3594.4</v>
      </c>
      <c r="D20" s="231">
        <f t="shared" ref="D20:D22" si="1">C20/B20/12*1000</f>
        <v>74883.333333333343</v>
      </c>
      <c r="E20" s="650"/>
      <c r="F20" s="172">
        <f>C20*100/C18</f>
        <v>15.303459286854711</v>
      </c>
    </row>
    <row r="21" spans="1:6" s="6" customFormat="1" ht="18.75">
      <c r="A21" s="304" t="s">
        <v>15</v>
      </c>
      <c r="B21" s="159">
        <v>32.4</v>
      </c>
      <c r="C21" s="171">
        <v>15165.2</v>
      </c>
      <c r="D21" s="231">
        <f t="shared" si="1"/>
        <v>39005.144032921809</v>
      </c>
      <c r="E21" s="650"/>
      <c r="F21" s="172">
        <f>C21*100/C18</f>
        <v>64.567110164981372</v>
      </c>
    </row>
    <row r="22" spans="1:6" s="6" customFormat="1" ht="18.75">
      <c r="A22" s="304" t="s">
        <v>16</v>
      </c>
      <c r="B22" s="159">
        <v>12.9</v>
      </c>
      <c r="C22" s="171">
        <v>4727.8999999999996</v>
      </c>
      <c r="D22" s="231">
        <f t="shared" si="1"/>
        <v>30541.989664082681</v>
      </c>
      <c r="E22" s="650"/>
      <c r="F22" s="172">
        <f>C22/C18*100</f>
        <v>20.129430548163914</v>
      </c>
    </row>
    <row r="23" spans="1:6" s="6" customFormat="1" ht="29.25" customHeight="1">
      <c r="A23" s="32" t="s">
        <v>59</v>
      </c>
      <c r="B23" s="40"/>
      <c r="C23" s="168"/>
      <c r="D23" s="226"/>
      <c r="E23" s="650">
        <f>(C26+C28)/C24</f>
        <v>0.39949480524953068</v>
      </c>
      <c r="F23" s="172"/>
    </row>
    <row r="24" spans="1:6" s="6" customFormat="1" ht="18.75">
      <c r="A24" s="303" t="s">
        <v>44</v>
      </c>
      <c r="B24" s="169">
        <f>B26+B27+B28</f>
        <v>88.5</v>
      </c>
      <c r="C24" s="169">
        <f>C26+C27+C28</f>
        <v>42716.2</v>
      </c>
      <c r="D24" s="231">
        <f>C24/B24/12*1000</f>
        <v>40222.410546139356</v>
      </c>
      <c r="E24" s="650"/>
      <c r="F24" s="170">
        <f>C24/C24*100</f>
        <v>100</v>
      </c>
    </row>
    <row r="25" spans="1:6" s="6" customFormat="1" ht="19.5" customHeight="1">
      <c r="A25" s="303" t="s">
        <v>13</v>
      </c>
      <c r="B25" s="168"/>
      <c r="C25" s="168"/>
      <c r="D25" s="231"/>
      <c r="E25" s="650"/>
      <c r="F25" s="172"/>
    </row>
    <row r="26" spans="1:6" s="6" customFormat="1" ht="18.75">
      <c r="A26" s="304" t="s">
        <v>14</v>
      </c>
      <c r="B26" s="159">
        <v>3</v>
      </c>
      <c r="C26" s="171">
        <v>2859.2</v>
      </c>
      <c r="D26" s="231">
        <f t="shared" ref="D26:D28" si="2">C26/B26/12*1000</f>
        <v>79422.222222222219</v>
      </c>
      <c r="E26" s="650"/>
      <c r="F26" s="172">
        <f>C26*100/C24</f>
        <v>6.6934792888880565</v>
      </c>
    </row>
    <row r="27" spans="1:6" s="6" customFormat="1" ht="18.75">
      <c r="A27" s="304" t="s">
        <v>15</v>
      </c>
      <c r="B27" s="159">
        <v>52.9</v>
      </c>
      <c r="C27" s="171">
        <v>25651.3</v>
      </c>
      <c r="D27" s="231">
        <f t="shared" si="2"/>
        <v>40408.475110270949</v>
      </c>
      <c r="E27" s="650"/>
      <c r="F27" s="172">
        <f>C27*100/C24</f>
        <v>60.05051947504694</v>
      </c>
    </row>
    <row r="28" spans="1:6" s="6" customFormat="1" ht="18.75">
      <c r="A28" s="304" t="s">
        <v>16</v>
      </c>
      <c r="B28" s="159">
        <v>32.6</v>
      </c>
      <c r="C28" s="171">
        <v>14205.7</v>
      </c>
      <c r="D28" s="231">
        <f t="shared" si="2"/>
        <v>36313.139059304704</v>
      </c>
      <c r="E28" s="650"/>
      <c r="F28" s="172">
        <f>C28/C24*100</f>
        <v>33.256001236065011</v>
      </c>
    </row>
    <row r="29" spans="1:6" s="6" customFormat="1" ht="22.5" customHeight="1">
      <c r="A29" s="32" t="s">
        <v>60</v>
      </c>
      <c r="B29" s="40"/>
      <c r="C29" s="168"/>
      <c r="D29" s="226"/>
      <c r="E29" s="650">
        <f>(C32+C34)/C30</f>
        <v>0.52971032231742154</v>
      </c>
      <c r="F29" s="172"/>
    </row>
    <row r="30" spans="1:6" s="6" customFormat="1" ht="18.75">
      <c r="A30" s="303" t="s">
        <v>17</v>
      </c>
      <c r="B30" s="169">
        <f>B32+B33+B34</f>
        <v>13.8</v>
      </c>
      <c r="C30" s="169">
        <f>C32+C33+C34</f>
        <v>6127.5</v>
      </c>
      <c r="D30" s="231">
        <f>C30/B30/12*1000</f>
        <v>37001.811594202896</v>
      </c>
      <c r="E30" s="650"/>
      <c r="F30" s="170">
        <f>C30/C30*100</f>
        <v>100</v>
      </c>
    </row>
    <row r="31" spans="1:6" s="6" customFormat="1" ht="19.5" customHeight="1">
      <c r="A31" s="303" t="s">
        <v>13</v>
      </c>
      <c r="B31" s="168"/>
      <c r="C31" s="168"/>
      <c r="D31" s="231"/>
      <c r="E31" s="650"/>
      <c r="F31" s="172"/>
    </row>
    <row r="32" spans="1:6" s="6" customFormat="1" ht="18.75">
      <c r="A32" s="304" t="s">
        <v>14</v>
      </c>
      <c r="B32" s="159">
        <v>3</v>
      </c>
      <c r="C32" s="171">
        <v>2098.9</v>
      </c>
      <c r="D32" s="231">
        <f t="shared" ref="D32:D34" si="3">C32/B32/12*1000</f>
        <v>58302.777777777774</v>
      </c>
      <c r="E32" s="650"/>
      <c r="F32" s="172">
        <f>C32*100/C30</f>
        <v>34.253773969808243</v>
      </c>
    </row>
    <row r="33" spans="1:6" s="6" customFormat="1" ht="18.75">
      <c r="A33" s="304" t="s">
        <v>15</v>
      </c>
      <c r="B33" s="159">
        <v>7</v>
      </c>
      <c r="C33" s="171">
        <v>2881.7</v>
      </c>
      <c r="D33" s="231">
        <f t="shared" si="3"/>
        <v>34305.952380952374</v>
      </c>
      <c r="E33" s="650"/>
      <c r="F33" s="172">
        <f>C33*100/C30</f>
        <v>47.028967768257857</v>
      </c>
    </row>
    <row r="34" spans="1:6" s="6" customFormat="1" ht="18.75">
      <c r="A34" s="304" t="s">
        <v>16</v>
      </c>
      <c r="B34" s="159">
        <v>3.8</v>
      </c>
      <c r="C34" s="171">
        <v>1146.9000000000001</v>
      </c>
      <c r="D34" s="231">
        <f t="shared" si="3"/>
        <v>25151.315789473687</v>
      </c>
      <c r="E34" s="650"/>
      <c r="F34" s="172">
        <f>C34/C30*100</f>
        <v>18.717258261933907</v>
      </c>
    </row>
    <row r="35" spans="1:6" s="6" customFormat="1" ht="25.5" customHeight="1">
      <c r="A35" s="32" t="s">
        <v>61</v>
      </c>
      <c r="B35" s="40"/>
      <c r="C35" s="168"/>
      <c r="D35" s="226"/>
      <c r="E35" s="650">
        <f>(C38+C40)/C36</f>
        <v>0.44271235740580828</v>
      </c>
      <c r="F35" s="167"/>
    </row>
    <row r="36" spans="1:6" s="6" customFormat="1" ht="18.75">
      <c r="A36" s="303" t="s">
        <v>44</v>
      </c>
      <c r="B36" s="169">
        <f>B38+B39+B40</f>
        <v>9.8000000000000007</v>
      </c>
      <c r="C36" s="169">
        <f>C38+C39+C40</f>
        <v>4400.6000000000004</v>
      </c>
      <c r="D36" s="231">
        <f>C36/B36/12*1000</f>
        <v>37420.06802721088</v>
      </c>
      <c r="E36" s="650"/>
      <c r="F36" s="170">
        <f>C36/C36*100</f>
        <v>100</v>
      </c>
    </row>
    <row r="37" spans="1:6" s="6" customFormat="1" ht="22.5" customHeight="1">
      <c r="A37" s="303" t="s">
        <v>13</v>
      </c>
      <c r="B37" s="168"/>
      <c r="C37" s="168"/>
      <c r="D37" s="231"/>
      <c r="E37" s="650"/>
      <c r="F37" s="167"/>
    </row>
    <row r="38" spans="1:6" s="6" customFormat="1" ht="18.75">
      <c r="A38" s="304" t="s">
        <v>14</v>
      </c>
      <c r="B38" s="159">
        <v>2</v>
      </c>
      <c r="C38" s="171">
        <v>1373.7</v>
      </c>
      <c r="D38" s="231">
        <f t="shared" ref="D38:D40" si="4">C38/B38/12*1000</f>
        <v>57237.500000000007</v>
      </c>
      <c r="E38" s="650"/>
      <c r="F38" s="172">
        <f>C38*100/C36</f>
        <v>31.216197791210288</v>
      </c>
    </row>
    <row r="39" spans="1:6" s="6" customFormat="1" ht="18.75">
      <c r="A39" s="304" t="s">
        <v>15</v>
      </c>
      <c r="B39" s="159">
        <v>5.5</v>
      </c>
      <c r="C39" s="171">
        <v>2452.4</v>
      </c>
      <c r="D39" s="231">
        <f t="shared" si="4"/>
        <v>37157.575757575767</v>
      </c>
      <c r="E39" s="650"/>
      <c r="F39" s="172">
        <f>C39*100/C36</f>
        <v>55.728764259419165</v>
      </c>
    </row>
    <row r="40" spans="1:6" s="6" customFormat="1" ht="18.75">
      <c r="A40" s="304" t="s">
        <v>16</v>
      </c>
      <c r="B40" s="159">
        <v>2.2999999999999998</v>
      </c>
      <c r="C40" s="171">
        <v>574.5</v>
      </c>
      <c r="D40" s="231">
        <f t="shared" si="4"/>
        <v>20815.217391304348</v>
      </c>
      <c r="E40" s="650"/>
      <c r="F40" s="172">
        <f>C40/C36*100</f>
        <v>13.05503794937054</v>
      </c>
    </row>
    <row r="41" spans="1:6" s="6" customFormat="1" ht="27" customHeight="1">
      <c r="A41" s="32" t="s">
        <v>62</v>
      </c>
      <c r="B41" s="40"/>
      <c r="C41" s="168"/>
      <c r="D41" s="226"/>
      <c r="E41" s="650">
        <f>(C44+C46)/C42</f>
        <v>0.62271738876288907</v>
      </c>
      <c r="F41" s="172"/>
    </row>
    <row r="42" spans="1:6" s="6" customFormat="1" ht="18.75">
      <c r="A42" s="303" t="s">
        <v>17</v>
      </c>
      <c r="B42" s="169">
        <f>B44+B45+B46</f>
        <v>11</v>
      </c>
      <c r="C42" s="169">
        <f>C44+C45+C46</f>
        <v>4276.8999999999996</v>
      </c>
      <c r="D42" s="231">
        <f>C42/B42/12*1000</f>
        <v>32400.757575757572</v>
      </c>
      <c r="E42" s="650"/>
      <c r="F42" s="170">
        <f>C42/C42*100</f>
        <v>100</v>
      </c>
    </row>
    <row r="43" spans="1:6" s="6" customFormat="1" ht="18.75">
      <c r="A43" s="303" t="s">
        <v>13</v>
      </c>
      <c r="B43" s="168"/>
      <c r="C43" s="168"/>
      <c r="D43" s="231"/>
      <c r="E43" s="650"/>
      <c r="F43" s="172"/>
    </row>
    <row r="44" spans="1:6" s="6" customFormat="1" ht="21.75" customHeight="1">
      <c r="A44" s="304" t="s">
        <v>14</v>
      </c>
      <c r="B44" s="159">
        <v>1.8</v>
      </c>
      <c r="C44" s="171">
        <v>1204.4000000000001</v>
      </c>
      <c r="D44" s="231">
        <f t="shared" ref="D44:D46" si="5">C44/B44/12*1000</f>
        <v>55759.25925925927</v>
      </c>
      <c r="E44" s="650"/>
      <c r="F44" s="172">
        <f>C44*100/C42</f>
        <v>28.160583600271231</v>
      </c>
    </row>
    <row r="45" spans="1:6" s="6" customFormat="1" ht="18.75">
      <c r="A45" s="304" t="s">
        <v>15</v>
      </c>
      <c r="B45" s="159">
        <v>4.3</v>
      </c>
      <c r="C45" s="171">
        <v>1613.6</v>
      </c>
      <c r="D45" s="231">
        <f t="shared" si="5"/>
        <v>31271.317829457363</v>
      </c>
      <c r="E45" s="650"/>
      <c r="F45" s="172">
        <f>C45*100/C42</f>
        <v>37.7282611237111</v>
      </c>
    </row>
    <row r="46" spans="1:6" s="6" customFormat="1" ht="18.75">
      <c r="A46" s="304" t="s">
        <v>16</v>
      </c>
      <c r="B46" s="159">
        <v>4.9000000000000004</v>
      </c>
      <c r="C46" s="171">
        <v>1458.9</v>
      </c>
      <c r="D46" s="231">
        <f t="shared" si="5"/>
        <v>24811.224489795917</v>
      </c>
      <c r="E46" s="650"/>
      <c r="F46" s="172">
        <f>C46/C42*100</f>
        <v>34.111155276017676</v>
      </c>
    </row>
    <row r="47" spans="1:6" s="6" customFormat="1" ht="24.75" customHeight="1">
      <c r="A47" s="32" t="s">
        <v>64</v>
      </c>
      <c r="B47" s="40"/>
      <c r="C47" s="168"/>
      <c r="D47" s="226"/>
      <c r="E47" s="650">
        <f>(C50+C52)/C48</f>
        <v>0.42577965473902812</v>
      </c>
      <c r="F47" s="172"/>
    </row>
    <row r="48" spans="1:6" s="6" customFormat="1" ht="18.75">
      <c r="A48" s="303" t="s">
        <v>17</v>
      </c>
      <c r="B48" s="169">
        <f>B50+B51+B52</f>
        <v>160.30000000000001</v>
      </c>
      <c r="C48" s="169">
        <f>C50+C51+C52</f>
        <v>63175.4</v>
      </c>
      <c r="D48" s="231">
        <f>C48/B48/12*1000</f>
        <v>32842.274901226869</v>
      </c>
      <c r="E48" s="650"/>
      <c r="F48" s="170">
        <f>C48/C48*100</f>
        <v>100</v>
      </c>
    </row>
    <row r="49" spans="1:6" s="6" customFormat="1" ht="18.75">
      <c r="A49" s="303" t="s">
        <v>13</v>
      </c>
      <c r="B49" s="168"/>
      <c r="C49" s="168"/>
      <c r="D49" s="231"/>
      <c r="E49" s="650"/>
      <c r="F49" s="172"/>
    </row>
    <row r="50" spans="1:6" s="6" customFormat="1" ht="18.75">
      <c r="A50" s="304" t="s">
        <v>14</v>
      </c>
      <c r="B50" s="171">
        <v>4.3</v>
      </c>
      <c r="C50" s="171">
        <v>4899.3</v>
      </c>
      <c r="D50" s="231">
        <f t="shared" ref="D50:D52" si="6">C50/B50/12*1000</f>
        <v>94947.674418604656</v>
      </c>
      <c r="E50" s="650"/>
      <c r="F50" s="172">
        <f>C50*100/C48</f>
        <v>7.7550755515596261</v>
      </c>
    </row>
    <row r="51" spans="1:6" s="6" customFormat="1" ht="18" customHeight="1">
      <c r="A51" s="304" t="s">
        <v>15</v>
      </c>
      <c r="B51" s="171">
        <v>90.6</v>
      </c>
      <c r="C51" s="171">
        <v>36276.6</v>
      </c>
      <c r="D51" s="231">
        <f t="shared" si="6"/>
        <v>33366.997792494483</v>
      </c>
      <c r="E51" s="650"/>
      <c r="F51" s="172">
        <f>C51*100/C48</f>
        <v>57.422034526097185</v>
      </c>
    </row>
    <row r="52" spans="1:6" s="6" customFormat="1" ht="18.75">
      <c r="A52" s="304" t="s">
        <v>16</v>
      </c>
      <c r="B52" s="171">
        <v>65.400000000000006</v>
      </c>
      <c r="C52" s="171">
        <v>21999.5</v>
      </c>
      <c r="D52" s="231">
        <f t="shared" si="6"/>
        <v>28031.982670744139</v>
      </c>
      <c r="E52" s="650"/>
      <c r="F52" s="172">
        <f>C52/C48*100</f>
        <v>34.822889922343194</v>
      </c>
    </row>
    <row r="53" spans="1:6" s="6" customFormat="1" ht="24.75" customHeight="1">
      <c r="A53" s="32" t="s">
        <v>65</v>
      </c>
      <c r="B53" s="149"/>
      <c r="C53" s="174"/>
      <c r="D53" s="228"/>
      <c r="E53" s="647">
        <f>(C56+C58)/C54</f>
        <v>0.35634934085690262</v>
      </c>
      <c r="F53" s="167"/>
    </row>
    <row r="54" spans="1:6" s="6" customFormat="1" ht="18.75">
      <c r="A54" s="303" t="s">
        <v>44</v>
      </c>
      <c r="B54" s="169">
        <f>B56+B57+B58</f>
        <v>68.7</v>
      </c>
      <c r="C54" s="169">
        <f>C56+C57+C58</f>
        <v>30092.1</v>
      </c>
      <c r="D54" s="231">
        <f>C54/B54/12*1000</f>
        <v>36501.819505094609</v>
      </c>
      <c r="E54" s="647"/>
      <c r="F54" s="170">
        <f>C54/C54*100</f>
        <v>100</v>
      </c>
    </row>
    <row r="55" spans="1:6" s="6" customFormat="1" ht="18.75">
      <c r="A55" s="303" t="s">
        <v>13</v>
      </c>
      <c r="B55" s="174"/>
      <c r="C55" s="174"/>
      <c r="D55" s="231"/>
      <c r="E55" s="647"/>
      <c r="F55" s="167"/>
    </row>
    <row r="56" spans="1:6" s="6" customFormat="1" ht="18.75">
      <c r="A56" s="304" t="s">
        <v>14</v>
      </c>
      <c r="B56" s="159">
        <v>3.6</v>
      </c>
      <c r="C56" s="176">
        <v>2984.6</v>
      </c>
      <c r="D56" s="231">
        <f t="shared" ref="D56:D58" si="7">C56/B56/12*1000</f>
        <v>69087.962962962964</v>
      </c>
      <c r="E56" s="647"/>
      <c r="F56" s="172">
        <f>C56*100/C54</f>
        <v>9.9182177382103607</v>
      </c>
    </row>
    <row r="57" spans="1:6" s="6" customFormat="1" ht="18.75">
      <c r="A57" s="304" t="s">
        <v>15</v>
      </c>
      <c r="B57" s="159">
        <v>46.4</v>
      </c>
      <c r="C57" s="176">
        <v>19368.8</v>
      </c>
      <c r="D57" s="231">
        <f t="shared" si="7"/>
        <v>34785.919540229886</v>
      </c>
      <c r="E57" s="647"/>
      <c r="F57" s="172">
        <f>C57*100/C54</f>
        <v>64.365065914309739</v>
      </c>
    </row>
    <row r="58" spans="1:6" s="6" customFormat="1" ht="18.75">
      <c r="A58" s="304" t="s">
        <v>16</v>
      </c>
      <c r="B58" s="159">
        <v>18.7</v>
      </c>
      <c r="C58" s="176">
        <v>7738.7</v>
      </c>
      <c r="D58" s="231">
        <f t="shared" si="7"/>
        <v>34486.185383244207</v>
      </c>
      <c r="E58" s="647"/>
      <c r="F58" s="172">
        <f>C58/C54*100</f>
        <v>25.716716347479906</v>
      </c>
    </row>
    <row r="59" spans="1:6" s="6" customFormat="1" ht="28.5" customHeight="1">
      <c r="A59" s="32" t="s">
        <v>67</v>
      </c>
      <c r="B59" s="149"/>
      <c r="C59" s="174"/>
      <c r="D59" s="228"/>
      <c r="E59" s="647">
        <f>(C62+C64)/C60</f>
        <v>0.44241640534347293</v>
      </c>
      <c r="F59" s="172"/>
    </row>
    <row r="60" spans="1:6" s="6" customFormat="1" ht="18.75">
      <c r="A60" s="303" t="s">
        <v>17</v>
      </c>
      <c r="B60" s="169">
        <f>B62+B63+B64</f>
        <v>138.60000000000002</v>
      </c>
      <c r="C60" s="169">
        <f>C62+C63+C64</f>
        <v>75321.8</v>
      </c>
      <c r="D60" s="231">
        <f>C60/B60/12*1000</f>
        <v>45287.277537277536</v>
      </c>
      <c r="E60" s="647"/>
      <c r="F60" s="170">
        <f>C60/C60*100</f>
        <v>100</v>
      </c>
    </row>
    <row r="61" spans="1:6" s="6" customFormat="1" ht="18.75">
      <c r="A61" s="303" t="s">
        <v>13</v>
      </c>
      <c r="B61" s="174"/>
      <c r="C61" s="174"/>
      <c r="D61" s="231"/>
      <c r="E61" s="647"/>
      <c r="F61" s="172"/>
    </row>
    <row r="62" spans="1:6" s="6" customFormat="1" ht="18.75">
      <c r="A62" s="304" t="s">
        <v>14</v>
      </c>
      <c r="B62" s="159">
        <v>5</v>
      </c>
      <c r="C62" s="176">
        <v>5650.9</v>
      </c>
      <c r="D62" s="231">
        <f t="shared" ref="D62:D64" si="8">C62/B62/12*1000</f>
        <v>94181.666666666657</v>
      </c>
      <c r="E62" s="647"/>
      <c r="F62" s="172">
        <f>C62*100/C60</f>
        <v>7.5023432791037914</v>
      </c>
    </row>
    <row r="63" spans="1:6" s="6" customFormat="1" ht="18" customHeight="1">
      <c r="A63" s="304" t="s">
        <v>15</v>
      </c>
      <c r="B63" s="159">
        <v>68.400000000000006</v>
      </c>
      <c r="C63" s="176">
        <v>41998.2</v>
      </c>
      <c r="D63" s="231">
        <f t="shared" si="8"/>
        <v>51167.3976608187</v>
      </c>
      <c r="E63" s="647"/>
      <c r="F63" s="172">
        <f>C63*100/C60</f>
        <v>55.758359465652703</v>
      </c>
    </row>
    <row r="64" spans="1:6" s="6" customFormat="1" ht="18.75">
      <c r="A64" s="304" t="s">
        <v>16</v>
      </c>
      <c r="B64" s="159">
        <v>65.2</v>
      </c>
      <c r="C64" s="176">
        <v>27672.7</v>
      </c>
      <c r="D64" s="231">
        <f t="shared" si="8"/>
        <v>35368.992842535779</v>
      </c>
      <c r="E64" s="647"/>
      <c r="F64" s="172">
        <f>C64/C60*100</f>
        <v>36.7392972552435</v>
      </c>
    </row>
    <row r="65" spans="1:6" s="6" customFormat="1" ht="28.5" customHeight="1">
      <c r="A65" s="32" t="s">
        <v>68</v>
      </c>
      <c r="B65" s="149"/>
      <c r="C65" s="174"/>
      <c r="D65" s="228"/>
      <c r="E65" s="647">
        <f>(C68+C70)/C66</f>
        <v>0.44826803390687175</v>
      </c>
      <c r="F65" s="167"/>
    </row>
    <row r="66" spans="1:6" s="6" customFormat="1" ht="18.75">
      <c r="A66" s="303" t="s">
        <v>44</v>
      </c>
      <c r="B66" s="169">
        <f>B68+B69+B70</f>
        <v>104.8</v>
      </c>
      <c r="C66" s="169">
        <f>C68+C69+C70</f>
        <v>46692.6</v>
      </c>
      <c r="D66" s="231">
        <f>C66/B66/12*1000</f>
        <v>37128.33969465649</v>
      </c>
      <c r="E66" s="647"/>
      <c r="F66" s="170">
        <f>C66/C66*100</f>
        <v>100</v>
      </c>
    </row>
    <row r="67" spans="1:6" s="6" customFormat="1" ht="18.75">
      <c r="A67" s="303" t="s">
        <v>13</v>
      </c>
      <c r="B67" s="174"/>
      <c r="C67" s="174"/>
      <c r="D67" s="231"/>
      <c r="E67" s="647"/>
      <c r="F67" s="167"/>
    </row>
    <row r="68" spans="1:6" s="6" customFormat="1" ht="18.75">
      <c r="A68" s="304" t="s">
        <v>14</v>
      </c>
      <c r="B68" s="159">
        <v>4</v>
      </c>
      <c r="C68" s="159">
        <v>4853.8999999999996</v>
      </c>
      <c r="D68" s="231">
        <f t="shared" ref="D68:D70" si="9">C68/B68/12*1000</f>
        <v>101122.91666666666</v>
      </c>
      <c r="E68" s="647"/>
      <c r="F68" s="172">
        <f>C68*100/C66</f>
        <v>10.395437392648942</v>
      </c>
    </row>
    <row r="69" spans="1:6" s="6" customFormat="1" ht="18" customHeight="1">
      <c r="A69" s="304" t="s">
        <v>15</v>
      </c>
      <c r="B69" s="159">
        <v>57.5</v>
      </c>
      <c r="C69" s="159">
        <v>25761.8</v>
      </c>
      <c r="D69" s="231">
        <f t="shared" si="9"/>
        <v>37335.942028985504</v>
      </c>
      <c r="E69" s="647"/>
      <c r="F69" s="172">
        <f>C69*100/C66</f>
        <v>55.173196609312825</v>
      </c>
    </row>
    <row r="70" spans="1:6" s="6" customFormat="1" ht="18.75">
      <c r="A70" s="304" t="s">
        <v>16</v>
      </c>
      <c r="B70" s="159">
        <v>43.3</v>
      </c>
      <c r="C70" s="159">
        <v>16076.9</v>
      </c>
      <c r="D70" s="231">
        <f t="shared" si="9"/>
        <v>30940.916089299462</v>
      </c>
      <c r="E70" s="647"/>
      <c r="F70" s="172">
        <f>C70/C66*100</f>
        <v>34.431365998038231</v>
      </c>
    </row>
    <row r="71" spans="1:6" s="6" customFormat="1" ht="45" customHeight="1">
      <c r="A71" s="32" t="s">
        <v>69</v>
      </c>
      <c r="B71" s="149"/>
      <c r="C71" s="174"/>
      <c r="D71" s="228"/>
      <c r="E71" s="647">
        <f>(C74+C76)/C72</f>
        <v>0.39876669431637696</v>
      </c>
      <c r="F71" s="172"/>
    </row>
    <row r="72" spans="1:6" s="6" customFormat="1" ht="18.75">
      <c r="A72" s="303" t="s">
        <v>44</v>
      </c>
      <c r="B72" s="169">
        <f>B74+B75+B76</f>
        <v>64.8</v>
      </c>
      <c r="C72" s="169">
        <f>C74+C75+C76</f>
        <v>31103.4</v>
      </c>
      <c r="D72" s="231">
        <f>C72/B72/12*1000</f>
        <v>39999.228395061727</v>
      </c>
      <c r="E72" s="647"/>
      <c r="F72" s="170">
        <f>C72/C72*100</f>
        <v>100</v>
      </c>
    </row>
    <row r="73" spans="1:6" s="6" customFormat="1" ht="18.75">
      <c r="A73" s="303" t="s">
        <v>13</v>
      </c>
      <c r="B73" s="174"/>
      <c r="C73" s="174"/>
      <c r="D73" s="231"/>
      <c r="E73" s="647"/>
      <c r="F73" s="172"/>
    </row>
    <row r="74" spans="1:6" s="6" customFormat="1" ht="18.75">
      <c r="A74" s="304" t="s">
        <v>14</v>
      </c>
      <c r="B74" s="159">
        <v>4</v>
      </c>
      <c r="C74" s="171">
        <v>3923.9</v>
      </c>
      <c r="D74" s="231">
        <f t="shared" ref="D74:D76" si="10">C74/B74/12*1000</f>
        <v>81747.916666666672</v>
      </c>
      <c r="E74" s="647"/>
      <c r="F74" s="172">
        <f>C74*100/C72</f>
        <v>12.615662596372101</v>
      </c>
    </row>
    <row r="75" spans="1:6" s="6" customFormat="1" ht="18" customHeight="1">
      <c r="A75" s="304" t="s">
        <v>15</v>
      </c>
      <c r="B75" s="159">
        <v>39.6</v>
      </c>
      <c r="C75" s="171">
        <v>18700.400000000001</v>
      </c>
      <c r="D75" s="231">
        <f t="shared" si="10"/>
        <v>39352.693602693609</v>
      </c>
      <c r="E75" s="647"/>
      <c r="F75" s="172">
        <f>C75*100/C72</f>
        <v>60.123330568362306</v>
      </c>
    </row>
    <row r="76" spans="1:6" s="6" customFormat="1" ht="18.75">
      <c r="A76" s="304" t="s">
        <v>16</v>
      </c>
      <c r="B76" s="159">
        <v>21.2</v>
      </c>
      <c r="C76" s="171">
        <v>8479.1</v>
      </c>
      <c r="D76" s="231">
        <f t="shared" si="10"/>
        <v>33329.795597484277</v>
      </c>
      <c r="E76" s="647"/>
      <c r="F76" s="172">
        <f>C76/C72*100</f>
        <v>27.261006835265601</v>
      </c>
    </row>
    <row r="77" spans="1:6" s="6" customFormat="1" ht="42" customHeight="1">
      <c r="A77" s="32" t="s">
        <v>71</v>
      </c>
      <c r="B77" s="149"/>
      <c r="C77" s="174"/>
      <c r="D77" s="228"/>
      <c r="E77" s="647">
        <f>(C80+C82)/C78</f>
        <v>0.27344610411760156</v>
      </c>
      <c r="F77" s="172"/>
    </row>
    <row r="78" spans="1:6" s="6" customFormat="1" ht="18.75">
      <c r="A78" s="303" t="s">
        <v>44</v>
      </c>
      <c r="B78" s="169">
        <f>B80+B81+B82</f>
        <v>172.7</v>
      </c>
      <c r="C78" s="169">
        <f>C80+C81+C82</f>
        <v>141011.70000000001</v>
      </c>
      <c r="D78" s="231">
        <f>C78/B78/12*1000</f>
        <v>68042.704111175466</v>
      </c>
      <c r="E78" s="647"/>
      <c r="F78" s="170">
        <f>C78/C78*100</f>
        <v>100</v>
      </c>
    </row>
    <row r="79" spans="1:6" s="6" customFormat="1" ht="18.75">
      <c r="A79" s="303" t="s">
        <v>13</v>
      </c>
      <c r="B79" s="174"/>
      <c r="C79" s="174"/>
      <c r="D79" s="231"/>
      <c r="E79" s="647"/>
      <c r="F79" s="172"/>
    </row>
    <row r="80" spans="1:6" s="6" customFormat="1" ht="18.75">
      <c r="A80" s="304" t="s">
        <v>14</v>
      </c>
      <c r="B80" s="159">
        <v>5</v>
      </c>
      <c r="C80" s="171">
        <v>6188.3</v>
      </c>
      <c r="D80" s="231">
        <f t="shared" ref="D80:D82" si="11">C80/B80/12*1000</f>
        <v>103138.33333333333</v>
      </c>
      <c r="E80" s="647"/>
      <c r="F80" s="172">
        <f>C80*100/C78</f>
        <v>4.388501096008345</v>
      </c>
    </row>
    <row r="81" spans="1:8" s="6" customFormat="1" ht="19.5" customHeight="1">
      <c r="A81" s="304" t="s">
        <v>15</v>
      </c>
      <c r="B81" s="159">
        <v>105.5</v>
      </c>
      <c r="C81" s="171">
        <v>102452.6</v>
      </c>
      <c r="D81" s="231">
        <f t="shared" si="11"/>
        <v>80926.224328594006</v>
      </c>
      <c r="E81" s="647"/>
      <c r="F81" s="172">
        <f>C81*100/C78</f>
        <v>72.655389588239842</v>
      </c>
    </row>
    <row r="82" spans="1:8" s="6" customFormat="1" ht="18.75">
      <c r="A82" s="304" t="s">
        <v>16</v>
      </c>
      <c r="B82" s="159">
        <v>62.2</v>
      </c>
      <c r="C82" s="171">
        <v>32370.799999999999</v>
      </c>
      <c r="D82" s="231">
        <f t="shared" si="11"/>
        <v>43369.239013933548</v>
      </c>
      <c r="E82" s="647"/>
      <c r="F82" s="172">
        <f>C82/C78*100</f>
        <v>22.95610931575181</v>
      </c>
    </row>
    <row r="83" spans="1:8" s="6" customFormat="1" ht="25.5" customHeight="1">
      <c r="A83" s="32" t="s">
        <v>73</v>
      </c>
      <c r="B83" s="149"/>
      <c r="C83" s="174"/>
      <c r="D83" s="228"/>
      <c r="E83" s="647">
        <f>(C86+C88)/C84</f>
        <v>0.2568369190724914</v>
      </c>
      <c r="F83" s="167"/>
    </row>
    <row r="84" spans="1:8" s="6" customFormat="1" ht="18.75">
      <c r="A84" s="303" t="s">
        <v>17</v>
      </c>
      <c r="B84" s="169">
        <f>B86+B87+B88</f>
        <v>69.599999999999994</v>
      </c>
      <c r="C84" s="169">
        <f>C86+C87+C88</f>
        <v>34423.4</v>
      </c>
      <c r="D84" s="231">
        <f>C84/B84/12*1000</f>
        <v>41215.756704980849</v>
      </c>
      <c r="E84" s="647"/>
      <c r="F84" s="170">
        <f>C84/C84*100</f>
        <v>100</v>
      </c>
    </row>
    <row r="85" spans="1:8" s="6" customFormat="1" ht="18.75">
      <c r="A85" s="303" t="s">
        <v>13</v>
      </c>
      <c r="B85" s="174"/>
      <c r="C85" s="174"/>
      <c r="D85" s="231"/>
      <c r="E85" s="647"/>
      <c r="F85" s="167"/>
    </row>
    <row r="86" spans="1:8" s="6" customFormat="1" ht="18.75">
      <c r="A86" s="304" t="s">
        <v>14</v>
      </c>
      <c r="B86" s="159">
        <v>4</v>
      </c>
      <c r="C86" s="176">
        <v>3224.9</v>
      </c>
      <c r="D86" s="231">
        <f t="shared" ref="D86:D88" si="12">C86/B86/12*1000</f>
        <v>67185.416666666672</v>
      </c>
      <c r="E86" s="647"/>
      <c r="F86" s="172">
        <f>C86*100/C84</f>
        <v>9.3683366547174298</v>
      </c>
    </row>
    <row r="87" spans="1:8" s="6" customFormat="1" ht="18.75">
      <c r="A87" s="304" t="s">
        <v>15</v>
      </c>
      <c r="B87" s="159">
        <v>49.9</v>
      </c>
      <c r="C87" s="176">
        <v>25582.2</v>
      </c>
      <c r="D87" s="231">
        <f t="shared" si="12"/>
        <v>42722.444889779559</v>
      </c>
      <c r="E87" s="647"/>
      <c r="F87" s="172">
        <f>C87*100/C84</f>
        <v>74.316308092750859</v>
      </c>
    </row>
    <row r="88" spans="1:8" s="6" customFormat="1" ht="18.75">
      <c r="A88" s="304" t="s">
        <v>16</v>
      </c>
      <c r="B88" s="159">
        <v>15.7</v>
      </c>
      <c r="C88" s="176">
        <v>5616.3</v>
      </c>
      <c r="D88" s="231">
        <f t="shared" si="12"/>
        <v>29810.509554140128</v>
      </c>
      <c r="E88" s="647"/>
      <c r="F88" s="172">
        <f>C88/C84*100</f>
        <v>16.315355252531706</v>
      </c>
    </row>
    <row r="89" spans="1:8" s="6" customFormat="1" ht="24.75" customHeight="1">
      <c r="A89" s="32" t="s">
        <v>74</v>
      </c>
      <c r="B89" s="149"/>
      <c r="C89" s="174"/>
      <c r="D89" s="228"/>
      <c r="E89" s="647">
        <f>(C92+C94)/C90</f>
        <v>0.34840894762307378</v>
      </c>
      <c r="F89" s="172"/>
    </row>
    <row r="90" spans="1:8" s="6" customFormat="1" ht="18.75">
      <c r="A90" s="303" t="s">
        <v>44</v>
      </c>
      <c r="B90" s="169">
        <f>B92+B93+B94</f>
        <v>38.900000000000006</v>
      </c>
      <c r="C90" s="169">
        <f>C92+C93+C94</f>
        <v>20461.3</v>
      </c>
      <c r="D90" s="231">
        <f>C90/B90/12*1000</f>
        <v>43833.119108826046</v>
      </c>
      <c r="E90" s="647"/>
      <c r="F90" s="170">
        <f>C90/C90*100</f>
        <v>100</v>
      </c>
    </row>
    <row r="91" spans="1:8" s="6" customFormat="1" ht="18.75">
      <c r="A91" s="303" t="s">
        <v>13</v>
      </c>
      <c r="B91" s="174"/>
      <c r="C91" s="174"/>
      <c r="D91" s="231"/>
      <c r="E91" s="647"/>
      <c r="F91" s="172"/>
    </row>
    <row r="92" spans="1:8" s="6" customFormat="1" ht="18.75">
      <c r="A92" s="304" t="s">
        <v>14</v>
      </c>
      <c r="B92" s="159">
        <v>4</v>
      </c>
      <c r="C92" s="176">
        <v>3037.6</v>
      </c>
      <c r="D92" s="231">
        <f t="shared" ref="D92:D94" si="13">C92/B92/12*1000</f>
        <v>63283.333333333328</v>
      </c>
      <c r="E92" s="647"/>
      <c r="F92" s="172">
        <f>C92*100/C90</f>
        <v>14.845586546309375</v>
      </c>
      <c r="H92" s="110"/>
    </row>
    <row r="93" spans="1:8" s="6" customFormat="1" ht="18.75">
      <c r="A93" s="304" t="s">
        <v>15</v>
      </c>
      <c r="B93" s="159">
        <v>25.1</v>
      </c>
      <c r="C93" s="176">
        <v>13332.4</v>
      </c>
      <c r="D93" s="231">
        <f t="shared" si="13"/>
        <v>44264.276228419643</v>
      </c>
      <c r="E93" s="647"/>
      <c r="F93" s="172">
        <f>C93*100/C90</f>
        <v>65.159105237692629</v>
      </c>
    </row>
    <row r="94" spans="1:8" s="6" customFormat="1" ht="20.25" customHeight="1">
      <c r="A94" s="304" t="s">
        <v>16</v>
      </c>
      <c r="B94" s="159">
        <v>9.8000000000000007</v>
      </c>
      <c r="C94" s="176">
        <v>4091.3</v>
      </c>
      <c r="D94" s="231">
        <f t="shared" si="13"/>
        <v>34789.965986394556</v>
      </c>
      <c r="E94" s="647"/>
      <c r="F94" s="172">
        <f>C94/C90*100</f>
        <v>19.995308215998008</v>
      </c>
    </row>
    <row r="95" spans="1:8" s="6" customFormat="1" ht="27" customHeight="1">
      <c r="A95" s="32" t="s">
        <v>76</v>
      </c>
      <c r="B95" s="159"/>
      <c r="C95" s="176"/>
      <c r="D95" s="229"/>
      <c r="E95" s="655">
        <f>(C98+C100)/C96</f>
        <v>0.93581290059356947</v>
      </c>
      <c r="F95" s="172"/>
    </row>
    <row r="96" spans="1:8" s="6" customFormat="1" ht="20.25" customHeight="1">
      <c r="A96" s="303" t="s">
        <v>44</v>
      </c>
      <c r="B96" s="169">
        <f>B98+B99+B100</f>
        <v>13.100000000000001</v>
      </c>
      <c r="C96" s="169">
        <f>C98+C99+C100</f>
        <v>7598.1</v>
      </c>
      <c r="D96" s="231">
        <f>C96/B96/12*1000</f>
        <v>48333.969465648857</v>
      </c>
      <c r="E96" s="656"/>
      <c r="F96" s="172">
        <f>C96/C96*100</f>
        <v>100</v>
      </c>
    </row>
    <row r="97" spans="1:14" s="6" customFormat="1" ht="20.25" customHeight="1">
      <c r="A97" s="303" t="s">
        <v>13</v>
      </c>
      <c r="B97" s="159"/>
      <c r="C97" s="176"/>
      <c r="D97" s="231"/>
      <c r="E97" s="656"/>
      <c r="F97" s="172"/>
    </row>
    <row r="98" spans="1:14" s="6" customFormat="1" ht="20.25" customHeight="1">
      <c r="A98" s="304" t="s">
        <v>14</v>
      </c>
      <c r="B98" s="159">
        <v>1.7</v>
      </c>
      <c r="C98" s="176">
        <v>2112.8000000000002</v>
      </c>
      <c r="D98" s="231">
        <f t="shared" ref="D98:D100" si="14">C98/B98/12*1000</f>
        <v>103568.62745098041</v>
      </c>
      <c r="E98" s="656"/>
      <c r="F98" s="172">
        <f>C98*100/C96</f>
        <v>27.806951737934487</v>
      </c>
    </row>
    <row r="99" spans="1:14" s="6" customFormat="1" ht="20.25" customHeight="1">
      <c r="A99" s="304" t="s">
        <v>15</v>
      </c>
      <c r="B99" s="159">
        <v>1</v>
      </c>
      <c r="C99" s="176">
        <v>487.7</v>
      </c>
      <c r="D99" s="231">
        <f t="shared" si="14"/>
        <v>40641.666666666664</v>
      </c>
      <c r="E99" s="656"/>
      <c r="F99" s="172">
        <f>C99*100/C96</f>
        <v>6.4187099406430548</v>
      </c>
    </row>
    <row r="100" spans="1:14" s="6" customFormat="1" ht="20.25" customHeight="1">
      <c r="A100" s="304" t="s">
        <v>16</v>
      </c>
      <c r="B100" s="159">
        <v>10.4</v>
      </c>
      <c r="C100" s="176">
        <v>4997.6000000000004</v>
      </c>
      <c r="D100" s="231">
        <f t="shared" si="14"/>
        <v>40044.871794871797</v>
      </c>
      <c r="E100" s="657"/>
      <c r="F100" s="172">
        <f>C100/C96*100</f>
        <v>65.774338321422462</v>
      </c>
    </row>
    <row r="101" spans="1:14" s="6" customFormat="1" ht="20.25" customHeight="1">
      <c r="A101" s="127" t="s">
        <v>164</v>
      </c>
      <c r="B101" s="159"/>
      <c r="C101" s="176"/>
      <c r="D101" s="229"/>
      <c r="E101" s="655">
        <f>(C104+C106)/C102</f>
        <v>0.3673183352910962</v>
      </c>
      <c r="F101" s="172"/>
      <c r="G101" s="164" t="s">
        <v>219</v>
      </c>
      <c r="H101" s="164"/>
      <c r="I101" s="164"/>
      <c r="J101" s="164"/>
      <c r="K101" s="164" t="s">
        <v>221</v>
      </c>
      <c r="L101" s="164"/>
      <c r="M101" s="164"/>
      <c r="N101" s="164"/>
    </row>
    <row r="102" spans="1:14" s="6" customFormat="1" ht="20.25" customHeight="1">
      <c r="A102" s="305" t="s">
        <v>45</v>
      </c>
      <c r="B102" s="40">
        <f>B12+B18+B24+B30+B36+B42+B48+B54+B60+B66+B72+B78+B84+B90+B96</f>
        <v>1141.3999999999999</v>
      </c>
      <c r="C102" s="40">
        <f>C12+C18+C24+C30+C36+C42+C48+C54+C60+C66+C72+C78+C84+C90+C96</f>
        <v>593619.70000000007</v>
      </c>
      <c r="D102" s="231">
        <f>C102/B102/12*1000</f>
        <v>43340.028327784603</v>
      </c>
      <c r="E102" s="656"/>
      <c r="F102" s="172">
        <f>C102/C102*100</f>
        <v>100</v>
      </c>
      <c r="G102" s="328">
        <f>B102-B96</f>
        <v>1128.3</v>
      </c>
      <c r="H102" s="328">
        <f>C102-C96</f>
        <v>586021.60000000009</v>
      </c>
      <c r="I102" s="328">
        <f>H102/G102/12*1000</f>
        <v>43282.04673697894</v>
      </c>
      <c r="J102" s="164"/>
      <c r="K102" s="328">
        <f>B102</f>
        <v>1141.3999999999999</v>
      </c>
      <c r="L102" s="328">
        <f>C102</f>
        <v>593619.70000000007</v>
      </c>
      <c r="M102" s="328">
        <f>D102</f>
        <v>43340.028327784603</v>
      </c>
      <c r="N102" s="164"/>
    </row>
    <row r="103" spans="1:14" s="6" customFormat="1" ht="20.25" customHeight="1">
      <c r="A103" s="305" t="s">
        <v>13</v>
      </c>
      <c r="B103" s="40"/>
      <c r="C103" s="40"/>
      <c r="D103" s="231"/>
      <c r="E103" s="656"/>
      <c r="F103" s="172"/>
      <c r="G103" s="329">
        <f>G102-G107</f>
        <v>-2.7999999999999545</v>
      </c>
      <c r="H103" s="329">
        <f t="shared" ref="H103:I103" si="15">H102-H107</f>
        <v>34275.40000000014</v>
      </c>
      <c r="I103" s="329">
        <f t="shared" si="15"/>
        <v>2632.3694317008922</v>
      </c>
      <c r="J103" s="333" t="s">
        <v>220</v>
      </c>
      <c r="K103" s="329">
        <f>K102-K107</f>
        <v>-3.2999999999999545</v>
      </c>
      <c r="L103" s="329">
        <f t="shared" ref="L103" si="16">L102-L107</f>
        <v>35032.20000000007</v>
      </c>
      <c r="M103" s="329">
        <f t="shared" ref="M103" si="17">M102-M107</f>
        <v>2675.2617222693298</v>
      </c>
      <c r="N103" s="164"/>
    </row>
    <row r="104" spans="1:14" s="6" customFormat="1" ht="20.25" customHeight="1">
      <c r="A104" s="304" t="s">
        <v>14</v>
      </c>
      <c r="B104" s="40">
        <f t="shared" ref="B104:C106" si="18">B14+B20+B26+B32+B38+B44+B50+B56+B62+B68+B74+B80+B86+B92+B98</f>
        <v>54.400000000000006</v>
      </c>
      <c r="C104" s="40">
        <f t="shared" si="18"/>
        <v>53083.8</v>
      </c>
      <c r="D104" s="231">
        <f t="shared" ref="D104:D106" si="19">C104/B104/12*1000</f>
        <v>81317.095588235286</v>
      </c>
      <c r="E104" s="656"/>
      <c r="F104" s="172">
        <f>C104*100/C102</f>
        <v>8.9423919051203988</v>
      </c>
      <c r="G104" s="328">
        <f t="shared" ref="G104:H106" si="20">B104-B98</f>
        <v>52.7</v>
      </c>
      <c r="H104" s="328">
        <f t="shared" si="20"/>
        <v>50971</v>
      </c>
      <c r="I104" s="328">
        <f t="shared" ref="I104:I106" si="21">H104/G104/12*1000</f>
        <v>80599.304237824152</v>
      </c>
      <c r="J104" s="164"/>
      <c r="K104" s="164">
        <v>54.8</v>
      </c>
      <c r="L104" s="328">
        <v>49999.200000000004</v>
      </c>
      <c r="M104" s="328">
        <f t="shared" ref="M104:M106" si="22">L104/K104/12*1000</f>
        <v>76032.846715328473</v>
      </c>
      <c r="N104" s="164"/>
    </row>
    <row r="105" spans="1:14" s="6" customFormat="1" ht="20.25" customHeight="1">
      <c r="A105" s="304" t="s">
        <v>15</v>
      </c>
      <c r="B105" s="40">
        <f t="shared" si="18"/>
        <v>679.9</v>
      </c>
      <c r="C105" s="40">
        <f t="shared" si="18"/>
        <v>375572.30000000005</v>
      </c>
      <c r="D105" s="231">
        <f t="shared" si="19"/>
        <v>46032.786684316328</v>
      </c>
      <c r="E105" s="656"/>
      <c r="F105" s="172">
        <f>C105*100/C102</f>
        <v>63.268166470890378</v>
      </c>
      <c r="G105" s="328">
        <f t="shared" si="20"/>
        <v>678.9</v>
      </c>
      <c r="H105" s="328">
        <f t="shared" si="20"/>
        <v>375084.60000000003</v>
      </c>
      <c r="I105" s="328">
        <f t="shared" si="21"/>
        <v>46040.727647665342</v>
      </c>
      <c r="J105" s="164"/>
      <c r="K105" s="164">
        <v>675.9</v>
      </c>
      <c r="L105" s="328">
        <v>355005.4</v>
      </c>
      <c r="M105" s="328">
        <f t="shared" si="22"/>
        <v>43769.467870000502</v>
      </c>
      <c r="N105" s="164"/>
    </row>
    <row r="106" spans="1:14" s="6" customFormat="1" ht="20.25" customHeight="1">
      <c r="A106" s="304" t="s">
        <v>16</v>
      </c>
      <c r="B106" s="40">
        <f t="shared" si="18"/>
        <v>407.09999999999997</v>
      </c>
      <c r="C106" s="40">
        <f t="shared" si="18"/>
        <v>164963.59999999998</v>
      </c>
      <c r="D106" s="231">
        <f t="shared" si="19"/>
        <v>33768.034062065009</v>
      </c>
      <c r="E106" s="657"/>
      <c r="F106" s="172">
        <f>C106/C102*100</f>
        <v>27.789441623989227</v>
      </c>
      <c r="G106" s="328">
        <f t="shared" si="20"/>
        <v>396.7</v>
      </c>
      <c r="H106" s="328">
        <f t="shared" si="20"/>
        <v>159965.99999999997</v>
      </c>
      <c r="I106" s="328">
        <f t="shared" si="21"/>
        <v>33603.478699268962</v>
      </c>
      <c r="J106" s="164"/>
      <c r="K106" s="331">
        <v>414.00000000000006</v>
      </c>
      <c r="L106" s="328">
        <v>153582.90000000002</v>
      </c>
      <c r="M106" s="328">
        <f t="shared" si="22"/>
        <v>30914.432367149759</v>
      </c>
      <c r="N106" s="164"/>
    </row>
    <row r="107" spans="1:14" s="6" customFormat="1" ht="24.75" customHeight="1">
      <c r="A107" s="658" t="s">
        <v>158</v>
      </c>
      <c r="B107" s="659"/>
      <c r="C107" s="659"/>
      <c r="D107" s="659"/>
      <c r="E107" s="659"/>
      <c r="F107" s="660"/>
      <c r="G107" s="330">
        <f>'[13]УК расш(к)'!$F$164</f>
        <v>1131.0999999999999</v>
      </c>
      <c r="H107" s="330">
        <f>'[13]УК расш(к)'!$H$164</f>
        <v>551746.19999999995</v>
      </c>
      <c r="I107" s="330">
        <f>'[13]УК расш(к)'!$Q$164</f>
        <v>40649.677305278048</v>
      </c>
      <c r="J107" s="332" t="s">
        <v>222</v>
      </c>
      <c r="K107" s="330">
        <f>'[13]УК расш(к)'!$F$191</f>
        <v>1144.6999999999998</v>
      </c>
      <c r="L107" s="330">
        <f>'[13]УК расш(к)'!$H$191</f>
        <v>558587.5</v>
      </c>
      <c r="M107" s="330">
        <f>'[13]УК расш(к)'!$Q$191</f>
        <v>40664.766605515273</v>
      </c>
      <c r="N107" s="164"/>
    </row>
    <row r="108" spans="1:14" s="6" customFormat="1" ht="18.75">
      <c r="A108" s="652" t="s">
        <v>19</v>
      </c>
      <c r="B108" s="652"/>
      <c r="C108" s="652"/>
      <c r="D108" s="652"/>
      <c r="E108" s="652"/>
      <c r="F108" s="167"/>
    </row>
    <row r="109" spans="1:14" s="6" customFormat="1" ht="48" customHeight="1">
      <c r="A109" s="306" t="str">
        <f>'приложение 1 культура'!A29</f>
        <v>Муниципальное бюджетное учреждение "Центр досуга и народного творчества" Александровского района</v>
      </c>
      <c r="B109" s="169"/>
      <c r="C109" s="168"/>
      <c r="D109" s="226"/>
      <c r="E109" s="650">
        <f>(C112+C114)/C110</f>
        <v>0.31338033972501589</v>
      </c>
      <c r="F109" s="178"/>
    </row>
    <row r="110" spans="1:14" s="6" customFormat="1" ht="18.75">
      <c r="A110" s="303" t="s">
        <v>44</v>
      </c>
      <c r="B110" s="169">
        <f>B112+B113+B114</f>
        <v>48.6</v>
      </c>
      <c r="C110" s="169">
        <f>C112+C113+C114</f>
        <v>30336.300000000003</v>
      </c>
      <c r="D110" s="231">
        <f>C110/B110/12*1000</f>
        <v>52016.975308641973</v>
      </c>
      <c r="E110" s="650"/>
      <c r="F110" s="178">
        <f>C110/C110*100</f>
        <v>100</v>
      </c>
    </row>
    <row r="111" spans="1:14" s="6" customFormat="1" ht="18.75">
      <c r="A111" s="303" t="s">
        <v>13</v>
      </c>
      <c r="B111" s="168"/>
      <c r="C111" s="168"/>
      <c r="D111" s="231"/>
      <c r="E111" s="650"/>
      <c r="F111" s="178"/>
    </row>
    <row r="112" spans="1:14" s="6" customFormat="1" ht="18.75">
      <c r="A112" s="304" t="s">
        <v>14</v>
      </c>
      <c r="B112" s="159">
        <v>1</v>
      </c>
      <c r="C112" s="168">
        <v>770.7</v>
      </c>
      <c r="D112" s="231">
        <f t="shared" ref="D112:D114" si="23">C112/B112/12*1000</f>
        <v>64225.000000000007</v>
      </c>
      <c r="E112" s="650"/>
      <c r="F112" s="179">
        <f>C112*100/C110</f>
        <v>2.5405207622551198</v>
      </c>
    </row>
    <row r="113" spans="1:6" s="6" customFormat="1" ht="18.75">
      <c r="A113" s="304" t="s">
        <v>15</v>
      </c>
      <c r="B113" s="159">
        <v>25.8</v>
      </c>
      <c r="C113" s="168">
        <v>20829.5</v>
      </c>
      <c r="D113" s="231">
        <f t="shared" si="23"/>
        <v>67278.746770025828</v>
      </c>
      <c r="E113" s="650"/>
      <c r="F113" s="179">
        <f>C113*100/C110</f>
        <v>68.661966027498408</v>
      </c>
    </row>
    <row r="114" spans="1:6" s="6" customFormat="1" ht="18.75">
      <c r="A114" s="304" t="s">
        <v>16</v>
      </c>
      <c r="B114" s="159">
        <v>21.8</v>
      </c>
      <c r="C114" s="168">
        <v>8736.1</v>
      </c>
      <c r="D114" s="231">
        <f t="shared" si="23"/>
        <v>33394.87767584098</v>
      </c>
      <c r="E114" s="650"/>
      <c r="F114" s="178"/>
    </row>
    <row r="115" spans="1:6" s="6" customFormat="1" ht="47.25">
      <c r="A115" s="306" t="str">
        <f>'приложение 1 культура'!A30</f>
        <v>Муниципальное бюджетное учреждение "Централизованная библиотечная система" Александровского района</v>
      </c>
      <c r="B115" s="169"/>
      <c r="C115" s="168"/>
      <c r="D115" s="226"/>
      <c r="E115" s="650">
        <f>(C118+C120)/C116</f>
        <v>0.32910334183618783</v>
      </c>
      <c r="F115" s="178"/>
    </row>
    <row r="116" spans="1:6" s="6" customFormat="1" ht="18.75">
      <c r="A116" s="303" t="s">
        <v>44</v>
      </c>
      <c r="B116" s="169">
        <f>B118+B119+B120</f>
        <v>16.3</v>
      </c>
      <c r="C116" s="169">
        <f>C118+C119+C120</f>
        <v>9330.2000000000007</v>
      </c>
      <c r="D116" s="231">
        <f>C116/B116/12*1000</f>
        <v>47700.408997955012</v>
      </c>
      <c r="E116" s="650"/>
      <c r="F116" s="178">
        <f>C116/C116*100</f>
        <v>100</v>
      </c>
    </row>
    <row r="117" spans="1:6" s="6" customFormat="1" ht="18.75">
      <c r="A117" s="303" t="s">
        <v>13</v>
      </c>
      <c r="B117" s="168"/>
      <c r="C117" s="168"/>
      <c r="D117" s="231"/>
      <c r="E117" s="650"/>
      <c r="F117" s="178"/>
    </row>
    <row r="118" spans="1:6" s="6" customFormat="1" ht="18.75">
      <c r="A118" s="304" t="s">
        <v>14</v>
      </c>
      <c r="B118" s="159">
        <v>1</v>
      </c>
      <c r="C118" s="168">
        <v>878.9</v>
      </c>
      <c r="D118" s="231">
        <f t="shared" ref="D118:D120" si="24">C118/B118/12*1000</f>
        <v>73241.666666666657</v>
      </c>
      <c r="E118" s="650"/>
      <c r="F118" s="179">
        <f>C118*100/C116</f>
        <v>9.4199481254421116</v>
      </c>
    </row>
    <row r="119" spans="1:6" s="6" customFormat="1" ht="18.75">
      <c r="A119" s="304" t="s">
        <v>15</v>
      </c>
      <c r="B119" s="159">
        <v>10</v>
      </c>
      <c r="C119" s="168">
        <v>6259.6</v>
      </c>
      <c r="D119" s="231">
        <f t="shared" si="24"/>
        <v>52163.333333333336</v>
      </c>
      <c r="E119" s="650"/>
      <c r="F119" s="179">
        <f>C119*100/C116</f>
        <v>67.089665816381213</v>
      </c>
    </row>
    <row r="120" spans="1:6" s="6" customFormat="1" ht="18.75">
      <c r="A120" s="304" t="s">
        <v>16</v>
      </c>
      <c r="B120" s="159">
        <v>5.3</v>
      </c>
      <c r="C120" s="168">
        <v>2191.6999999999998</v>
      </c>
      <c r="D120" s="231">
        <f t="shared" si="24"/>
        <v>34460.691823899368</v>
      </c>
      <c r="E120" s="650"/>
      <c r="F120" s="178"/>
    </row>
    <row r="121" spans="1:6" s="6" customFormat="1" ht="31.5">
      <c r="A121" s="306" t="str">
        <f>'приложение 1 культура'!A31</f>
        <v>Муниципальное бюджетное учреждение "Музей истории и культуры" Александровского района</v>
      </c>
      <c r="B121" s="169"/>
      <c r="C121" s="168"/>
      <c r="D121" s="226"/>
      <c r="E121" s="650">
        <f>(C124+C126)/C122</f>
        <v>0.35105670486679563</v>
      </c>
      <c r="F121" s="178"/>
    </row>
    <row r="122" spans="1:6" s="6" customFormat="1" ht="18.75">
      <c r="A122" s="303" t="s">
        <v>44</v>
      </c>
      <c r="B122" s="169">
        <f>B124+B125+B126</f>
        <v>3.5</v>
      </c>
      <c r="C122" s="169">
        <f>C124+C125+C126</f>
        <v>2687.6000000000004</v>
      </c>
      <c r="D122" s="231">
        <f>C122/B122/12*1000</f>
        <v>63990.476190476191</v>
      </c>
      <c r="E122" s="650"/>
      <c r="F122" s="178">
        <f>C122/C122*100</f>
        <v>100</v>
      </c>
    </row>
    <row r="123" spans="1:6" s="6" customFormat="1" ht="18.75">
      <c r="A123" s="303" t="s">
        <v>13</v>
      </c>
      <c r="B123" s="168"/>
      <c r="C123" s="168"/>
      <c r="D123" s="231"/>
      <c r="E123" s="650"/>
      <c r="F123" s="178"/>
    </row>
    <row r="124" spans="1:6" s="6" customFormat="1" ht="18.75">
      <c r="A124" s="304" t="s">
        <v>14</v>
      </c>
      <c r="B124" s="159">
        <v>1</v>
      </c>
      <c r="C124" s="168">
        <v>719.7</v>
      </c>
      <c r="D124" s="231">
        <f t="shared" ref="D124:D126" si="25">C124/B124/12*1000</f>
        <v>59975</v>
      </c>
      <c r="E124" s="650"/>
      <c r="F124" s="179">
        <f>C124*100/C122</f>
        <v>26.778538472987048</v>
      </c>
    </row>
    <row r="125" spans="1:6" s="6" customFormat="1" ht="18.75">
      <c r="A125" s="304" t="s">
        <v>15</v>
      </c>
      <c r="B125" s="159">
        <v>2</v>
      </c>
      <c r="C125" s="168">
        <v>1744.1</v>
      </c>
      <c r="D125" s="231">
        <f t="shared" si="25"/>
        <v>72670.833333333328</v>
      </c>
      <c r="E125" s="650"/>
      <c r="F125" s="179">
        <f>C125*100/C122</f>
        <v>64.894329513320429</v>
      </c>
    </row>
    <row r="126" spans="1:6" s="6" customFormat="1" ht="18.75">
      <c r="A126" s="304" t="s">
        <v>16</v>
      </c>
      <c r="B126" s="159">
        <v>0.5</v>
      </c>
      <c r="C126" s="168">
        <v>223.8</v>
      </c>
      <c r="D126" s="231">
        <f t="shared" si="25"/>
        <v>37300.000000000007</v>
      </c>
      <c r="E126" s="650"/>
      <c r="F126" s="178"/>
    </row>
    <row r="127" spans="1:6" s="6" customFormat="1" ht="31.5">
      <c r="A127" s="129" t="s">
        <v>101</v>
      </c>
      <c r="B127" s="164"/>
      <c r="C127" s="164"/>
      <c r="D127" s="233"/>
      <c r="E127" s="647">
        <f>(C130+C132)/C128</f>
        <v>0.31923473760509607</v>
      </c>
      <c r="F127" s="170"/>
    </row>
    <row r="128" spans="1:6" s="6" customFormat="1" ht="18.75">
      <c r="A128" s="305" t="s">
        <v>45</v>
      </c>
      <c r="B128" s="175">
        <f>B130+B131+B132</f>
        <v>68.400000000000006</v>
      </c>
      <c r="C128" s="175">
        <f>C130+C131+C132</f>
        <v>42354.099999999991</v>
      </c>
      <c r="D128" s="231">
        <f>C128/B128/12*1000</f>
        <v>51600.999025341116</v>
      </c>
      <c r="E128" s="647"/>
      <c r="F128" s="170">
        <f>C128/C128*100</f>
        <v>100</v>
      </c>
    </row>
    <row r="129" spans="1:6" s="6" customFormat="1" ht="18.75">
      <c r="A129" s="305" t="s">
        <v>13</v>
      </c>
      <c r="B129" s="175"/>
      <c r="C129" s="174"/>
      <c r="D129" s="231"/>
      <c r="E129" s="647"/>
      <c r="F129" s="170"/>
    </row>
    <row r="130" spans="1:6" s="6" customFormat="1" ht="18.75">
      <c r="A130" s="304" t="s">
        <v>14</v>
      </c>
      <c r="B130" s="177">
        <f>B112+B118+B124</f>
        <v>3</v>
      </c>
      <c r="C130" s="177">
        <f>C112+C118+C124</f>
        <v>2369.3000000000002</v>
      </c>
      <c r="D130" s="231">
        <f t="shared" ref="D130:D132" si="26">C130/B130/12*1000</f>
        <v>65813.888888888891</v>
      </c>
      <c r="E130" s="647"/>
      <c r="F130" s="170">
        <f>C130*100/C128</f>
        <v>5.5940274967476604</v>
      </c>
    </row>
    <row r="131" spans="1:6" s="6" customFormat="1" ht="18.75">
      <c r="A131" s="304" t="s">
        <v>15</v>
      </c>
      <c r="B131" s="177">
        <f>B113+B119+B125</f>
        <v>37.799999999999997</v>
      </c>
      <c r="C131" s="177">
        <f t="shared" ref="C131" si="27">C113+C119+C125</f>
        <v>28833.199999999997</v>
      </c>
      <c r="D131" s="231">
        <f t="shared" si="26"/>
        <v>63565.2557319224</v>
      </c>
      <c r="E131" s="647"/>
      <c r="F131" s="170">
        <f>C131*100/C128</f>
        <v>68.076526239490391</v>
      </c>
    </row>
    <row r="132" spans="1:6" s="6" customFormat="1" ht="18.75">
      <c r="A132" s="304" t="s">
        <v>16</v>
      </c>
      <c r="B132" s="177">
        <f>B114+B120+B126</f>
        <v>27.6</v>
      </c>
      <c r="C132" s="177">
        <f t="shared" ref="C132" si="28">C114+C120+C126</f>
        <v>11151.599999999999</v>
      </c>
      <c r="D132" s="231">
        <f t="shared" si="26"/>
        <v>33670.289855072464</v>
      </c>
      <c r="E132" s="647"/>
      <c r="F132" s="170">
        <f>C132/C128*100</f>
        <v>26.329446263761952</v>
      </c>
    </row>
    <row r="133" spans="1:6" s="6" customFormat="1" ht="18.75">
      <c r="A133" s="654" t="s">
        <v>78</v>
      </c>
      <c r="B133" s="654"/>
      <c r="C133" s="654"/>
      <c r="D133" s="654"/>
      <c r="E133" s="654"/>
      <c r="F133" s="167"/>
    </row>
    <row r="134" spans="1:6" s="6" customFormat="1" ht="47.25">
      <c r="A134" s="125" t="str">
        <f>'приложение 1 культура'!A34</f>
        <v>Муниципальное бюджетное учреждение культуры "Бакчарский краеведческий музей северного садоводства"</v>
      </c>
      <c r="B134" s="149"/>
      <c r="C134" s="174"/>
      <c r="D134" s="228"/>
      <c r="E134" s="647">
        <f>(C137+C139)/C135</f>
        <v>0.54371739623497395</v>
      </c>
      <c r="F134" s="167"/>
    </row>
    <row r="135" spans="1:6" s="6" customFormat="1" ht="18.75">
      <c r="A135" s="303" t="s">
        <v>17</v>
      </c>
      <c r="B135" s="169">
        <f>B137+B138+B139</f>
        <v>4</v>
      </c>
      <c r="C135" s="169">
        <f>C137+C138+C139</f>
        <v>1763.6</v>
      </c>
      <c r="D135" s="231">
        <f>C135/B135/12*1000</f>
        <v>36741.666666666664</v>
      </c>
      <c r="E135" s="647"/>
      <c r="F135" s="167">
        <f>C135/C135*100</f>
        <v>100</v>
      </c>
    </row>
    <row r="136" spans="1:6" s="6" customFormat="1" ht="16.5" customHeight="1">
      <c r="A136" s="303" t="s">
        <v>13</v>
      </c>
      <c r="B136" s="174"/>
      <c r="C136" s="174"/>
      <c r="D136" s="231"/>
      <c r="E136" s="647"/>
      <c r="F136" s="167"/>
    </row>
    <row r="137" spans="1:6" s="6" customFormat="1" ht="18.75">
      <c r="A137" s="304" t="s">
        <v>14</v>
      </c>
      <c r="B137" s="159">
        <v>1</v>
      </c>
      <c r="C137" s="159">
        <v>492.9</v>
      </c>
      <c r="D137" s="231">
        <f t="shared" ref="D137:D139" si="29">C137/B137/12*1000</f>
        <v>41074.999999999993</v>
      </c>
      <c r="E137" s="647"/>
      <c r="F137" s="172">
        <f>C137*100/C135</f>
        <v>27.948514402358814</v>
      </c>
    </row>
    <row r="138" spans="1:6" s="6" customFormat="1" ht="18.75">
      <c r="A138" s="304" t="s">
        <v>15</v>
      </c>
      <c r="B138" s="159">
        <v>1.5</v>
      </c>
      <c r="C138" s="159">
        <v>804.7</v>
      </c>
      <c r="D138" s="231">
        <f t="shared" si="29"/>
        <v>44705.555555555555</v>
      </c>
      <c r="E138" s="647"/>
      <c r="F138" s="172">
        <f>C138*100/C135</f>
        <v>45.62826037650261</v>
      </c>
    </row>
    <row r="139" spans="1:6" s="6" customFormat="1" ht="18.75">
      <c r="A139" s="304" t="s">
        <v>16</v>
      </c>
      <c r="B139" s="159">
        <v>1.5</v>
      </c>
      <c r="C139" s="159">
        <v>466</v>
      </c>
      <c r="D139" s="231">
        <f t="shared" si="29"/>
        <v>25888.888888888891</v>
      </c>
      <c r="E139" s="647"/>
      <c r="F139" s="172">
        <f>C139/C135*100</f>
        <v>26.42322522113858</v>
      </c>
    </row>
    <row r="140" spans="1:6" s="6" customFormat="1" ht="47.25">
      <c r="A140" s="128" t="str">
        <f>'приложение 1 культура'!A35</f>
        <v>Муниципальное бюджетное учреждение культуры "Бакчарская межпоселенческая централизованная библиотечная система"</v>
      </c>
      <c r="B140" s="149"/>
      <c r="C140" s="174"/>
      <c r="D140" s="228"/>
      <c r="E140" s="647">
        <f>(C143+C145)/C141</f>
        <v>9.1974946173419447E-2</v>
      </c>
      <c r="F140" s="167"/>
    </row>
    <row r="141" spans="1:6" s="6" customFormat="1" ht="18.75">
      <c r="A141" s="303" t="s">
        <v>17</v>
      </c>
      <c r="B141" s="169">
        <f>B143+B144+B145</f>
        <v>18.100000000000001</v>
      </c>
      <c r="C141" s="169">
        <f>C143+C144+C145</f>
        <v>10218</v>
      </c>
      <c r="D141" s="231">
        <f>C141/B141/12*1000</f>
        <v>47044.198895027621</v>
      </c>
      <c r="E141" s="647"/>
      <c r="F141" s="170">
        <f>C141/C141*100</f>
        <v>100</v>
      </c>
    </row>
    <row r="142" spans="1:6" s="6" customFormat="1" ht="16.5" customHeight="1">
      <c r="A142" s="303" t="s">
        <v>13</v>
      </c>
      <c r="B142" s="174"/>
      <c r="C142" s="174"/>
      <c r="D142" s="231"/>
      <c r="E142" s="647"/>
      <c r="F142" s="170"/>
    </row>
    <row r="143" spans="1:6" s="6" customFormat="1" ht="18.75">
      <c r="A143" s="304" t="s">
        <v>14</v>
      </c>
      <c r="B143" s="159">
        <v>1</v>
      </c>
      <c r="C143" s="174">
        <v>602.79999999999995</v>
      </c>
      <c r="D143" s="231">
        <f t="shared" ref="D143:D145" si="30">C143/B143/12*1000</f>
        <v>50233.333333333328</v>
      </c>
      <c r="E143" s="647"/>
      <c r="F143" s="170">
        <f>C143*100/C141</f>
        <v>5.8993932276375016</v>
      </c>
    </row>
    <row r="144" spans="1:6" s="6" customFormat="1" ht="18.75">
      <c r="A144" s="304" t="s">
        <v>15</v>
      </c>
      <c r="B144" s="159">
        <v>16.100000000000001</v>
      </c>
      <c r="C144" s="174">
        <v>9278.2000000000007</v>
      </c>
      <c r="D144" s="231">
        <f t="shared" si="30"/>
        <v>48023.809523809527</v>
      </c>
      <c r="E144" s="647"/>
      <c r="F144" s="170">
        <f>C144*100/C141</f>
        <v>90.802505382658069</v>
      </c>
    </row>
    <row r="145" spans="1:6" s="6" customFormat="1" ht="18.75">
      <c r="A145" s="304" t="s">
        <v>16</v>
      </c>
      <c r="B145" s="159">
        <v>1</v>
      </c>
      <c r="C145" s="174">
        <v>337</v>
      </c>
      <c r="D145" s="231">
        <f t="shared" si="30"/>
        <v>28083.333333333332</v>
      </c>
      <c r="E145" s="647"/>
      <c r="F145" s="170">
        <f>C145/C141*100</f>
        <v>3.2981013897044429</v>
      </c>
    </row>
    <row r="146" spans="1:6" s="6" customFormat="1" ht="47.25">
      <c r="A146" s="125" t="str">
        <f>'приложение 1 культура'!A36</f>
        <v>Муниципальное бюджетное учреждение культуры "Бакчарская межпоселенческая централизованная клубная система"</v>
      </c>
      <c r="B146" s="149"/>
      <c r="C146" s="174"/>
      <c r="D146" s="228"/>
      <c r="E146" s="647">
        <f>(C149+C151)/C147</f>
        <v>0.30622302318337563</v>
      </c>
      <c r="F146" s="170"/>
    </row>
    <row r="147" spans="1:6" s="6" customFormat="1" ht="18.75">
      <c r="A147" s="303" t="s">
        <v>44</v>
      </c>
      <c r="B147" s="169">
        <f>B149+B150+B151</f>
        <v>36.700000000000003</v>
      </c>
      <c r="C147" s="169">
        <f>C149+C150+C151</f>
        <v>17978.399999999998</v>
      </c>
      <c r="D147" s="231">
        <f>C147/B147/12*1000</f>
        <v>40822.888283378736</v>
      </c>
      <c r="E147" s="647"/>
      <c r="F147" s="167">
        <f>C147/C147*100</f>
        <v>100</v>
      </c>
    </row>
    <row r="148" spans="1:6" s="6" customFormat="1" ht="19.5" customHeight="1">
      <c r="A148" s="303" t="s">
        <v>13</v>
      </c>
      <c r="B148" s="174"/>
      <c r="C148" s="174"/>
      <c r="D148" s="231"/>
      <c r="E148" s="647"/>
      <c r="F148" s="167"/>
    </row>
    <row r="149" spans="1:6" s="6" customFormat="1" ht="18.75">
      <c r="A149" s="304" t="s">
        <v>14</v>
      </c>
      <c r="B149" s="292">
        <v>3</v>
      </c>
      <c r="C149" s="292">
        <v>1718.8</v>
      </c>
      <c r="D149" s="231">
        <f t="shared" ref="D149:D151" si="31">C149/B149/12*1000</f>
        <v>47744.444444444438</v>
      </c>
      <c r="E149" s="647"/>
      <c r="F149" s="170">
        <f>C149*100/C147</f>
        <v>9.5603613224758615</v>
      </c>
    </row>
    <row r="150" spans="1:6" s="6" customFormat="1" ht="18.75">
      <c r="A150" s="304" t="s">
        <v>15</v>
      </c>
      <c r="B150" s="292">
        <v>21.4</v>
      </c>
      <c r="C150" s="292">
        <v>12473</v>
      </c>
      <c r="D150" s="231">
        <f t="shared" si="31"/>
        <v>48570.872274143308</v>
      </c>
      <c r="E150" s="647"/>
      <c r="F150" s="170">
        <f>C150*100/C147</f>
        <v>69.377697681662454</v>
      </c>
    </row>
    <row r="151" spans="1:6" s="6" customFormat="1" ht="18.75">
      <c r="A151" s="304" t="s">
        <v>16</v>
      </c>
      <c r="B151" s="292">
        <v>12.3</v>
      </c>
      <c r="C151" s="292">
        <v>3786.6</v>
      </c>
      <c r="D151" s="231">
        <f t="shared" si="31"/>
        <v>25654.471544715445</v>
      </c>
      <c r="E151" s="647"/>
      <c r="F151" s="170">
        <f>C151/C147*100</f>
        <v>21.061940995861704</v>
      </c>
    </row>
    <row r="152" spans="1:6" s="6" customFormat="1" ht="31.5">
      <c r="A152" s="129" t="s">
        <v>103</v>
      </c>
      <c r="B152" s="164"/>
      <c r="C152" s="164"/>
      <c r="D152" s="233"/>
      <c r="E152" s="647">
        <f>(C155+C157)/C153</f>
        <v>0.24713284379172232</v>
      </c>
      <c r="F152" s="170"/>
    </row>
    <row r="153" spans="1:6" s="6" customFormat="1" ht="18.75">
      <c r="A153" s="305" t="s">
        <v>45</v>
      </c>
      <c r="B153" s="175">
        <f>B155+B156+B157</f>
        <v>58.8</v>
      </c>
      <c r="C153" s="175">
        <f>C155+C156+C157</f>
        <v>29960</v>
      </c>
      <c r="D153" s="231">
        <f>C153/B153/12*1000</f>
        <v>42460.317460317463</v>
      </c>
      <c r="E153" s="647"/>
      <c r="F153" s="170">
        <f>C153/C153*100</f>
        <v>100</v>
      </c>
    </row>
    <row r="154" spans="1:6" s="6" customFormat="1" ht="19.5" customHeight="1">
      <c r="A154" s="305" t="s">
        <v>13</v>
      </c>
      <c r="B154" s="175"/>
      <c r="C154" s="174"/>
      <c r="D154" s="231"/>
      <c r="E154" s="647"/>
      <c r="F154" s="170"/>
    </row>
    <row r="155" spans="1:6" s="6" customFormat="1" ht="18.75">
      <c r="A155" s="304" t="s">
        <v>14</v>
      </c>
      <c r="B155" s="177">
        <f>B137+B143+B149</f>
        <v>5</v>
      </c>
      <c r="C155" s="177">
        <f>C137+C143+C149</f>
        <v>2814.5</v>
      </c>
      <c r="D155" s="231">
        <f t="shared" ref="D155:D157" si="32">C155/B155/12*1000</f>
        <v>46908.333333333328</v>
      </c>
      <c r="E155" s="647"/>
      <c r="F155" s="170">
        <f>C155*100/C153</f>
        <v>9.394192256341789</v>
      </c>
    </row>
    <row r="156" spans="1:6" s="6" customFormat="1" ht="18.75">
      <c r="A156" s="304" t="s">
        <v>15</v>
      </c>
      <c r="B156" s="177">
        <f t="shared" ref="B156:C157" si="33">B138+B144+B150</f>
        <v>39</v>
      </c>
      <c r="C156" s="177">
        <f t="shared" si="33"/>
        <v>22555.9</v>
      </c>
      <c r="D156" s="231">
        <f t="shared" si="32"/>
        <v>48196.367521367531</v>
      </c>
      <c r="E156" s="647"/>
      <c r="F156" s="170">
        <f>C156*100/C153</f>
        <v>75.286715620827763</v>
      </c>
    </row>
    <row r="157" spans="1:6" s="6" customFormat="1" ht="18.75">
      <c r="A157" s="304" t="s">
        <v>16</v>
      </c>
      <c r="B157" s="177">
        <f t="shared" si="33"/>
        <v>14.8</v>
      </c>
      <c r="C157" s="177">
        <f t="shared" si="33"/>
        <v>4589.6000000000004</v>
      </c>
      <c r="D157" s="231">
        <f t="shared" si="32"/>
        <v>25842.342342342345</v>
      </c>
      <c r="E157" s="647"/>
      <c r="F157" s="170">
        <f>C157/C153*100</f>
        <v>15.31909212283044</v>
      </c>
    </row>
    <row r="158" spans="1:6" s="6" customFormat="1" ht="18.75">
      <c r="A158" s="654" t="s">
        <v>79</v>
      </c>
      <c r="B158" s="654"/>
      <c r="C158" s="654"/>
      <c r="D158" s="654"/>
      <c r="E158" s="654"/>
      <c r="F158" s="170"/>
    </row>
    <row r="159" spans="1:6" s="6" customFormat="1" ht="31.5">
      <c r="A159" s="306" t="str">
        <f>'приложение 1 культура'!A39</f>
        <v>Муниципальное автономное учреждение "Культура"</v>
      </c>
      <c r="B159" s="40"/>
      <c r="C159" s="168"/>
      <c r="D159" s="226"/>
      <c r="E159" s="650">
        <f>(C162+C164)/C160</f>
        <v>0.36258710013998002</v>
      </c>
      <c r="F159" s="180"/>
    </row>
    <row r="160" spans="1:6" s="6" customFormat="1" ht="18.75">
      <c r="A160" s="303" t="s">
        <v>44</v>
      </c>
      <c r="B160" s="169">
        <f>B162+B163+B164</f>
        <v>64.900000000000006</v>
      </c>
      <c r="C160" s="169">
        <f>C162+C163+C164</f>
        <v>38719.800000000003</v>
      </c>
      <c r="D160" s="231">
        <f>C160/B160/12*1000</f>
        <v>49717.25731895223</v>
      </c>
      <c r="E160" s="650"/>
      <c r="F160" s="180">
        <f>C160/C160*100</f>
        <v>100</v>
      </c>
    </row>
    <row r="161" spans="1:6" s="6" customFormat="1" ht="18.75">
      <c r="A161" s="303" t="s">
        <v>13</v>
      </c>
      <c r="B161" s="168"/>
      <c r="C161" s="168"/>
      <c r="D161" s="231"/>
      <c r="E161" s="650"/>
      <c r="F161" s="180"/>
    </row>
    <row r="162" spans="1:6" s="6" customFormat="1" ht="18.75">
      <c r="A162" s="304" t="s">
        <v>14</v>
      </c>
      <c r="B162" s="292">
        <v>2</v>
      </c>
      <c r="C162" s="168">
        <v>2497.8000000000002</v>
      </c>
      <c r="D162" s="231">
        <f t="shared" ref="D162:D164" si="34">C162/B162/12*1000</f>
        <v>104075</v>
      </c>
      <c r="E162" s="650"/>
      <c r="F162" s="180">
        <f>C162*100/C160</f>
        <v>6.4509630731563696</v>
      </c>
    </row>
    <row r="163" spans="1:6" s="6" customFormat="1" ht="18.75">
      <c r="A163" s="304" t="s">
        <v>15</v>
      </c>
      <c r="B163" s="292">
        <f>16.5+22.7</f>
        <v>39.200000000000003</v>
      </c>
      <c r="C163" s="168">
        <v>24680.5</v>
      </c>
      <c r="D163" s="231">
        <f t="shared" si="34"/>
        <v>52467.049319727892</v>
      </c>
      <c r="E163" s="650"/>
      <c r="F163" s="180">
        <f>C163*100/C160</f>
        <v>63.741289986001988</v>
      </c>
    </row>
    <row r="164" spans="1:6" s="6" customFormat="1" ht="18.75">
      <c r="A164" s="304" t="s">
        <v>16</v>
      </c>
      <c r="B164" s="292">
        <v>23.7</v>
      </c>
      <c r="C164" s="168">
        <v>11541.5</v>
      </c>
      <c r="D164" s="231">
        <f t="shared" si="34"/>
        <v>40581.926863572437</v>
      </c>
      <c r="E164" s="650"/>
      <c r="F164" s="180">
        <f>C164/C160*100</f>
        <v>29.807746940841636</v>
      </c>
    </row>
    <row r="165" spans="1:6" s="6" customFormat="1" ht="51" customHeight="1">
      <c r="A165" s="306" t="str">
        <f>'приложение 1 культура'!A40</f>
        <v>Муниципальное автономное учреждение "Верхнекетская централизованная библиотечная система"</v>
      </c>
      <c r="B165" s="40"/>
      <c r="C165" s="168"/>
      <c r="D165" s="226"/>
      <c r="E165" s="650">
        <f>(C168+C170)/C166</f>
        <v>0.20684940425808973</v>
      </c>
      <c r="F165" s="180"/>
    </row>
    <row r="166" spans="1:6" s="6" customFormat="1" ht="20.25" customHeight="1">
      <c r="A166" s="303" t="s">
        <v>44</v>
      </c>
      <c r="B166" s="169">
        <f>B168+B169+B170</f>
        <v>28</v>
      </c>
      <c r="C166" s="169">
        <f>C168+C169+C170</f>
        <v>15359</v>
      </c>
      <c r="D166" s="231">
        <f>C166/B166/12*1000</f>
        <v>45711.309523809527</v>
      </c>
      <c r="E166" s="650"/>
      <c r="F166" s="180">
        <f>C166/C166*100</f>
        <v>100</v>
      </c>
    </row>
    <row r="167" spans="1:6" s="6" customFormat="1" ht="18.75">
      <c r="A167" s="303" t="s">
        <v>13</v>
      </c>
      <c r="B167" s="168"/>
      <c r="C167" s="168"/>
      <c r="D167" s="231"/>
      <c r="E167" s="650"/>
      <c r="F167" s="180"/>
    </row>
    <row r="168" spans="1:6" s="6" customFormat="1" ht="18.75">
      <c r="A168" s="304" t="s">
        <v>14</v>
      </c>
      <c r="B168" s="292">
        <v>0.6</v>
      </c>
      <c r="C168" s="168">
        <v>417.7</v>
      </c>
      <c r="D168" s="231">
        <f t="shared" ref="D168:D170" si="35">C168/B168/12*1000</f>
        <v>58013.888888888883</v>
      </c>
      <c r="E168" s="650"/>
      <c r="F168" s="180">
        <f>C168*100/C166</f>
        <v>2.7195780975323913</v>
      </c>
    </row>
    <row r="169" spans="1:6" s="6" customFormat="1" ht="18.75">
      <c r="A169" s="304" t="s">
        <v>15</v>
      </c>
      <c r="B169" s="292">
        <v>20.399999999999999</v>
      </c>
      <c r="C169" s="168">
        <v>12182</v>
      </c>
      <c r="D169" s="231">
        <f t="shared" si="35"/>
        <v>49763.071895424844</v>
      </c>
      <c r="E169" s="650"/>
      <c r="F169" s="180">
        <f>C169*100/C166</f>
        <v>79.315059574191025</v>
      </c>
    </row>
    <row r="170" spans="1:6" s="6" customFormat="1" ht="18.75">
      <c r="A170" s="304" t="s">
        <v>16</v>
      </c>
      <c r="B170" s="292">
        <v>7</v>
      </c>
      <c r="C170" s="168">
        <v>2759.3</v>
      </c>
      <c r="D170" s="231">
        <f t="shared" si="35"/>
        <v>32848.809523809527</v>
      </c>
      <c r="E170" s="650"/>
      <c r="F170" s="180">
        <f>C170/C166*100</f>
        <v>17.965362328276584</v>
      </c>
    </row>
    <row r="171" spans="1:6" s="6" customFormat="1" ht="31.5">
      <c r="A171" s="129" t="s">
        <v>104</v>
      </c>
      <c r="B171" s="127"/>
      <c r="C171" s="168"/>
      <c r="D171" s="226"/>
      <c r="E171" s="650">
        <f>(C174+C176)/C172</f>
        <v>0.31835580671168734</v>
      </c>
      <c r="F171" s="180"/>
    </row>
    <row r="172" spans="1:6" s="6" customFormat="1" ht="18.75">
      <c r="A172" s="305" t="s">
        <v>45</v>
      </c>
      <c r="B172" s="169">
        <f>B174+B175+B176</f>
        <v>92.9</v>
      </c>
      <c r="C172" s="169">
        <f>C174+C175+C176</f>
        <v>54078.8</v>
      </c>
      <c r="D172" s="231">
        <f>C172/B172/12*1000</f>
        <v>48509.867240760679</v>
      </c>
      <c r="E172" s="650"/>
      <c r="F172" s="180">
        <f>C172/C172*100</f>
        <v>100</v>
      </c>
    </row>
    <row r="173" spans="1:6" s="6" customFormat="1" ht="18.75">
      <c r="A173" s="305" t="s">
        <v>13</v>
      </c>
      <c r="B173" s="169"/>
      <c r="C173" s="168"/>
      <c r="D173" s="231"/>
      <c r="E173" s="650"/>
      <c r="F173" s="180"/>
    </row>
    <row r="174" spans="1:6" s="6" customFormat="1" ht="18.75">
      <c r="A174" s="304" t="s">
        <v>14</v>
      </c>
      <c r="B174" s="169">
        <f>B162+B168</f>
        <v>2.6</v>
      </c>
      <c r="C174" s="169">
        <f t="shared" ref="C174" si="36">C162+C168</f>
        <v>2915.5</v>
      </c>
      <c r="D174" s="231">
        <f t="shared" ref="D174:D176" si="37">C174/B174/12*1000</f>
        <v>93445.512820512813</v>
      </c>
      <c r="E174" s="650"/>
      <c r="F174" s="180">
        <f>C174*100/C172</f>
        <v>5.391206905478672</v>
      </c>
    </row>
    <row r="175" spans="1:6" s="6" customFormat="1" ht="18.75">
      <c r="A175" s="304" t="s">
        <v>15</v>
      </c>
      <c r="B175" s="169">
        <f t="shared" ref="B175:C175" si="38">B163+B169</f>
        <v>59.6</v>
      </c>
      <c r="C175" s="169">
        <f t="shared" si="38"/>
        <v>36862.5</v>
      </c>
      <c r="D175" s="231">
        <f t="shared" si="37"/>
        <v>51541.526845637585</v>
      </c>
      <c r="E175" s="650"/>
      <c r="F175" s="179">
        <f>C175*100/C172</f>
        <v>68.164419328831258</v>
      </c>
    </row>
    <row r="176" spans="1:6" s="6" customFormat="1" ht="18.75">
      <c r="A176" s="304" t="s">
        <v>16</v>
      </c>
      <c r="B176" s="169">
        <f>B164+B170</f>
        <v>30.7</v>
      </c>
      <c r="C176" s="169">
        <f t="shared" ref="C176" si="39">C164+C170</f>
        <v>14300.8</v>
      </c>
      <c r="D176" s="231">
        <f t="shared" si="37"/>
        <v>38818.675352877304</v>
      </c>
      <c r="E176" s="650"/>
      <c r="F176" s="179">
        <f>C176/C172*100</f>
        <v>26.444373765690067</v>
      </c>
    </row>
    <row r="177" spans="1:9" s="6" customFormat="1" ht="18.75">
      <c r="A177" s="654" t="s">
        <v>20</v>
      </c>
      <c r="B177" s="654"/>
      <c r="C177" s="654"/>
      <c r="D177" s="654"/>
      <c r="E177" s="654"/>
      <c r="F177" s="170"/>
    </row>
    <row r="178" spans="1:9" s="6" customFormat="1" ht="40.5" customHeight="1">
      <c r="A178" s="130" t="str">
        <f>'приложение 1 культура'!A43</f>
        <v>Муниципальное автономное учреждение «Центр культуры" Зырянского района</v>
      </c>
      <c r="B178" s="181"/>
      <c r="C178" s="174"/>
      <c r="D178" s="228"/>
      <c r="E178" s="647">
        <f>(C181+C183)/C179</f>
        <v>0.25295582293390589</v>
      </c>
      <c r="F178" s="170"/>
    </row>
    <row r="179" spans="1:9" s="6" customFormat="1" ht="18.75">
      <c r="A179" s="303" t="s">
        <v>44</v>
      </c>
      <c r="B179" s="169">
        <f>B181+B182+B183</f>
        <v>52.7</v>
      </c>
      <c r="C179" s="169">
        <f>C181+C182+C183</f>
        <v>20121.3</v>
      </c>
      <c r="D179" s="231">
        <f>C179/B179/12*1000</f>
        <v>31817.362428842502</v>
      </c>
      <c r="E179" s="647"/>
      <c r="F179" s="170">
        <f>C179/C179*100</f>
        <v>100</v>
      </c>
    </row>
    <row r="180" spans="1:9" s="6" customFormat="1" ht="18.75">
      <c r="A180" s="303" t="s">
        <v>13</v>
      </c>
      <c r="B180" s="174"/>
      <c r="C180" s="174"/>
      <c r="D180" s="231"/>
      <c r="E180" s="647"/>
      <c r="F180" s="170"/>
    </row>
    <row r="181" spans="1:9" s="6" customFormat="1" ht="18.75">
      <c r="A181" s="304" t="s">
        <v>14</v>
      </c>
      <c r="B181" s="171">
        <v>1</v>
      </c>
      <c r="C181" s="168">
        <v>679.1</v>
      </c>
      <c r="D181" s="231">
        <f t="shared" ref="D181:D183" si="40">C181/B181/12*1000</f>
        <v>56591.666666666672</v>
      </c>
      <c r="E181" s="647"/>
      <c r="F181" s="170">
        <f>C181*100/C179</f>
        <v>3.3750304403791009</v>
      </c>
    </row>
    <row r="182" spans="1:9" s="6" customFormat="1" ht="18.75">
      <c r="A182" s="304" t="s">
        <v>15</v>
      </c>
      <c r="B182" s="171">
        <v>33.200000000000003</v>
      </c>
      <c r="C182" s="168">
        <v>15031.5</v>
      </c>
      <c r="D182" s="231">
        <f t="shared" si="40"/>
        <v>37729.668674698791</v>
      </c>
      <c r="E182" s="647"/>
      <c r="F182" s="170">
        <f>C182*100/C179</f>
        <v>74.704417706609419</v>
      </c>
    </row>
    <row r="183" spans="1:9" s="6" customFormat="1" ht="18.75">
      <c r="A183" s="304" t="s">
        <v>16</v>
      </c>
      <c r="B183" s="171">
        <v>18.5</v>
      </c>
      <c r="C183" s="168">
        <v>4410.7</v>
      </c>
      <c r="D183" s="231">
        <f t="shared" si="40"/>
        <v>19868.018018018018</v>
      </c>
      <c r="E183" s="647"/>
      <c r="F183" s="170">
        <f>C183/C179*100</f>
        <v>21.920551853011485</v>
      </c>
    </row>
    <row r="184" spans="1:9" s="6" customFormat="1" ht="52.5" customHeight="1">
      <c r="A184" s="125" t="str">
        <f>'приложение 1 культура'!A44</f>
        <v>Муниципальное бюджетное учреждение «Межпоселенческая централизованная библиотечная система Зырянского района»</v>
      </c>
      <c r="B184" s="181"/>
      <c r="C184" s="174"/>
      <c r="D184" s="228"/>
      <c r="E184" s="647">
        <f>(C187+C189)/C185</f>
        <v>0.14581750654174053</v>
      </c>
      <c r="F184" s="170"/>
    </row>
    <row r="185" spans="1:9" s="6" customFormat="1" ht="18.75">
      <c r="A185" s="303" t="s">
        <v>17</v>
      </c>
      <c r="B185" s="169">
        <f>B187+B188+B189</f>
        <v>18.8</v>
      </c>
      <c r="C185" s="169">
        <f>C187+C188+C189</f>
        <v>7108.2</v>
      </c>
      <c r="D185" s="231">
        <f>C185/B185/12*1000</f>
        <v>31507.978723404252</v>
      </c>
      <c r="E185" s="647"/>
      <c r="F185" s="170">
        <f>C185/C185*100</f>
        <v>100</v>
      </c>
    </row>
    <row r="186" spans="1:9" s="6" customFormat="1" ht="18.75">
      <c r="A186" s="303" t="s">
        <v>13</v>
      </c>
      <c r="B186" s="174"/>
      <c r="C186" s="174"/>
      <c r="D186" s="231"/>
      <c r="E186" s="647"/>
      <c r="F186" s="170"/>
      <c r="H186" s="109"/>
      <c r="I186" s="109"/>
    </row>
    <row r="187" spans="1:9" s="6" customFormat="1" ht="18.75">
      <c r="A187" s="304" t="s">
        <v>14</v>
      </c>
      <c r="B187" s="159">
        <v>1</v>
      </c>
      <c r="C187" s="168">
        <v>634.29999999999995</v>
      </c>
      <c r="D187" s="231">
        <f t="shared" ref="D187:D189" si="41">C187/B187/12*1000</f>
        <v>52858.333333333328</v>
      </c>
      <c r="E187" s="647"/>
      <c r="F187" s="170">
        <f>C187*100/C185</f>
        <v>8.9234968065051614</v>
      </c>
      <c r="H187" s="109"/>
      <c r="I187" s="109"/>
    </row>
    <row r="188" spans="1:9" s="6" customFormat="1" ht="18.75">
      <c r="A188" s="304" t="s">
        <v>15</v>
      </c>
      <c r="B188" s="159">
        <f>3+13.1</f>
        <v>16.100000000000001</v>
      </c>
      <c r="C188" s="168">
        <v>6071.7</v>
      </c>
      <c r="D188" s="231">
        <f t="shared" si="41"/>
        <v>31427.018633540371</v>
      </c>
      <c r="E188" s="647"/>
      <c r="F188" s="170">
        <f>C188*100/C185</f>
        <v>85.418249345825956</v>
      </c>
      <c r="H188" s="109"/>
      <c r="I188" s="109"/>
    </row>
    <row r="189" spans="1:9" s="6" customFormat="1" ht="18.75">
      <c r="A189" s="304" t="s">
        <v>16</v>
      </c>
      <c r="B189" s="159">
        <v>1.7</v>
      </c>
      <c r="C189" s="168">
        <v>402.2</v>
      </c>
      <c r="D189" s="231">
        <f t="shared" si="41"/>
        <v>19715.686274509804</v>
      </c>
      <c r="E189" s="647"/>
      <c r="F189" s="170">
        <f>C189/C185*100</f>
        <v>5.6582538476688891</v>
      </c>
    </row>
    <row r="190" spans="1:9" s="6" customFormat="1" ht="37.5" customHeight="1">
      <c r="A190" s="125" t="str">
        <f>'приложение 1 культура'!A45</f>
        <v>Муниципальное бюджетное учреждение культуры «Зырянский краеведческий музей»</v>
      </c>
      <c r="B190" s="181"/>
      <c r="C190" s="174"/>
      <c r="D190" s="228"/>
      <c r="E190" s="647">
        <f>(C193+C195)/C191</f>
        <v>0.53397248853689039</v>
      </c>
      <c r="F190" s="170"/>
    </row>
    <row r="191" spans="1:9" s="6" customFormat="1" ht="18.75">
      <c r="A191" s="303" t="s">
        <v>17</v>
      </c>
      <c r="B191" s="169">
        <f>B193+B194+B195</f>
        <v>4.2</v>
      </c>
      <c r="C191" s="169">
        <f>C193+C194+C195</f>
        <v>1679.3</v>
      </c>
      <c r="D191" s="231">
        <f>C191/B191/12*1000</f>
        <v>33319.444444444445</v>
      </c>
      <c r="E191" s="647"/>
      <c r="F191" s="170">
        <f>C191/C191*100</f>
        <v>100</v>
      </c>
    </row>
    <row r="192" spans="1:9" s="6" customFormat="1" ht="18.75">
      <c r="A192" s="303" t="s">
        <v>13</v>
      </c>
      <c r="B192" s="174"/>
      <c r="C192" s="174"/>
      <c r="D192" s="231"/>
      <c r="E192" s="647"/>
      <c r="F192" s="170"/>
    </row>
    <row r="193" spans="1:6" s="6" customFormat="1" ht="18.75">
      <c r="A193" s="304" t="s">
        <v>14</v>
      </c>
      <c r="B193" s="159">
        <v>1</v>
      </c>
      <c r="C193" s="159">
        <v>572.5</v>
      </c>
      <c r="D193" s="231">
        <f t="shared" ref="D193:D195" si="42">C193/B193/12*1000</f>
        <v>47708.333333333336</v>
      </c>
      <c r="E193" s="647"/>
      <c r="F193" s="170">
        <f>C193*100/C191</f>
        <v>34.091585779789199</v>
      </c>
    </row>
    <row r="194" spans="1:6" s="6" customFormat="1" ht="18.75">
      <c r="A194" s="304" t="s">
        <v>15</v>
      </c>
      <c r="B194" s="159">
        <v>1.9</v>
      </c>
      <c r="C194" s="159">
        <v>782.6</v>
      </c>
      <c r="D194" s="231">
        <f t="shared" si="42"/>
        <v>34324.561403508771</v>
      </c>
      <c r="E194" s="647"/>
      <c r="F194" s="170">
        <f>C194*100/C191</f>
        <v>46.602751146310965</v>
      </c>
    </row>
    <row r="195" spans="1:6" s="6" customFormat="1" ht="18.75">
      <c r="A195" s="304" t="s">
        <v>16</v>
      </c>
      <c r="B195" s="159">
        <v>1.3</v>
      </c>
      <c r="C195" s="159">
        <v>324.2</v>
      </c>
      <c r="D195" s="231">
        <f t="shared" si="42"/>
        <v>20782.051282051281</v>
      </c>
      <c r="E195" s="647"/>
      <c r="F195" s="170">
        <f>C195/C191*100</f>
        <v>19.30566307389984</v>
      </c>
    </row>
    <row r="196" spans="1:6" s="6" customFormat="1" ht="55.5" hidden="1" customHeight="1">
      <c r="A196" s="125" t="s">
        <v>80</v>
      </c>
      <c r="B196" s="181"/>
      <c r="C196" s="174"/>
      <c r="D196" s="228"/>
      <c r="E196" s="647" t="e">
        <f>(C199+C201)/C197</f>
        <v>#DIV/0!</v>
      </c>
      <c r="F196" s="170"/>
    </row>
    <row r="197" spans="1:6" s="6" customFormat="1" ht="18.75" hidden="1">
      <c r="A197" s="303" t="s">
        <v>17</v>
      </c>
      <c r="B197" s="169">
        <f>B199+B200+B201</f>
        <v>0</v>
      </c>
      <c r="C197" s="169">
        <f>C199+C200+C201</f>
        <v>0</v>
      </c>
      <c r="D197" s="231" t="e">
        <f>C197/B197/12*1000</f>
        <v>#DIV/0!</v>
      </c>
      <c r="E197" s="647"/>
      <c r="F197" s="170" t="e">
        <f>C197/C197*100</f>
        <v>#DIV/0!</v>
      </c>
    </row>
    <row r="198" spans="1:6" s="6" customFormat="1" ht="18.75" hidden="1">
      <c r="A198" s="303" t="s">
        <v>13</v>
      </c>
      <c r="B198" s="174"/>
      <c r="C198" s="174"/>
      <c r="D198" s="231"/>
      <c r="E198" s="647"/>
      <c r="F198" s="170"/>
    </row>
    <row r="199" spans="1:6" s="6" customFormat="1" ht="18.75" hidden="1">
      <c r="A199" s="304" t="s">
        <v>14</v>
      </c>
      <c r="B199" s="176"/>
      <c r="C199" s="174"/>
      <c r="D199" s="231" t="e">
        <f t="shared" ref="D199:D201" si="43">C199/B199/12*1000</f>
        <v>#DIV/0!</v>
      </c>
      <c r="E199" s="647"/>
      <c r="F199" s="170" t="e">
        <f>C199*100/C197</f>
        <v>#DIV/0!</v>
      </c>
    </row>
    <row r="200" spans="1:6" s="6" customFormat="1" ht="18.75" hidden="1">
      <c r="A200" s="304" t="s">
        <v>15</v>
      </c>
      <c r="B200" s="176"/>
      <c r="C200" s="174"/>
      <c r="D200" s="231" t="e">
        <f t="shared" si="43"/>
        <v>#DIV/0!</v>
      </c>
      <c r="E200" s="647"/>
      <c r="F200" s="170" t="e">
        <f>C200*100/C197</f>
        <v>#DIV/0!</v>
      </c>
    </row>
    <row r="201" spans="1:6" s="6" customFormat="1" ht="18.75" hidden="1">
      <c r="A201" s="304" t="s">
        <v>16</v>
      </c>
      <c r="B201" s="176"/>
      <c r="C201" s="174"/>
      <c r="D201" s="231" t="e">
        <f t="shared" si="43"/>
        <v>#DIV/0!</v>
      </c>
      <c r="E201" s="647"/>
      <c r="F201" s="170" t="e">
        <f>C201/C197*100</f>
        <v>#DIV/0!</v>
      </c>
    </row>
    <row r="202" spans="1:6" s="6" customFormat="1" ht="31.5">
      <c r="A202" s="129" t="s">
        <v>21</v>
      </c>
      <c r="B202" s="182"/>
      <c r="C202" s="174"/>
      <c r="D202" s="228"/>
      <c r="E202" s="647">
        <f>(C205+C207)/C203</f>
        <v>0.24293640690723933</v>
      </c>
      <c r="F202" s="170"/>
    </row>
    <row r="203" spans="1:6" s="6" customFormat="1" ht="18.75">
      <c r="A203" s="305" t="s">
        <v>45</v>
      </c>
      <c r="B203" s="175">
        <f>B205+B206+B207</f>
        <v>75.7</v>
      </c>
      <c r="C203" s="175">
        <f>C205+C206+C207</f>
        <v>28908.799999999999</v>
      </c>
      <c r="D203" s="231">
        <f>C203/B203/12*1000</f>
        <v>31823.866138265079</v>
      </c>
      <c r="E203" s="647"/>
      <c r="F203" s="170">
        <f>C203/C203*100</f>
        <v>100</v>
      </c>
    </row>
    <row r="204" spans="1:6" s="6" customFormat="1" ht="18.75">
      <c r="A204" s="305" t="s">
        <v>13</v>
      </c>
      <c r="B204" s="175"/>
      <c r="C204" s="174"/>
      <c r="D204" s="231"/>
      <c r="E204" s="647"/>
      <c r="F204" s="170"/>
    </row>
    <row r="205" spans="1:6" s="6" customFormat="1" ht="18.75">
      <c r="A205" s="304" t="s">
        <v>14</v>
      </c>
      <c r="B205" s="175">
        <f>B181+B187+B193</f>
        <v>3</v>
      </c>
      <c r="C205" s="175">
        <f>C181+C187+C193</f>
        <v>1885.9</v>
      </c>
      <c r="D205" s="231">
        <f t="shared" ref="D205:D207" si="44">C205/B205/12*1000</f>
        <v>52386.111111111109</v>
      </c>
      <c r="E205" s="647"/>
      <c r="F205" s="170">
        <f>C205*100/C203</f>
        <v>6.5236191056010631</v>
      </c>
    </row>
    <row r="206" spans="1:6" s="6" customFormat="1" ht="18.75">
      <c r="A206" s="304" t="s">
        <v>15</v>
      </c>
      <c r="B206" s="175">
        <f t="shared" ref="B206:C207" si="45">B182+B188+B194</f>
        <v>51.2</v>
      </c>
      <c r="C206" s="175">
        <f t="shared" si="45"/>
        <v>21885.8</v>
      </c>
      <c r="D206" s="231">
        <f t="shared" si="44"/>
        <v>35621.419270833328</v>
      </c>
      <c r="E206" s="647"/>
      <c r="F206" s="170">
        <f>C206*100/C203</f>
        <v>75.706359309276067</v>
      </c>
    </row>
    <row r="207" spans="1:6" s="6" customFormat="1" ht="18.75">
      <c r="A207" s="304" t="s">
        <v>16</v>
      </c>
      <c r="B207" s="175">
        <f t="shared" si="45"/>
        <v>21.5</v>
      </c>
      <c r="C207" s="175">
        <f t="shared" si="45"/>
        <v>5137.0999999999995</v>
      </c>
      <c r="D207" s="231">
        <f t="shared" si="44"/>
        <v>19911.240310077515</v>
      </c>
      <c r="E207" s="647"/>
      <c r="F207" s="170">
        <f>C207/C203*100</f>
        <v>17.770021585122866</v>
      </c>
    </row>
    <row r="208" spans="1:6" s="6" customFormat="1" ht="18.75">
      <c r="A208" s="654" t="s">
        <v>22</v>
      </c>
      <c r="B208" s="654"/>
      <c r="C208" s="654"/>
      <c r="D208" s="654"/>
      <c r="E208" s="654"/>
      <c r="F208" s="170"/>
    </row>
    <row r="209" spans="1:9" s="6" customFormat="1" ht="48" customHeight="1">
      <c r="A209" s="131" t="str">
        <f>'приложение 1 культура'!A48</f>
        <v>Муниципальное бюджетное учреждение культуры "Каргасокская центральная  районная библиотека"</v>
      </c>
      <c r="B209" s="181"/>
      <c r="C209" s="174"/>
      <c r="D209" s="230"/>
      <c r="E209" s="655">
        <f>(C214+C212)/C210</f>
        <v>0.19215105226229534</v>
      </c>
      <c r="F209" s="170"/>
    </row>
    <row r="210" spans="1:9" s="6" customFormat="1" ht="18.75">
      <c r="A210" s="303" t="s">
        <v>17</v>
      </c>
      <c r="B210" s="169">
        <f>B212+B213+B214</f>
        <v>40.800000000000004</v>
      </c>
      <c r="C210" s="169">
        <f>C212+C213+C214</f>
        <v>25511.7</v>
      </c>
      <c r="D210" s="231">
        <f>C210/B210/12*1000</f>
        <v>52107.23039215686</v>
      </c>
      <c r="E210" s="656"/>
      <c r="F210" s="170">
        <f>C210/C210*100</f>
        <v>100</v>
      </c>
    </row>
    <row r="211" spans="1:9" s="6" customFormat="1" ht="18.75">
      <c r="A211" s="303" t="s">
        <v>13</v>
      </c>
      <c r="B211" s="174"/>
      <c r="C211" s="174"/>
      <c r="D211" s="231"/>
      <c r="E211" s="656"/>
      <c r="F211" s="170"/>
      <c r="H211" s="109"/>
      <c r="I211" s="109"/>
    </row>
    <row r="212" spans="1:9" s="6" customFormat="1" ht="18.75">
      <c r="A212" s="304" t="s">
        <v>14</v>
      </c>
      <c r="B212" s="159">
        <v>2</v>
      </c>
      <c r="C212" s="174">
        <v>2036.4</v>
      </c>
      <c r="D212" s="231">
        <f t="shared" ref="D212:D214" si="46">C212/B212/12*1000</f>
        <v>84850.000000000015</v>
      </c>
      <c r="E212" s="656"/>
      <c r="F212" s="170">
        <f>C212*100/C210</f>
        <v>7.9822199226237371</v>
      </c>
      <c r="H212" s="109"/>
      <c r="I212" s="109"/>
    </row>
    <row r="213" spans="1:9" s="6" customFormat="1" ht="18.75">
      <c r="A213" s="304" t="s">
        <v>15</v>
      </c>
      <c r="B213" s="159">
        <v>31.1</v>
      </c>
      <c r="C213" s="174">
        <v>20609.599999999999</v>
      </c>
      <c r="D213" s="231">
        <f t="shared" si="46"/>
        <v>55224.008574490879</v>
      </c>
      <c r="E213" s="656"/>
      <c r="F213" s="170">
        <f>C213*100/C210</f>
        <v>80.784894773770461</v>
      </c>
      <c r="H213" s="109"/>
      <c r="I213" s="109"/>
    </row>
    <row r="214" spans="1:9" s="6" customFormat="1" ht="18.75">
      <c r="A214" s="304" t="s">
        <v>16</v>
      </c>
      <c r="B214" s="159">
        <v>7.7</v>
      </c>
      <c r="C214" s="174">
        <v>2865.7</v>
      </c>
      <c r="D214" s="231">
        <f t="shared" si="46"/>
        <v>31014.069264069265</v>
      </c>
      <c r="E214" s="656"/>
      <c r="F214" s="170">
        <f>C214/C210*100</f>
        <v>11.232885303605796</v>
      </c>
    </row>
    <row r="215" spans="1:9" s="6" customFormat="1" ht="48.75" customHeight="1">
      <c r="A215" s="125" t="str">
        <f>'приложение 1 культура'!A49</f>
        <v>Муниципальное бюджетное учреждение культуры "Каргасокский районный  дом культуры"</v>
      </c>
      <c r="B215" s="181"/>
      <c r="C215" s="174"/>
      <c r="D215" s="228"/>
      <c r="E215" s="647">
        <f>(C218+C220)/C216</f>
        <v>0.30657415735149263</v>
      </c>
      <c r="F215" s="170"/>
    </row>
    <row r="216" spans="1:9" s="6" customFormat="1" ht="18.75">
      <c r="A216" s="303" t="s">
        <v>17</v>
      </c>
      <c r="B216" s="169">
        <f>B218+B219+B220</f>
        <v>58.3</v>
      </c>
      <c r="C216" s="169">
        <f>C218+C219+C220</f>
        <v>35023.5</v>
      </c>
      <c r="D216" s="231">
        <f>C216/B216/12*1000</f>
        <v>50062.178387650085</v>
      </c>
      <c r="E216" s="647"/>
      <c r="F216" s="170">
        <f>C216/C216*100</f>
        <v>100</v>
      </c>
    </row>
    <row r="217" spans="1:9" s="6" customFormat="1" ht="18.75">
      <c r="A217" s="303" t="s">
        <v>13</v>
      </c>
      <c r="B217" s="174"/>
      <c r="C217" s="174"/>
      <c r="D217" s="231"/>
      <c r="E217" s="647"/>
      <c r="F217" s="170"/>
    </row>
    <row r="218" spans="1:9" s="6" customFormat="1" ht="18.75">
      <c r="A218" s="304" t="s">
        <v>14</v>
      </c>
      <c r="B218" s="292">
        <v>2</v>
      </c>
      <c r="C218" s="292">
        <v>2021.2</v>
      </c>
      <c r="D218" s="231">
        <f t="shared" ref="D218:D220" si="47">C218/B218/12*1000</f>
        <v>84216.666666666672</v>
      </c>
      <c r="E218" s="647"/>
      <c r="F218" s="170">
        <f>C218*100/C216</f>
        <v>5.7709823404285689</v>
      </c>
    </row>
    <row r="219" spans="1:9" s="6" customFormat="1" ht="18.75">
      <c r="A219" s="304" t="s">
        <v>15</v>
      </c>
      <c r="B219" s="292">
        <v>33.1</v>
      </c>
      <c r="C219" s="292">
        <v>24286.2</v>
      </c>
      <c r="D219" s="231">
        <f t="shared" si="47"/>
        <v>61143.50453172205</v>
      </c>
      <c r="E219" s="647"/>
      <c r="F219" s="170">
        <f>C219*100/C216</f>
        <v>69.342584264850743</v>
      </c>
    </row>
    <row r="220" spans="1:9" s="6" customFormat="1" ht="18.75">
      <c r="A220" s="304" t="s">
        <v>16</v>
      </c>
      <c r="B220" s="292">
        <v>23.2</v>
      </c>
      <c r="C220" s="292">
        <v>8716.1</v>
      </c>
      <c r="D220" s="231">
        <f t="shared" si="47"/>
        <v>31307.830459770117</v>
      </c>
      <c r="E220" s="647"/>
      <c r="F220" s="170">
        <f>C220/C216*100</f>
        <v>24.88643339472069</v>
      </c>
    </row>
    <row r="221" spans="1:9" s="22" customFormat="1" ht="33.75" customHeight="1">
      <c r="A221" s="125" t="str">
        <f>'приложение 1 культура'!A50</f>
        <v>Муниципальное казенное учреждение культуры "Вертикосский досуговый центр"</v>
      </c>
      <c r="B221" s="181"/>
      <c r="C221" s="174"/>
      <c r="D221" s="228"/>
      <c r="E221" s="647">
        <f>(C224+C226)/C222</f>
        <v>0.71207672734390282</v>
      </c>
      <c r="F221" s="170"/>
    </row>
    <row r="222" spans="1:9" s="22" customFormat="1" ht="18.75">
      <c r="A222" s="303" t="s">
        <v>17</v>
      </c>
      <c r="B222" s="169">
        <f>B224+B225+B226</f>
        <v>4.5</v>
      </c>
      <c r="C222" s="169">
        <f>C224+C225+C226</f>
        <v>2043.6</v>
      </c>
      <c r="D222" s="231">
        <f>C222/B222/12*1000</f>
        <v>37844.444444444438</v>
      </c>
      <c r="E222" s="647"/>
      <c r="F222" s="170">
        <f>C222/C222*100</f>
        <v>100</v>
      </c>
    </row>
    <row r="223" spans="1:9" s="22" customFormat="1" ht="18.75">
      <c r="A223" s="303" t="s">
        <v>13</v>
      </c>
      <c r="B223" s="174"/>
      <c r="C223" s="174"/>
      <c r="D223" s="231"/>
      <c r="E223" s="647"/>
      <c r="F223" s="170"/>
    </row>
    <row r="224" spans="1:9" s="22" customFormat="1" ht="18.75">
      <c r="A224" s="304" t="s">
        <v>14</v>
      </c>
      <c r="B224" s="176">
        <v>1</v>
      </c>
      <c r="C224" s="174">
        <v>540.4</v>
      </c>
      <c r="D224" s="231">
        <f t="shared" ref="D224:D226" si="48">C224/B224/12*1000</f>
        <v>45033.333333333328</v>
      </c>
      <c r="E224" s="647"/>
      <c r="F224" s="170">
        <f>C224*100/C222</f>
        <v>26.443531023683697</v>
      </c>
    </row>
    <row r="225" spans="1:6" s="22" customFormat="1" ht="18.75">
      <c r="A225" s="304" t="s">
        <v>15</v>
      </c>
      <c r="B225" s="176">
        <v>1</v>
      </c>
      <c r="C225" s="174">
        <v>588.4</v>
      </c>
      <c r="D225" s="231">
        <f t="shared" si="48"/>
        <v>49033.333333333328</v>
      </c>
      <c r="E225" s="647"/>
      <c r="F225" s="170">
        <f>C225*100/C222</f>
        <v>28.79232726560971</v>
      </c>
    </row>
    <row r="226" spans="1:6" s="22" customFormat="1" ht="18.75">
      <c r="A226" s="304" t="s">
        <v>16</v>
      </c>
      <c r="B226" s="176">
        <v>2.5</v>
      </c>
      <c r="C226" s="174">
        <v>914.8</v>
      </c>
      <c r="D226" s="231">
        <f t="shared" si="48"/>
        <v>30493.333333333328</v>
      </c>
      <c r="E226" s="647"/>
      <c r="F226" s="170">
        <f>C226/C222*100</f>
        <v>44.764141710706596</v>
      </c>
    </row>
    <row r="227" spans="1:6" s="6" customFormat="1" ht="31.5">
      <c r="A227" s="125" t="str">
        <f>'приложение 1 культура'!A51</f>
        <v>Муниципальное казенное учреждение культуры "Тымский досуговый центр"</v>
      </c>
      <c r="B227" s="181"/>
      <c r="C227" s="174"/>
      <c r="D227" s="228"/>
      <c r="E227" s="647">
        <f>(C230+C232)/C228</f>
        <v>1</v>
      </c>
      <c r="F227" s="170"/>
    </row>
    <row r="228" spans="1:6" s="6" customFormat="1" ht="18.75">
      <c r="A228" s="303" t="s">
        <v>44</v>
      </c>
      <c r="B228" s="169">
        <f>B230+B231+B232</f>
        <v>2</v>
      </c>
      <c r="C228" s="169">
        <f>C230+C231+C232</f>
        <v>954.4</v>
      </c>
      <c r="D228" s="231">
        <f>C228/B228/12*1000</f>
        <v>39766.666666666664</v>
      </c>
      <c r="E228" s="647"/>
      <c r="F228" s="170">
        <f>C228/C228*100</f>
        <v>100</v>
      </c>
    </row>
    <row r="229" spans="1:6" s="6" customFormat="1" ht="18.75" customHeight="1">
      <c r="A229" s="303" t="s">
        <v>13</v>
      </c>
      <c r="B229" s="174"/>
      <c r="C229" s="174"/>
      <c r="D229" s="231"/>
      <c r="E229" s="647"/>
      <c r="F229" s="170"/>
    </row>
    <row r="230" spans="1:6" s="6" customFormat="1" ht="18.75">
      <c r="A230" s="304" t="s">
        <v>14</v>
      </c>
      <c r="B230" s="171">
        <v>1</v>
      </c>
      <c r="C230" s="174">
        <v>595.4</v>
      </c>
      <c r="D230" s="231">
        <f t="shared" ref="D230:D232" si="49">C230/B230/12*1000</f>
        <v>49616.666666666664</v>
      </c>
      <c r="E230" s="647"/>
      <c r="F230" s="170">
        <f>C230*100/C228</f>
        <v>62.384744341994974</v>
      </c>
    </row>
    <row r="231" spans="1:6" s="6" customFormat="1" ht="18.75">
      <c r="A231" s="304" t="s">
        <v>15</v>
      </c>
      <c r="B231" s="292">
        <v>0</v>
      </c>
      <c r="C231" s="174">
        <v>0</v>
      </c>
      <c r="D231" s="231" t="e">
        <f t="shared" si="49"/>
        <v>#DIV/0!</v>
      </c>
      <c r="E231" s="647"/>
      <c r="F231" s="170">
        <f>C231*100/C228</f>
        <v>0</v>
      </c>
    </row>
    <row r="232" spans="1:6" s="6" customFormat="1" ht="18.75">
      <c r="A232" s="304" t="s">
        <v>16</v>
      </c>
      <c r="B232" s="292">
        <v>1</v>
      </c>
      <c r="C232" s="174">
        <v>359</v>
      </c>
      <c r="D232" s="231">
        <f t="shared" si="49"/>
        <v>29916.666666666668</v>
      </c>
      <c r="E232" s="647"/>
      <c r="F232" s="170">
        <f>C232/C228*100</f>
        <v>37.615255658005033</v>
      </c>
    </row>
    <row r="233" spans="1:6" s="6" customFormat="1" ht="52.5" customHeight="1">
      <c r="A233" s="125" t="str">
        <f>'приложение 1 культура'!A52</f>
        <v>Муниципальное казенное учреждение культуры "Культурно-досуговый центр Средневасюганского сельского поселения"</v>
      </c>
      <c r="B233" s="181"/>
      <c r="C233" s="174"/>
      <c r="D233" s="228"/>
      <c r="E233" s="647">
        <f>(C236+C238)/C234</f>
        <v>0.37705606650159179</v>
      </c>
      <c r="F233" s="170"/>
    </row>
    <row r="234" spans="1:6" s="6" customFormat="1" ht="18.75">
      <c r="A234" s="303" t="s">
        <v>17</v>
      </c>
      <c r="B234" s="169">
        <f>B236+B237+B238</f>
        <v>7</v>
      </c>
      <c r="C234" s="169">
        <f>C236+C237+C238</f>
        <v>4523.2</v>
      </c>
      <c r="D234" s="231">
        <f>C234/B234/12*1000</f>
        <v>53847.619047619046</v>
      </c>
      <c r="E234" s="647"/>
      <c r="F234" s="170">
        <f>C234/C234*100</f>
        <v>100</v>
      </c>
    </row>
    <row r="235" spans="1:6" s="6" customFormat="1" ht="18.75">
      <c r="A235" s="303" t="s">
        <v>13</v>
      </c>
      <c r="B235" s="174"/>
      <c r="C235" s="174"/>
      <c r="D235" s="231"/>
      <c r="E235" s="647"/>
      <c r="F235" s="170"/>
    </row>
    <row r="236" spans="1:6" s="6" customFormat="1" ht="18.75">
      <c r="A236" s="304" t="s">
        <v>14</v>
      </c>
      <c r="B236" s="176">
        <v>1</v>
      </c>
      <c r="C236" s="174">
        <v>1020.2</v>
      </c>
      <c r="D236" s="231">
        <f t="shared" ref="D236:D238" si="50">C236/B236/12*1000</f>
        <v>85016.666666666672</v>
      </c>
      <c r="E236" s="647"/>
      <c r="F236" s="170">
        <f>C236*100/C234</f>
        <v>22.554828440042449</v>
      </c>
    </row>
    <row r="237" spans="1:6" s="6" customFormat="1" ht="18.75">
      <c r="A237" s="304" t="s">
        <v>15</v>
      </c>
      <c r="B237" s="176">
        <v>4.3</v>
      </c>
      <c r="C237" s="174">
        <v>2817.7</v>
      </c>
      <c r="D237" s="231">
        <f t="shared" si="50"/>
        <v>54606.589147286817</v>
      </c>
      <c r="E237" s="647"/>
      <c r="F237" s="170">
        <f>C237*100/C234</f>
        <v>62.294393349840824</v>
      </c>
    </row>
    <row r="238" spans="1:6" s="6" customFormat="1" ht="18.75">
      <c r="A238" s="304" t="s">
        <v>16</v>
      </c>
      <c r="B238" s="176">
        <v>1.7</v>
      </c>
      <c r="C238" s="174">
        <v>685.3</v>
      </c>
      <c r="D238" s="231">
        <f t="shared" si="50"/>
        <v>33593.137254901958</v>
      </c>
      <c r="E238" s="647"/>
      <c r="F238" s="170">
        <f>C238/C234*100</f>
        <v>15.15077821011673</v>
      </c>
    </row>
    <row r="239" spans="1:6" s="6" customFormat="1" ht="33.75" customHeight="1">
      <c r="A239" s="125" t="str">
        <f>'приложение 1 культура'!A53</f>
        <v>Муниципальное казенное учреждение культуры "Нововасюганский центр культуры"</v>
      </c>
      <c r="B239" s="181"/>
      <c r="C239" s="174"/>
      <c r="D239" s="228"/>
      <c r="E239" s="647">
        <f>(C242+C244)/C240</f>
        <v>0.41060652777166018</v>
      </c>
      <c r="F239" s="170"/>
    </row>
    <row r="240" spans="1:6" s="6" customFormat="1" ht="18.75">
      <c r="A240" s="303" t="s">
        <v>17</v>
      </c>
      <c r="B240" s="169">
        <f>B242+B243+B244</f>
        <v>4.5</v>
      </c>
      <c r="C240" s="169">
        <f>C242+C243+C244</f>
        <v>2270.2999999999997</v>
      </c>
      <c r="D240" s="231">
        <f>C240/B240/12*1000</f>
        <v>42042.592592592591</v>
      </c>
      <c r="E240" s="647"/>
      <c r="F240" s="170">
        <f>C240/C240*100</f>
        <v>100</v>
      </c>
    </row>
    <row r="241" spans="1:6" s="6" customFormat="1" ht="18.75">
      <c r="A241" s="303" t="s">
        <v>13</v>
      </c>
      <c r="B241" s="174"/>
      <c r="C241" s="174"/>
      <c r="D241" s="231"/>
      <c r="E241" s="647"/>
      <c r="F241" s="170"/>
    </row>
    <row r="242" spans="1:6" s="6" customFormat="1" ht="18" customHeight="1">
      <c r="A242" s="304" t="s">
        <v>14</v>
      </c>
      <c r="B242" s="176">
        <v>1</v>
      </c>
      <c r="C242" s="174">
        <v>576</v>
      </c>
      <c r="D242" s="231">
        <f t="shared" ref="D242:D244" si="51">C242/B242/12*1000</f>
        <v>48000</v>
      </c>
      <c r="E242" s="647"/>
      <c r="F242" s="170">
        <f>C242*100/C240</f>
        <v>25.371096330881386</v>
      </c>
    </row>
    <row r="243" spans="1:6" s="6" customFormat="1" ht="18.75">
      <c r="A243" s="304" t="s">
        <v>15</v>
      </c>
      <c r="B243" s="176">
        <v>2.5</v>
      </c>
      <c r="C243" s="174">
        <v>1338.1</v>
      </c>
      <c r="D243" s="231">
        <f t="shared" si="51"/>
        <v>44603.333333333328</v>
      </c>
      <c r="E243" s="647"/>
      <c r="F243" s="170">
        <f>C243*100/C240</f>
        <v>58.939347222833995</v>
      </c>
    </row>
    <row r="244" spans="1:6" s="6" customFormat="1" ht="18.75">
      <c r="A244" s="304" t="s">
        <v>16</v>
      </c>
      <c r="B244" s="176">
        <v>1</v>
      </c>
      <c r="C244" s="174">
        <v>356.2</v>
      </c>
      <c r="D244" s="231">
        <f t="shared" si="51"/>
        <v>29683.333333333332</v>
      </c>
      <c r="E244" s="647"/>
      <c r="F244" s="170">
        <f>C244/C240*100</f>
        <v>15.689556446284634</v>
      </c>
    </row>
    <row r="245" spans="1:6" s="6" customFormat="1" ht="35.25" customHeight="1">
      <c r="A245" s="125" t="str">
        <f>'приложение 1 культура'!A54</f>
        <v>Муниципальное казенное учреждение культуры "Усть -Тымский досуговый центр"</v>
      </c>
      <c r="B245" s="181"/>
      <c r="C245" s="174"/>
      <c r="D245" s="228"/>
      <c r="E245" s="647">
        <f>(C248+C250)/C246</f>
        <v>0.53737066782432541</v>
      </c>
      <c r="F245" s="170"/>
    </row>
    <row r="246" spans="1:6" s="6" customFormat="1" ht="18.75">
      <c r="A246" s="303" t="s">
        <v>44</v>
      </c>
      <c r="B246" s="169">
        <f>B248+B249+B250</f>
        <v>2.8</v>
      </c>
      <c r="C246" s="169">
        <f>C248+C249+C250</f>
        <v>1382.1</v>
      </c>
      <c r="D246" s="231">
        <f>C246/B246/12*1000</f>
        <v>41133.928571428572</v>
      </c>
      <c r="E246" s="647"/>
      <c r="F246" s="170">
        <f>C246/C246*100</f>
        <v>100</v>
      </c>
    </row>
    <row r="247" spans="1:6" s="6" customFormat="1" ht="18.75">
      <c r="A247" s="303" t="s">
        <v>13</v>
      </c>
      <c r="B247" s="174"/>
      <c r="C247" s="174"/>
      <c r="D247" s="231"/>
      <c r="E247" s="647"/>
      <c r="F247" s="170"/>
    </row>
    <row r="248" spans="1:6" s="6" customFormat="1" ht="18.75" customHeight="1">
      <c r="A248" s="304" t="s">
        <v>14</v>
      </c>
      <c r="B248" s="171">
        <v>0.2</v>
      </c>
      <c r="C248" s="174">
        <v>91.7</v>
      </c>
      <c r="D248" s="231">
        <f t="shared" ref="D248:D250" si="52">C248/B248/12*1000</f>
        <v>38208.333333333336</v>
      </c>
      <c r="E248" s="647"/>
      <c r="F248" s="170">
        <f>C248*100/C246</f>
        <v>6.6348310541928956</v>
      </c>
    </row>
    <row r="249" spans="1:6" s="6" customFormat="1" ht="18.75">
      <c r="A249" s="304" t="s">
        <v>15</v>
      </c>
      <c r="B249" s="176">
        <v>0.8</v>
      </c>
      <c r="C249" s="174">
        <v>639.4</v>
      </c>
      <c r="D249" s="231">
        <f t="shared" si="52"/>
        <v>66604.166666666657</v>
      </c>
      <c r="E249" s="647"/>
      <c r="F249" s="170">
        <f>C249*100/C246</f>
        <v>46.262933217567472</v>
      </c>
    </row>
    <row r="250" spans="1:6" s="6" customFormat="1" ht="18.75">
      <c r="A250" s="304" t="s">
        <v>16</v>
      </c>
      <c r="B250" s="176">
        <v>1.8</v>
      </c>
      <c r="C250" s="174">
        <v>651</v>
      </c>
      <c r="D250" s="231">
        <f t="shared" si="52"/>
        <v>30138.888888888891</v>
      </c>
      <c r="E250" s="647"/>
      <c r="F250" s="170">
        <f>C250/C246*100</f>
        <v>47.102235728239641</v>
      </c>
    </row>
    <row r="251" spans="1:6" s="6" customFormat="1" ht="40.5" customHeight="1">
      <c r="A251" s="125" t="str">
        <f>'приложение 1 культура'!A55</f>
        <v>Муниципальное казенное учреждение культуры "Среднетымский центр культуры"</v>
      </c>
      <c r="B251" s="181"/>
      <c r="C251" s="174"/>
      <c r="D251" s="228"/>
      <c r="E251" s="647">
        <f>(C254+C256)/C252</f>
        <v>0.40368338341926058</v>
      </c>
      <c r="F251" s="170"/>
    </row>
    <row r="252" spans="1:6" s="6" customFormat="1" ht="18.75">
      <c r="A252" s="303" t="s">
        <v>17</v>
      </c>
      <c r="B252" s="169">
        <f>B254+B255+B256</f>
        <v>6</v>
      </c>
      <c r="C252" s="169">
        <f>C254+C255+C256</f>
        <v>3627.1</v>
      </c>
      <c r="D252" s="231">
        <f>C252/B252/12*1000</f>
        <v>50376.388888888891</v>
      </c>
      <c r="E252" s="647"/>
      <c r="F252" s="170">
        <f>C252/C252*100</f>
        <v>100</v>
      </c>
    </row>
    <row r="253" spans="1:6" s="6" customFormat="1" ht="18.75">
      <c r="A253" s="303" t="s">
        <v>13</v>
      </c>
      <c r="B253" s="174"/>
      <c r="C253" s="174"/>
      <c r="D253" s="231"/>
      <c r="E253" s="647"/>
      <c r="F253" s="170"/>
    </row>
    <row r="254" spans="1:6" s="6" customFormat="1" ht="19.5" customHeight="1">
      <c r="A254" s="304" t="s">
        <v>14</v>
      </c>
      <c r="B254" s="176">
        <v>1</v>
      </c>
      <c r="C254" s="174">
        <v>758.6</v>
      </c>
      <c r="D254" s="231">
        <f t="shared" ref="D254:D256" si="53">C254/B254/12*1000</f>
        <v>63216.666666666672</v>
      </c>
      <c r="E254" s="647"/>
      <c r="F254" s="170">
        <f>C254*100/C252</f>
        <v>20.91478040307684</v>
      </c>
    </row>
    <row r="255" spans="1:6" s="6" customFormat="1" ht="18.75">
      <c r="A255" s="304" t="s">
        <v>15</v>
      </c>
      <c r="B255" s="176">
        <v>3</v>
      </c>
      <c r="C255" s="174">
        <v>2162.9</v>
      </c>
      <c r="D255" s="231">
        <f t="shared" si="53"/>
        <v>60080.555555555555</v>
      </c>
      <c r="E255" s="647"/>
      <c r="F255" s="170">
        <f>C255*100/C252</f>
        <v>59.631661658073945</v>
      </c>
    </row>
    <row r="256" spans="1:6" s="6" customFormat="1" ht="18.75">
      <c r="A256" s="304" t="s">
        <v>16</v>
      </c>
      <c r="B256" s="176">
        <v>2</v>
      </c>
      <c r="C256" s="174">
        <v>705.6</v>
      </c>
      <c r="D256" s="231">
        <f t="shared" si="53"/>
        <v>29400.000000000004</v>
      </c>
      <c r="E256" s="647"/>
      <c r="F256" s="170">
        <f>C256/C252*100</f>
        <v>19.453557938849219</v>
      </c>
    </row>
    <row r="257" spans="1:6" s="6" customFormat="1" ht="31.5">
      <c r="A257" s="129" t="s">
        <v>23</v>
      </c>
      <c r="B257" s="182"/>
      <c r="C257" s="174"/>
      <c r="D257" s="228"/>
      <c r="E257" s="647">
        <f>(C260+C262)/C258</f>
        <v>0.30388699146091036</v>
      </c>
      <c r="F257" s="170"/>
    </row>
    <row r="258" spans="1:6" s="6" customFormat="1" ht="18.75">
      <c r="A258" s="305" t="s">
        <v>45</v>
      </c>
      <c r="B258" s="175">
        <f>B260+B261+B262</f>
        <v>125.9</v>
      </c>
      <c r="C258" s="175">
        <f>C260+C261+C262</f>
        <v>75335.900000000009</v>
      </c>
      <c r="D258" s="231">
        <f>C258/B258/12*1000</f>
        <v>49864.906010060899</v>
      </c>
      <c r="E258" s="647"/>
      <c r="F258" s="170">
        <f>C258/C258*100</f>
        <v>100</v>
      </c>
    </row>
    <row r="259" spans="1:6" s="6" customFormat="1" ht="18.75">
      <c r="A259" s="305" t="s">
        <v>13</v>
      </c>
      <c r="B259" s="175"/>
      <c r="C259" s="174"/>
      <c r="D259" s="231"/>
      <c r="E259" s="647"/>
      <c r="F259" s="170"/>
    </row>
    <row r="260" spans="1:6" s="6" customFormat="1" ht="20.25" customHeight="1">
      <c r="A260" s="304" t="s">
        <v>14</v>
      </c>
      <c r="B260" s="175">
        <f>B212+B218+B224+B230+B236+B242+B248+B254</f>
        <v>9.1999999999999993</v>
      </c>
      <c r="C260" s="175">
        <f>C212+C218+C224+C230+C236+C242+C248+C254</f>
        <v>7639.9</v>
      </c>
      <c r="D260" s="231">
        <f t="shared" ref="D260:D262" si="54">C260/B260/12*1000</f>
        <v>69201.992753623184</v>
      </c>
      <c r="E260" s="647"/>
      <c r="F260" s="170">
        <f>C260*100/C258</f>
        <v>10.141114661137649</v>
      </c>
    </row>
    <row r="261" spans="1:6" s="6" customFormat="1" ht="18.75">
      <c r="A261" s="304" t="s">
        <v>15</v>
      </c>
      <c r="B261" s="175">
        <f t="shared" ref="B261:C262" si="55">B213+B219+B225+B231+B237+B243+B249+B255</f>
        <v>75.8</v>
      </c>
      <c r="C261" s="175">
        <f t="shared" si="55"/>
        <v>52442.3</v>
      </c>
      <c r="D261" s="231">
        <f t="shared" si="54"/>
        <v>57654.243623570808</v>
      </c>
      <c r="E261" s="647"/>
      <c r="F261" s="170">
        <f>C261*100/C258</f>
        <v>69.611300853908958</v>
      </c>
    </row>
    <row r="262" spans="1:6" s="6" customFormat="1" ht="18.75">
      <c r="A262" s="304" t="s">
        <v>16</v>
      </c>
      <c r="B262" s="175">
        <f t="shared" si="55"/>
        <v>40.9</v>
      </c>
      <c r="C262" s="175">
        <f t="shared" si="55"/>
        <v>15253.699999999999</v>
      </c>
      <c r="D262" s="231">
        <f t="shared" si="54"/>
        <v>31079.258353708232</v>
      </c>
      <c r="E262" s="647"/>
      <c r="F262" s="170">
        <f>C262/C258*100</f>
        <v>20.247584484953386</v>
      </c>
    </row>
    <row r="263" spans="1:6" s="6" customFormat="1" ht="18.75">
      <c r="A263" s="654" t="s">
        <v>24</v>
      </c>
      <c r="B263" s="654"/>
      <c r="C263" s="654"/>
      <c r="D263" s="654"/>
      <c r="E263" s="654"/>
      <c r="F263" s="170"/>
    </row>
    <row r="264" spans="1:6" s="6" customFormat="1" ht="51" customHeight="1">
      <c r="A264" s="130" t="str">
        <f>'приложение 1 культура'!A58</f>
        <v>Муниципальное казенное учреждение культуры «Кожевниковская межмуниципальная централизованная клубная система»</v>
      </c>
      <c r="B264" s="149"/>
      <c r="C264" s="174"/>
      <c r="D264" s="228"/>
      <c r="E264" s="647">
        <f>(C267+C269)/C265</f>
        <v>0.21755345464034664</v>
      </c>
      <c r="F264" s="170"/>
    </row>
    <row r="265" spans="1:6" s="6" customFormat="1" ht="18.75">
      <c r="A265" s="303" t="s">
        <v>44</v>
      </c>
      <c r="B265" s="169">
        <f>B267+B268+B269</f>
        <v>42.9</v>
      </c>
      <c r="C265" s="169">
        <f>C267+C268+C269</f>
        <v>18394.099999999999</v>
      </c>
      <c r="D265" s="231">
        <f>C265/B265/12*1000</f>
        <v>35730.57498057498</v>
      </c>
      <c r="E265" s="647"/>
      <c r="F265" s="170">
        <f>C265/C265*100</f>
        <v>100</v>
      </c>
    </row>
    <row r="266" spans="1:6" s="6" customFormat="1" ht="18.75" customHeight="1">
      <c r="A266" s="303" t="s">
        <v>13</v>
      </c>
      <c r="B266" s="174"/>
      <c r="C266" s="174"/>
      <c r="D266" s="231"/>
      <c r="E266" s="647"/>
      <c r="F266" s="170"/>
    </row>
    <row r="267" spans="1:6" s="6" customFormat="1" ht="18.75">
      <c r="A267" s="304" t="s">
        <v>14</v>
      </c>
      <c r="B267" s="292">
        <v>2</v>
      </c>
      <c r="C267" s="174">
        <v>1222.7</v>
      </c>
      <c r="D267" s="231">
        <f t="shared" ref="D267:D269" si="56">C267/B267/12*1000</f>
        <v>50945.833333333336</v>
      </c>
      <c r="E267" s="647"/>
      <c r="F267" s="170">
        <f>C267*100/C265</f>
        <v>6.6472401476560421</v>
      </c>
    </row>
    <row r="268" spans="1:6" s="6" customFormat="1" ht="18.75">
      <c r="A268" s="304" t="s">
        <v>15</v>
      </c>
      <c r="B268" s="292">
        <v>30.8</v>
      </c>
      <c r="C268" s="174">
        <v>14392.4</v>
      </c>
      <c r="D268" s="231">
        <f t="shared" si="56"/>
        <v>38940.476190476191</v>
      </c>
      <c r="E268" s="647"/>
      <c r="F268" s="170">
        <f>C268*100/C265</f>
        <v>78.244654535965338</v>
      </c>
    </row>
    <row r="269" spans="1:6" s="6" customFormat="1" ht="18.75">
      <c r="A269" s="304" t="s">
        <v>16</v>
      </c>
      <c r="B269" s="292">
        <v>10.1</v>
      </c>
      <c r="C269" s="174">
        <v>2779</v>
      </c>
      <c r="D269" s="231">
        <f t="shared" si="56"/>
        <v>22929.042904290429</v>
      </c>
      <c r="E269" s="647"/>
      <c r="F269" s="170">
        <f>C269/C265*100</f>
        <v>15.108105316378623</v>
      </c>
    </row>
    <row r="270" spans="1:6" s="6" customFormat="1" ht="63.75" customHeight="1">
      <c r="A270" s="130" t="str">
        <f>'приложение 1 культура'!A59</f>
        <v>Муниципальное казенное учреждение «Межпоселенческая централизованная библиотечная система Кожевниковского района»</v>
      </c>
      <c r="B270" s="149"/>
      <c r="C270" s="174"/>
      <c r="D270" s="228"/>
      <c r="E270" s="647">
        <f>(C273+C275)/C271</f>
        <v>8.5576708559530007E-2</v>
      </c>
      <c r="F270" s="170"/>
    </row>
    <row r="271" spans="1:6" s="6" customFormat="1" ht="18.75">
      <c r="A271" s="303" t="s">
        <v>44</v>
      </c>
      <c r="B271" s="169">
        <f>B273+B274+B275</f>
        <v>23.3</v>
      </c>
      <c r="C271" s="169">
        <f>C273+C274+C275</f>
        <v>10757.6</v>
      </c>
      <c r="D271" s="231">
        <f>C271/B271/12*1000</f>
        <v>38474.964234620893</v>
      </c>
      <c r="E271" s="647"/>
      <c r="F271" s="170">
        <f>C271/C271*100</f>
        <v>100</v>
      </c>
    </row>
    <row r="272" spans="1:6" s="6" customFormat="1" ht="18.75">
      <c r="A272" s="303" t="s">
        <v>13</v>
      </c>
      <c r="B272" s="174"/>
      <c r="C272" s="174"/>
      <c r="D272" s="231"/>
      <c r="E272" s="647"/>
      <c r="F272" s="170"/>
    </row>
    <row r="273" spans="1:8" s="6" customFormat="1" ht="18.75">
      <c r="A273" s="304" t="s">
        <v>14</v>
      </c>
      <c r="B273" s="159">
        <v>1</v>
      </c>
      <c r="C273" s="174">
        <v>607.70000000000005</v>
      </c>
      <c r="D273" s="231">
        <f t="shared" ref="D273:D275" si="57">C273/B273/12*1000</f>
        <v>50641.666666666672</v>
      </c>
      <c r="E273" s="647"/>
      <c r="F273" s="170">
        <f>C273*100/C271</f>
        <v>5.6490295233137511</v>
      </c>
    </row>
    <row r="274" spans="1:8" s="6" customFormat="1" ht="18.75">
      <c r="A274" s="304" t="s">
        <v>15</v>
      </c>
      <c r="B274" s="159">
        <f>6.7+14.3</f>
        <v>21</v>
      </c>
      <c r="C274" s="174">
        <v>9837</v>
      </c>
      <c r="D274" s="231">
        <f t="shared" si="57"/>
        <v>39035.714285714283</v>
      </c>
      <c r="E274" s="647"/>
      <c r="F274" s="170">
        <f>C274*100/C271</f>
        <v>91.442329144046994</v>
      </c>
    </row>
    <row r="275" spans="1:8" s="6" customFormat="1" ht="18.75">
      <c r="A275" s="304" t="s">
        <v>16</v>
      </c>
      <c r="B275" s="159">
        <v>1.3</v>
      </c>
      <c r="C275" s="174">
        <v>312.89999999999998</v>
      </c>
      <c r="D275" s="231">
        <f t="shared" si="57"/>
        <v>20057.692307692305</v>
      </c>
      <c r="E275" s="647"/>
      <c r="F275" s="170">
        <f>C275/C271*100</f>
        <v>2.9086413326392502</v>
      </c>
    </row>
    <row r="276" spans="1:8" s="6" customFormat="1" ht="31.5">
      <c r="A276" s="133" t="s">
        <v>109</v>
      </c>
      <c r="B276" s="182"/>
      <c r="C276" s="174"/>
      <c r="D276" s="228"/>
      <c r="E276" s="647">
        <f>(C279+C281)/C277</f>
        <v>0.16885121622409668</v>
      </c>
      <c r="F276" s="170"/>
    </row>
    <row r="277" spans="1:8" s="6" customFormat="1" ht="18.75">
      <c r="A277" s="305" t="s">
        <v>45</v>
      </c>
      <c r="B277" s="169">
        <f>B279+B280+B281</f>
        <v>66.2</v>
      </c>
      <c r="C277" s="169">
        <f>C279+C280+C281</f>
        <v>29151.700000000004</v>
      </c>
      <c r="D277" s="231">
        <f>C277/B277/12*1000</f>
        <v>36696.500503524672</v>
      </c>
      <c r="E277" s="647"/>
      <c r="F277" s="170">
        <f>C277/C277*100</f>
        <v>100</v>
      </c>
    </row>
    <row r="278" spans="1:8" s="6" customFormat="1" ht="18.75">
      <c r="A278" s="305" t="s">
        <v>13</v>
      </c>
      <c r="B278" s="175"/>
      <c r="C278" s="174"/>
      <c r="D278" s="231"/>
      <c r="E278" s="647"/>
      <c r="F278" s="170"/>
      <c r="H278" s="109"/>
    </row>
    <row r="279" spans="1:8" s="6" customFormat="1" ht="17.25" customHeight="1">
      <c r="A279" s="304" t="s">
        <v>14</v>
      </c>
      <c r="B279" s="175">
        <f>B267+B273</f>
        <v>3</v>
      </c>
      <c r="C279" s="175">
        <f>C267+C273</f>
        <v>1830.4</v>
      </c>
      <c r="D279" s="231">
        <f t="shared" ref="D279:D281" si="58">C279/B279/12*1000</f>
        <v>50844.444444444438</v>
      </c>
      <c r="E279" s="647"/>
      <c r="F279" s="170">
        <f>C279*100/C277</f>
        <v>6.2788791048206445</v>
      </c>
    </row>
    <row r="280" spans="1:8" s="6" customFormat="1" ht="18.75">
      <c r="A280" s="304" t="s">
        <v>15</v>
      </c>
      <c r="B280" s="175">
        <f t="shared" ref="B280:C281" si="59">B268+B274</f>
        <v>51.8</v>
      </c>
      <c r="C280" s="175">
        <f t="shared" si="59"/>
        <v>24229.4</v>
      </c>
      <c r="D280" s="231">
        <f t="shared" si="58"/>
        <v>38979.086229086235</v>
      </c>
      <c r="E280" s="647"/>
      <c r="F280" s="170">
        <f>C280*100/C277</f>
        <v>83.114878377590315</v>
      </c>
    </row>
    <row r="281" spans="1:8" s="6" customFormat="1" ht="18.75">
      <c r="A281" s="304" t="s">
        <v>16</v>
      </c>
      <c r="B281" s="175">
        <f t="shared" si="59"/>
        <v>11.4</v>
      </c>
      <c r="C281" s="175">
        <f t="shared" si="59"/>
        <v>3091.9</v>
      </c>
      <c r="D281" s="231">
        <f t="shared" si="58"/>
        <v>22601.608187134501</v>
      </c>
      <c r="E281" s="647"/>
      <c r="F281" s="170">
        <f>C281/C277*100</f>
        <v>10.606242517589024</v>
      </c>
    </row>
    <row r="282" spans="1:8" s="6" customFormat="1" ht="18.75">
      <c r="A282" s="654" t="s">
        <v>81</v>
      </c>
      <c r="B282" s="654"/>
      <c r="C282" s="654"/>
      <c r="D282" s="654"/>
      <c r="E282" s="654"/>
      <c r="F282" s="170"/>
    </row>
    <row r="283" spans="1:8" s="6" customFormat="1" ht="50.25" customHeight="1">
      <c r="A283" s="130" t="str">
        <f>'приложение 1 культура'!A62</f>
        <v>Муниципальное бюджетное учреждение "Кривошеинская центральная межпоселенческая библиотека"</v>
      </c>
      <c r="B283" s="181"/>
      <c r="C283" s="183"/>
      <c r="D283" s="228"/>
      <c r="E283" s="661">
        <f>(C286+C288)/C284</f>
        <v>0.14725224816059587</v>
      </c>
      <c r="F283" s="170"/>
    </row>
    <row r="284" spans="1:8" s="6" customFormat="1" ht="18.75">
      <c r="A284" s="307" t="s">
        <v>44</v>
      </c>
      <c r="B284" s="169">
        <f>B286+B287+B288</f>
        <v>19.7</v>
      </c>
      <c r="C284" s="169">
        <f>C286+C287+C288</f>
        <v>11009</v>
      </c>
      <c r="D284" s="231">
        <f>C284/B284/12*1000</f>
        <v>46569.373942470382</v>
      </c>
      <c r="E284" s="661"/>
      <c r="F284" s="170">
        <f>C284/C284*100</f>
        <v>100</v>
      </c>
    </row>
    <row r="285" spans="1:8" s="6" customFormat="1" ht="18.75" customHeight="1">
      <c r="A285" s="307" t="s">
        <v>13</v>
      </c>
      <c r="B285" s="183"/>
      <c r="C285" s="183"/>
      <c r="D285" s="231"/>
      <c r="E285" s="661"/>
      <c r="F285" s="170"/>
    </row>
    <row r="286" spans="1:8" s="6" customFormat="1" ht="18.75">
      <c r="A286" s="308" t="s">
        <v>14</v>
      </c>
      <c r="B286" s="159">
        <v>1</v>
      </c>
      <c r="C286" s="183">
        <v>618.4</v>
      </c>
      <c r="D286" s="231">
        <f t="shared" ref="D286:D288" si="60">C286/B286/12*1000</f>
        <v>51533.333333333328</v>
      </c>
      <c r="E286" s="661"/>
      <c r="F286" s="170">
        <f>C286*100/C284</f>
        <v>5.617222272685984</v>
      </c>
    </row>
    <row r="287" spans="1:8" s="6" customFormat="1" ht="18.75">
      <c r="A287" s="308" t="s">
        <v>15</v>
      </c>
      <c r="B287" s="159">
        <v>16.3</v>
      </c>
      <c r="C287" s="183">
        <v>9387.9</v>
      </c>
      <c r="D287" s="231">
        <f t="shared" si="60"/>
        <v>47995.398773006134</v>
      </c>
      <c r="E287" s="661"/>
      <c r="F287" s="170">
        <f>C287*100/C284</f>
        <v>85.274775183940406</v>
      </c>
    </row>
    <row r="288" spans="1:8" s="6" customFormat="1" ht="18.75">
      <c r="A288" s="308" t="s">
        <v>16</v>
      </c>
      <c r="B288" s="159">
        <v>2.4</v>
      </c>
      <c r="C288" s="183">
        <v>1002.7</v>
      </c>
      <c r="D288" s="231">
        <f t="shared" si="60"/>
        <v>34815.972222222219</v>
      </c>
      <c r="E288" s="661"/>
      <c r="F288" s="170">
        <f>C288/C284*100</f>
        <v>9.1080025433736047</v>
      </c>
    </row>
    <row r="289" spans="1:6" s="6" customFormat="1" ht="51.75" customHeight="1">
      <c r="A289" s="130" t="str">
        <f>'приложение 1 культура'!A63</f>
        <v>Муниципальное бюджетное учреждение культуры "Кривошеинская межпоселенческая централизованная клубная система"</v>
      </c>
      <c r="B289" s="181"/>
      <c r="C289" s="183"/>
      <c r="D289" s="228"/>
      <c r="E289" s="661">
        <f>(C292+C294)/C290</f>
        <v>0.40093091546818527</v>
      </c>
      <c r="F289" s="170"/>
    </row>
    <row r="290" spans="1:6" s="6" customFormat="1" ht="18.75">
      <c r="A290" s="307" t="s">
        <v>44</v>
      </c>
      <c r="B290" s="169">
        <f>B292+B293+B294</f>
        <v>39.700000000000003</v>
      </c>
      <c r="C290" s="169">
        <f>C292+C293+C294</f>
        <v>19615.099999999999</v>
      </c>
      <c r="D290" s="231">
        <f>C290/B290/12*1000</f>
        <v>41173.593618807725</v>
      </c>
      <c r="E290" s="661"/>
      <c r="F290" s="170">
        <f>C290/C290*100</f>
        <v>100</v>
      </c>
    </row>
    <row r="291" spans="1:6" s="6" customFormat="1" ht="20.25" customHeight="1">
      <c r="A291" s="307" t="s">
        <v>13</v>
      </c>
      <c r="B291" s="183"/>
      <c r="C291" s="183"/>
      <c r="D291" s="231"/>
      <c r="E291" s="661"/>
      <c r="F291" s="170"/>
    </row>
    <row r="292" spans="1:6" s="6" customFormat="1" ht="18.75">
      <c r="A292" s="308" t="s">
        <v>14</v>
      </c>
      <c r="B292" s="292">
        <v>2</v>
      </c>
      <c r="C292" s="183">
        <v>2342.8000000000002</v>
      </c>
      <c r="D292" s="231">
        <f t="shared" ref="D292:D294" si="61">C292/B292/12*1000</f>
        <v>97616.666666666672</v>
      </c>
      <c r="E292" s="661"/>
      <c r="F292" s="170">
        <f>C292*100/C290</f>
        <v>11.943859577570343</v>
      </c>
    </row>
    <row r="293" spans="1:6" s="6" customFormat="1" ht="18.75">
      <c r="A293" s="308" t="s">
        <v>15</v>
      </c>
      <c r="B293" s="292">
        <v>21.3</v>
      </c>
      <c r="C293" s="183">
        <v>11750.8</v>
      </c>
      <c r="D293" s="231">
        <f t="shared" si="61"/>
        <v>45973.395931142397</v>
      </c>
      <c r="E293" s="661"/>
      <c r="F293" s="170">
        <f>C293*100/C290</f>
        <v>59.90690845318148</v>
      </c>
    </row>
    <row r="294" spans="1:6" s="6" customFormat="1" ht="18.75">
      <c r="A294" s="308" t="s">
        <v>16</v>
      </c>
      <c r="B294" s="292">
        <v>16.399999999999999</v>
      </c>
      <c r="C294" s="183">
        <v>5521.5</v>
      </c>
      <c r="D294" s="231">
        <f t="shared" si="61"/>
        <v>28056.402439024394</v>
      </c>
      <c r="E294" s="661"/>
      <c r="F294" s="170">
        <f>C294/C290*100</f>
        <v>28.149231969248184</v>
      </c>
    </row>
    <row r="295" spans="1:6" s="6" customFormat="1" ht="31.5">
      <c r="A295" s="132" t="s">
        <v>112</v>
      </c>
      <c r="B295" s="185"/>
      <c r="C295" s="183"/>
      <c r="D295" s="228"/>
      <c r="E295" s="661">
        <f>(C298+C300)/C296</f>
        <v>0.30973644939769657</v>
      </c>
      <c r="F295" s="170"/>
    </row>
    <row r="296" spans="1:6" s="6" customFormat="1" ht="18.75">
      <c r="A296" s="309" t="s">
        <v>45</v>
      </c>
      <c r="B296" s="169">
        <f>B298+B299+B300</f>
        <v>59.4</v>
      </c>
      <c r="C296" s="169">
        <f>C298+C299+C300</f>
        <v>30624.1</v>
      </c>
      <c r="D296" s="231">
        <f>C296/B296/12*1000</f>
        <v>42963.103254769921</v>
      </c>
      <c r="E296" s="661"/>
      <c r="F296" s="170">
        <f>C296/C296*100</f>
        <v>100</v>
      </c>
    </row>
    <row r="297" spans="1:6" s="6" customFormat="1" ht="18.75">
      <c r="A297" s="309" t="s">
        <v>13</v>
      </c>
      <c r="B297" s="184"/>
      <c r="C297" s="183"/>
      <c r="D297" s="231"/>
      <c r="E297" s="661"/>
      <c r="F297" s="170"/>
    </row>
    <row r="298" spans="1:6" s="6" customFormat="1" ht="18.75">
      <c r="A298" s="308" t="s">
        <v>14</v>
      </c>
      <c r="B298" s="184">
        <f>B292+B286</f>
        <v>3</v>
      </c>
      <c r="C298" s="184">
        <f>C292+C286</f>
        <v>2961.2000000000003</v>
      </c>
      <c r="D298" s="231">
        <f t="shared" ref="D298:D300" si="62">C298/B298/12*1000</f>
        <v>82255.555555555562</v>
      </c>
      <c r="E298" s="661"/>
      <c r="F298" s="170">
        <f>C298*100/C296</f>
        <v>9.6695086549482276</v>
      </c>
    </row>
    <row r="299" spans="1:6" s="6" customFormat="1" ht="18.75">
      <c r="A299" s="308" t="s">
        <v>15</v>
      </c>
      <c r="B299" s="184">
        <f t="shared" ref="B299:C300" si="63">B293+B287</f>
        <v>37.6</v>
      </c>
      <c r="C299" s="184">
        <f t="shared" si="63"/>
        <v>21138.699999999997</v>
      </c>
      <c r="D299" s="231">
        <f t="shared" si="62"/>
        <v>46849.955673758865</v>
      </c>
      <c r="E299" s="661"/>
      <c r="F299" s="170">
        <f>C299*100/C296</f>
        <v>69.02635506023033</v>
      </c>
    </row>
    <row r="300" spans="1:6" s="6" customFormat="1" ht="18.75">
      <c r="A300" s="308" t="s">
        <v>16</v>
      </c>
      <c r="B300" s="184">
        <f t="shared" si="63"/>
        <v>18.799999999999997</v>
      </c>
      <c r="C300" s="184">
        <f t="shared" si="63"/>
        <v>6524.2</v>
      </c>
      <c r="D300" s="231">
        <f t="shared" si="62"/>
        <v>28919.326241134753</v>
      </c>
      <c r="E300" s="661"/>
      <c r="F300" s="170">
        <f>C300/C296*100</f>
        <v>21.304136284821432</v>
      </c>
    </row>
    <row r="301" spans="1:6" s="6" customFormat="1" ht="18.75">
      <c r="A301" s="654" t="s">
        <v>159</v>
      </c>
      <c r="B301" s="654"/>
      <c r="C301" s="654"/>
      <c r="D301" s="654"/>
      <c r="E301" s="654"/>
      <c r="F301" s="170"/>
    </row>
    <row r="302" spans="1:6" s="6" customFormat="1" ht="53.25" customHeight="1">
      <c r="A302" s="130" t="str">
        <f>'приложение 1 культура'!A66</f>
        <v>Муниципальное автономное учреждение культуры "Межпоселенческий методический центр народного творчества и досуга"</v>
      </c>
      <c r="B302" s="40"/>
      <c r="C302" s="159"/>
      <c r="D302" s="214"/>
      <c r="E302" s="650">
        <f>(C305+C307)/C303</f>
        <v>0.30959215979225585</v>
      </c>
      <c r="F302" s="180"/>
    </row>
    <row r="303" spans="1:6" s="6" customFormat="1" ht="18.75" customHeight="1">
      <c r="A303" s="303" t="s">
        <v>45</v>
      </c>
      <c r="B303" s="169">
        <f>B305+B306+B307</f>
        <v>55.7</v>
      </c>
      <c r="C303" s="169">
        <f>C305+C306+C307</f>
        <v>28111.5</v>
      </c>
      <c r="D303" s="231">
        <f>C303/B303/12*1000</f>
        <v>42057.89946140036</v>
      </c>
      <c r="E303" s="650"/>
      <c r="F303" s="180">
        <f>C303/C303*100</f>
        <v>100</v>
      </c>
    </row>
    <row r="304" spans="1:6" s="6" customFormat="1" ht="18.75" customHeight="1">
      <c r="A304" s="303" t="s">
        <v>13</v>
      </c>
      <c r="B304" s="168"/>
      <c r="C304" s="168"/>
      <c r="D304" s="231"/>
      <c r="E304" s="650"/>
      <c r="F304" s="180"/>
    </row>
    <row r="305" spans="1:6" s="6" customFormat="1" ht="18.75" customHeight="1">
      <c r="A305" s="304" t="s">
        <v>14</v>
      </c>
      <c r="B305" s="159">
        <v>2.4</v>
      </c>
      <c r="C305" s="159">
        <v>1821.7</v>
      </c>
      <c r="D305" s="231">
        <f t="shared" ref="D305:D307" si="64">C305/B305/12*1000</f>
        <v>63253.472222222226</v>
      </c>
      <c r="E305" s="650"/>
      <c r="F305" s="180">
        <f>C305*100/C303</f>
        <v>6.4802660832755281</v>
      </c>
    </row>
    <row r="306" spans="1:6" s="6" customFormat="1" ht="18.75" customHeight="1">
      <c r="A306" s="304" t="s">
        <v>15</v>
      </c>
      <c r="B306" s="159">
        <v>34.1</v>
      </c>
      <c r="C306" s="159">
        <v>19408.400000000001</v>
      </c>
      <c r="D306" s="231">
        <f t="shared" si="64"/>
        <v>47430.107526881722</v>
      </c>
      <c r="E306" s="650"/>
      <c r="F306" s="180">
        <f>C306*100/C303</f>
        <v>69.040784020774424</v>
      </c>
    </row>
    <row r="307" spans="1:6" s="6" customFormat="1" ht="18.75" customHeight="1">
      <c r="A307" s="304" t="s">
        <v>16</v>
      </c>
      <c r="B307" s="159">
        <v>19.2</v>
      </c>
      <c r="C307" s="159">
        <v>6881.4</v>
      </c>
      <c r="D307" s="231">
        <f t="shared" si="64"/>
        <v>29867.1875</v>
      </c>
      <c r="E307" s="650"/>
      <c r="F307" s="180">
        <f>C307/C303*100</f>
        <v>24.478949895950056</v>
      </c>
    </row>
    <row r="308" spans="1:6" s="6" customFormat="1" ht="51" customHeight="1">
      <c r="A308" s="130" t="str">
        <f>'приложение 1 культура'!A67</f>
        <v>Муниципальное бюджетное учреждение культуры "Молчановская межпоселенческая централизованная библиотечная система"</v>
      </c>
      <c r="B308" s="40"/>
      <c r="C308" s="168"/>
      <c r="D308" s="226"/>
      <c r="E308" s="650">
        <f>(C311+C313)/C309</f>
        <v>0.15643367472635766</v>
      </c>
      <c r="F308" s="180"/>
    </row>
    <row r="309" spans="1:6" s="6" customFormat="1" ht="18.75" customHeight="1">
      <c r="A309" s="303" t="s">
        <v>44</v>
      </c>
      <c r="B309" s="169">
        <f>B311+B312+B313</f>
        <v>21.6</v>
      </c>
      <c r="C309" s="169">
        <f>C311+C312+C313</f>
        <v>11365.2</v>
      </c>
      <c r="D309" s="243">
        <f>C309/B309/12*1000</f>
        <v>43847.222222222219</v>
      </c>
      <c r="E309" s="650"/>
      <c r="F309" s="180">
        <f>C309/C309*100</f>
        <v>100</v>
      </c>
    </row>
    <row r="310" spans="1:6" s="6" customFormat="1" ht="18.75" customHeight="1">
      <c r="A310" s="303" t="s">
        <v>13</v>
      </c>
      <c r="B310" s="168"/>
      <c r="C310" s="168"/>
      <c r="D310" s="243"/>
      <c r="E310" s="650"/>
      <c r="F310" s="180"/>
    </row>
    <row r="311" spans="1:6" s="6" customFormat="1" ht="18.75" customHeight="1">
      <c r="A311" s="304" t="s">
        <v>14</v>
      </c>
      <c r="B311" s="159">
        <v>1</v>
      </c>
      <c r="C311" s="168">
        <v>675.7</v>
      </c>
      <c r="D311" s="243">
        <f t="shared" ref="D311:D313" si="65">C311/B311/12*1000</f>
        <v>56308.333333333336</v>
      </c>
      <c r="E311" s="650"/>
      <c r="F311" s="180">
        <f>C311*100/C309</f>
        <v>5.9453419209516767</v>
      </c>
    </row>
    <row r="312" spans="1:6" s="6" customFormat="1" ht="18.75" customHeight="1">
      <c r="A312" s="304" t="s">
        <v>15</v>
      </c>
      <c r="B312" s="159">
        <f>1.7+15.9</f>
        <v>17.600000000000001</v>
      </c>
      <c r="C312" s="168">
        <f>1349.8+8237.5</f>
        <v>9587.2999999999993</v>
      </c>
      <c r="D312" s="243">
        <f t="shared" si="65"/>
        <v>45394.412878787873</v>
      </c>
      <c r="E312" s="650"/>
      <c r="F312" s="180">
        <f>C312*100/C309</f>
        <v>84.356632527364212</v>
      </c>
    </row>
    <row r="313" spans="1:6" s="6" customFormat="1" ht="18.75" customHeight="1">
      <c r="A313" s="304" t="s">
        <v>16</v>
      </c>
      <c r="B313" s="159">
        <v>3</v>
      </c>
      <c r="C313" s="168">
        <v>1102.2</v>
      </c>
      <c r="D313" s="243">
        <f t="shared" si="65"/>
        <v>30616.666666666672</v>
      </c>
      <c r="E313" s="650"/>
      <c r="F313" s="180">
        <f>C313/C309*100</f>
        <v>9.6980255516840881</v>
      </c>
    </row>
    <row r="314" spans="1:6" s="6" customFormat="1" ht="39" customHeight="1">
      <c r="A314" s="129" t="s">
        <v>26</v>
      </c>
      <c r="B314" s="127"/>
      <c r="C314" s="168"/>
      <c r="D314" s="226"/>
      <c r="E314" s="650">
        <f>(C317+C319)/C315</f>
        <v>0.26549838259023673</v>
      </c>
      <c r="F314" s="180"/>
    </row>
    <row r="315" spans="1:6" s="6" customFormat="1" ht="18.75" customHeight="1">
      <c r="A315" s="305" t="s">
        <v>45</v>
      </c>
      <c r="B315" s="169">
        <f>B317+B318+B319</f>
        <v>77.3</v>
      </c>
      <c r="C315" s="169">
        <f>C317+C318+C319</f>
        <v>39476.700000000004</v>
      </c>
      <c r="D315" s="231">
        <f>C315/B315/12*1000</f>
        <v>42557.891332470892</v>
      </c>
      <c r="E315" s="650"/>
      <c r="F315" s="180">
        <f>C315/C315*100</f>
        <v>100</v>
      </c>
    </row>
    <row r="316" spans="1:6" s="6" customFormat="1" ht="18.75" customHeight="1">
      <c r="A316" s="305" t="s">
        <v>13</v>
      </c>
      <c r="B316" s="169"/>
      <c r="C316" s="168"/>
      <c r="D316" s="231"/>
      <c r="E316" s="650"/>
      <c r="F316" s="180"/>
    </row>
    <row r="317" spans="1:6" s="6" customFormat="1" ht="18.75">
      <c r="A317" s="304" t="s">
        <v>14</v>
      </c>
      <c r="B317" s="169">
        <f t="shared" ref="B317:C319" si="66">B305+B311</f>
        <v>3.4</v>
      </c>
      <c r="C317" s="169">
        <f t="shared" si="66"/>
        <v>2497.4</v>
      </c>
      <c r="D317" s="231">
        <f t="shared" ref="D317:D319" si="67">C317/B317/12*1000</f>
        <v>61210.784313725497</v>
      </c>
      <c r="E317" s="650"/>
      <c r="F317" s="180">
        <f>C317*100/C315</f>
        <v>6.326263340147479</v>
      </c>
    </row>
    <row r="318" spans="1:6" s="6" customFormat="1" ht="18" customHeight="1">
      <c r="A318" s="304" t="s">
        <v>15</v>
      </c>
      <c r="B318" s="169">
        <f t="shared" si="66"/>
        <v>51.7</v>
      </c>
      <c r="C318" s="169">
        <f t="shared" si="66"/>
        <v>28995.7</v>
      </c>
      <c r="D318" s="231">
        <f t="shared" si="67"/>
        <v>46737.105093488077</v>
      </c>
      <c r="E318" s="650"/>
      <c r="F318" s="179">
        <f>C318*100/C315</f>
        <v>73.450161740976313</v>
      </c>
    </row>
    <row r="319" spans="1:6" s="6" customFormat="1" ht="18.75">
      <c r="A319" s="304" t="s">
        <v>16</v>
      </c>
      <c r="B319" s="169">
        <f t="shared" si="66"/>
        <v>22.2</v>
      </c>
      <c r="C319" s="169">
        <f t="shared" si="66"/>
        <v>7983.5999999999995</v>
      </c>
      <c r="D319" s="231">
        <f t="shared" si="67"/>
        <v>29968.468468468469</v>
      </c>
      <c r="E319" s="650"/>
      <c r="F319" s="179">
        <f>C319/C315*100</f>
        <v>20.223574918876196</v>
      </c>
    </row>
    <row r="320" spans="1:6" s="6" customFormat="1" ht="18.75">
      <c r="A320" s="654" t="s">
        <v>27</v>
      </c>
      <c r="B320" s="654"/>
      <c r="C320" s="654"/>
      <c r="D320" s="654"/>
      <c r="E320" s="654"/>
      <c r="F320" s="167"/>
    </row>
    <row r="321" spans="1:9" s="6" customFormat="1" ht="33.75" customHeight="1">
      <c r="A321" s="130" t="str">
        <f>'приложение 1 культура'!A70</f>
        <v xml:space="preserve">Муниципальное бюджетное учреждение культуры "Межпоселенческая библиотека" </v>
      </c>
      <c r="B321" s="149"/>
      <c r="C321" s="174"/>
      <c r="D321" s="228"/>
      <c r="E321" s="647">
        <f>(C324+C326)/C322</f>
        <v>0.16615134809283513</v>
      </c>
      <c r="F321" s="167"/>
    </row>
    <row r="322" spans="1:9" s="6" customFormat="1" ht="18.75">
      <c r="A322" s="303" t="s">
        <v>44</v>
      </c>
      <c r="B322" s="169">
        <f>B324+B325+B326</f>
        <v>32.5</v>
      </c>
      <c r="C322" s="169">
        <f>C324+C325+C326</f>
        <v>20569.8</v>
      </c>
      <c r="D322" s="231">
        <f>C322/B322/12*1000</f>
        <v>52743.076923076922</v>
      </c>
      <c r="E322" s="647"/>
      <c r="F322" s="170">
        <f>C322/C322*100</f>
        <v>100</v>
      </c>
    </row>
    <row r="323" spans="1:9" s="6" customFormat="1" ht="18.75">
      <c r="A323" s="303" t="s">
        <v>13</v>
      </c>
      <c r="B323" s="174"/>
      <c r="C323" s="174"/>
      <c r="D323" s="231"/>
      <c r="E323" s="647"/>
      <c r="F323" s="167"/>
      <c r="H323" s="109"/>
      <c r="I323" s="109"/>
    </row>
    <row r="324" spans="1:9" s="6" customFormat="1" ht="20.25" customHeight="1">
      <c r="A324" s="304" t="s">
        <v>14</v>
      </c>
      <c r="B324" s="159">
        <v>1</v>
      </c>
      <c r="C324" s="174">
        <v>753.2</v>
      </c>
      <c r="D324" s="231">
        <f t="shared" ref="D324:D326" si="68">C324/B324/12*1000</f>
        <v>62766.666666666672</v>
      </c>
      <c r="E324" s="647"/>
      <c r="F324" s="172">
        <f>C324*100/C322</f>
        <v>3.6616787717916557</v>
      </c>
      <c r="H324" s="109"/>
      <c r="I324" s="109"/>
    </row>
    <row r="325" spans="1:9" s="6" customFormat="1" ht="18.75">
      <c r="A325" s="304" t="s">
        <v>15</v>
      </c>
      <c r="B325" s="159">
        <v>25</v>
      </c>
      <c r="C325" s="174">
        <v>17152.099999999999</v>
      </c>
      <c r="D325" s="231">
        <f t="shared" si="68"/>
        <v>57173.666666666664</v>
      </c>
      <c r="E325" s="647"/>
      <c r="F325" s="172">
        <f>C325*100/C322</f>
        <v>83.384865190716482</v>
      </c>
      <c r="H325" s="109"/>
      <c r="I325" s="109"/>
    </row>
    <row r="326" spans="1:9" s="6" customFormat="1" ht="18.75">
      <c r="A326" s="304" t="s">
        <v>16</v>
      </c>
      <c r="B326" s="159">
        <v>6.5</v>
      </c>
      <c r="C326" s="174">
        <v>2664.5</v>
      </c>
      <c r="D326" s="231">
        <f t="shared" si="68"/>
        <v>34160.256410256407</v>
      </c>
      <c r="E326" s="647"/>
      <c r="F326" s="172">
        <f>C326/C322*100</f>
        <v>12.953456037491856</v>
      </c>
    </row>
    <row r="327" spans="1:9" s="6" customFormat="1" ht="34.5" customHeight="1">
      <c r="A327" s="130" t="str">
        <f>'приложение 1 культура'!A71</f>
        <v>Муниципальное бюджетное учреждение культуры "Муниципальный музей"</v>
      </c>
      <c r="B327" s="149"/>
      <c r="C327" s="174"/>
      <c r="D327" s="228"/>
      <c r="E327" s="647">
        <f>(C330+C332)/C328</f>
        <v>0.40398412048493049</v>
      </c>
      <c r="F327" s="167"/>
    </row>
    <row r="328" spans="1:9" s="6" customFormat="1" ht="18.75">
      <c r="A328" s="303" t="s">
        <v>44</v>
      </c>
      <c r="B328" s="169">
        <f>B330+B331+B332</f>
        <v>10</v>
      </c>
      <c r="C328" s="169">
        <f>C330+C331+C332</f>
        <v>5617.3</v>
      </c>
      <c r="D328" s="231">
        <f>C328/B328/12*1000</f>
        <v>46810.833333333336</v>
      </c>
      <c r="E328" s="647"/>
      <c r="F328" s="170">
        <f>C328/C328*100</f>
        <v>100</v>
      </c>
    </row>
    <row r="329" spans="1:9" s="6" customFormat="1" ht="18.75">
      <c r="A329" s="303" t="s">
        <v>13</v>
      </c>
      <c r="B329" s="174"/>
      <c r="C329" s="174"/>
      <c r="D329" s="231"/>
      <c r="E329" s="647"/>
      <c r="F329" s="167"/>
    </row>
    <row r="330" spans="1:9" s="6" customFormat="1" ht="18.75">
      <c r="A330" s="304" t="s">
        <v>14</v>
      </c>
      <c r="B330" s="159">
        <v>1</v>
      </c>
      <c r="C330" s="174">
        <v>721.3</v>
      </c>
      <c r="D330" s="231">
        <f t="shared" ref="D330:D332" si="69">C330/B330/12*1000</f>
        <v>60108.333333333328</v>
      </c>
      <c r="E330" s="647"/>
      <c r="F330" s="172">
        <f>C330*100/C328</f>
        <v>12.840688587043598</v>
      </c>
    </row>
    <row r="331" spans="1:9" s="6" customFormat="1" ht="18.75">
      <c r="A331" s="304" t="s">
        <v>15</v>
      </c>
      <c r="B331" s="159">
        <v>5</v>
      </c>
      <c r="C331" s="174">
        <v>3348</v>
      </c>
      <c r="D331" s="231">
        <f t="shared" si="69"/>
        <v>55800.000000000007</v>
      </c>
      <c r="E331" s="647"/>
      <c r="F331" s="172">
        <f>C331*100/C328</f>
        <v>59.60158795150695</v>
      </c>
    </row>
    <row r="332" spans="1:9" s="6" customFormat="1" ht="18.75">
      <c r="A332" s="304" t="s">
        <v>16</v>
      </c>
      <c r="B332" s="159">
        <v>4</v>
      </c>
      <c r="C332" s="174">
        <v>1548</v>
      </c>
      <c r="D332" s="231">
        <f t="shared" si="69"/>
        <v>32250</v>
      </c>
      <c r="E332" s="647"/>
      <c r="F332" s="172">
        <f>C332/C328*100</f>
        <v>27.557723461449452</v>
      </c>
    </row>
    <row r="333" spans="1:9" s="6" customFormat="1" ht="31.5">
      <c r="A333" s="130" t="str">
        <f>'приложение 1 культура'!A72</f>
        <v>Муниципальное бюджетное учреждение культуры "Районный Дом культуры"</v>
      </c>
      <c r="B333" s="149"/>
      <c r="C333" s="174"/>
      <c r="D333" s="228"/>
      <c r="E333" s="647">
        <f>(C336+C338)/C334</f>
        <v>0.26581473538942374</v>
      </c>
      <c r="F333" s="167"/>
    </row>
    <row r="334" spans="1:9" s="6" customFormat="1" ht="18.75">
      <c r="A334" s="303" t="s">
        <v>44</v>
      </c>
      <c r="B334" s="169">
        <f>B336+B337+B338</f>
        <v>53.9</v>
      </c>
      <c r="C334" s="169">
        <f>C336+C337+C338</f>
        <v>29564.199999999997</v>
      </c>
      <c r="D334" s="231">
        <f>C334/B334/12*1000</f>
        <v>45708.410636982058</v>
      </c>
      <c r="E334" s="647"/>
      <c r="F334" s="170">
        <f>C334/C334*100</f>
        <v>100</v>
      </c>
    </row>
    <row r="335" spans="1:9" s="6" customFormat="1" ht="18.75">
      <c r="A335" s="303" t="s">
        <v>13</v>
      </c>
      <c r="B335" s="174"/>
      <c r="C335" s="174"/>
      <c r="D335" s="231"/>
      <c r="E335" s="647"/>
      <c r="F335" s="167"/>
    </row>
    <row r="336" spans="1:9" s="6" customFormat="1" ht="18.75">
      <c r="A336" s="304" t="s">
        <v>14</v>
      </c>
      <c r="B336" s="176">
        <v>1</v>
      </c>
      <c r="C336" s="174">
        <v>845.1</v>
      </c>
      <c r="D336" s="231">
        <f t="shared" ref="D336:D338" si="70">C336/B336/12*1000</f>
        <v>70425</v>
      </c>
      <c r="E336" s="647"/>
      <c r="F336" s="172">
        <f>C336*100/C334</f>
        <v>2.8585248374723484</v>
      </c>
    </row>
    <row r="337" spans="1:6" s="6" customFormat="1" ht="18.75" customHeight="1">
      <c r="A337" s="304" t="s">
        <v>15</v>
      </c>
      <c r="B337" s="176">
        <v>33.9</v>
      </c>
      <c r="C337" s="174">
        <v>21705.599999999999</v>
      </c>
      <c r="D337" s="231">
        <f t="shared" si="70"/>
        <v>53356.932153392328</v>
      </c>
      <c r="E337" s="647"/>
      <c r="F337" s="172">
        <f>C337*100/C334</f>
        <v>73.418526461057638</v>
      </c>
    </row>
    <row r="338" spans="1:6" s="6" customFormat="1" ht="18.75">
      <c r="A338" s="304" t="s">
        <v>16</v>
      </c>
      <c r="B338" s="176">
        <v>19</v>
      </c>
      <c r="C338" s="174">
        <v>7013.5</v>
      </c>
      <c r="D338" s="231">
        <f t="shared" si="70"/>
        <v>30760.964912280702</v>
      </c>
      <c r="E338" s="647"/>
      <c r="F338" s="172">
        <f>C338/C334*100</f>
        <v>23.722948701470024</v>
      </c>
    </row>
    <row r="339" spans="1:6" s="6" customFormat="1" ht="31.5">
      <c r="A339" s="129" t="s">
        <v>28</v>
      </c>
      <c r="B339" s="182"/>
      <c r="C339" s="174"/>
      <c r="D339" s="228"/>
      <c r="E339" s="647">
        <f>(C342+C344)/C340</f>
        <v>0.2429647380419829</v>
      </c>
      <c r="F339" s="172"/>
    </row>
    <row r="340" spans="1:6" s="6" customFormat="1" ht="18.75">
      <c r="A340" s="305" t="s">
        <v>45</v>
      </c>
      <c r="B340" s="169">
        <f>B342+B343+B344</f>
        <v>96.4</v>
      </c>
      <c r="C340" s="169">
        <f>C342+C343+C344</f>
        <v>55751.299999999996</v>
      </c>
      <c r="D340" s="231">
        <f>C340/B340/12*1000</f>
        <v>48194.415629322262</v>
      </c>
      <c r="E340" s="647"/>
      <c r="F340" s="170">
        <f>C340/C340*100</f>
        <v>100</v>
      </c>
    </row>
    <row r="341" spans="1:6" s="6" customFormat="1" ht="18.75">
      <c r="A341" s="305" t="s">
        <v>13</v>
      </c>
      <c r="B341" s="175"/>
      <c r="C341" s="174"/>
      <c r="D341" s="231"/>
      <c r="E341" s="647"/>
      <c r="F341" s="172"/>
    </row>
    <row r="342" spans="1:6" s="6" customFormat="1" ht="18.75">
      <c r="A342" s="304" t="s">
        <v>14</v>
      </c>
      <c r="B342" s="175">
        <f>B336+B330+B324</f>
        <v>3</v>
      </c>
      <c r="C342" s="175">
        <f>C336+C330+C324</f>
        <v>2319.6000000000004</v>
      </c>
      <c r="D342" s="231">
        <f t="shared" ref="D342:D344" si="71">C342/B342/12*1000</f>
        <v>64433.33333333335</v>
      </c>
      <c r="E342" s="647"/>
      <c r="F342" s="172">
        <f>C342*100/C340</f>
        <v>4.1606204698365783</v>
      </c>
    </row>
    <row r="343" spans="1:6" s="6" customFormat="1" ht="17.25" customHeight="1">
      <c r="A343" s="304" t="s">
        <v>15</v>
      </c>
      <c r="B343" s="175">
        <f t="shared" ref="B343:C344" si="72">B337+B331+B325</f>
        <v>63.9</v>
      </c>
      <c r="C343" s="175">
        <f t="shared" si="72"/>
        <v>42205.7</v>
      </c>
      <c r="D343" s="231">
        <f>C343/B343/12*1000</f>
        <v>55041.340636411056</v>
      </c>
      <c r="E343" s="647"/>
      <c r="F343" s="172">
        <f>C343*100/C340</f>
        <v>75.703526195801714</v>
      </c>
    </row>
    <row r="344" spans="1:6" s="6" customFormat="1" ht="18.75">
      <c r="A344" s="304" t="s">
        <v>16</v>
      </c>
      <c r="B344" s="175">
        <f t="shared" si="72"/>
        <v>29.5</v>
      </c>
      <c r="C344" s="175">
        <f t="shared" si="72"/>
        <v>11226</v>
      </c>
      <c r="D344" s="231">
        <f t="shared" si="71"/>
        <v>31711.864406779663</v>
      </c>
      <c r="E344" s="647"/>
      <c r="F344" s="172">
        <f>C344/C340*100</f>
        <v>20.135853334361713</v>
      </c>
    </row>
    <row r="345" spans="1:6" s="6" customFormat="1" ht="18.75">
      <c r="A345" s="654" t="s">
        <v>29</v>
      </c>
      <c r="B345" s="654"/>
      <c r="C345" s="654"/>
      <c r="D345" s="654"/>
      <c r="E345" s="654"/>
      <c r="F345" s="167"/>
    </row>
    <row r="346" spans="1:6" s="6" customFormat="1" ht="52.5" customHeight="1">
      <c r="A346" s="130" t="str">
        <f>'приложение 1 культура'!A75</f>
        <v>Муниципальное автономное учреждение "Централизованная библиотечная система Первомайского района"</v>
      </c>
      <c r="B346" s="40"/>
      <c r="C346" s="168"/>
      <c r="D346" s="226"/>
      <c r="E346" s="650">
        <f>(C349+C351)/C347</f>
        <v>0.15601509598061752</v>
      </c>
      <c r="F346" s="178"/>
    </row>
    <row r="347" spans="1:6" s="6" customFormat="1" ht="18.75">
      <c r="A347" s="303" t="s">
        <v>44</v>
      </c>
      <c r="B347" s="169">
        <f>B349+B350+B351</f>
        <v>34</v>
      </c>
      <c r="C347" s="169">
        <f>C349+C350+C351</f>
        <v>12877.599999999999</v>
      </c>
      <c r="D347" s="231">
        <f>C347/B347/12*1000</f>
        <v>31562.745098039213</v>
      </c>
      <c r="E347" s="650"/>
      <c r="F347" s="180">
        <f>C347/C347*100</f>
        <v>100</v>
      </c>
    </row>
    <row r="348" spans="1:6" s="6" customFormat="1" ht="18.75">
      <c r="A348" s="303" t="s">
        <v>13</v>
      </c>
      <c r="B348" s="168"/>
      <c r="C348" s="168"/>
      <c r="D348" s="231"/>
      <c r="E348" s="650"/>
      <c r="F348" s="178"/>
    </row>
    <row r="349" spans="1:6" s="6" customFormat="1" ht="17.25" customHeight="1">
      <c r="A349" s="304" t="s">
        <v>14</v>
      </c>
      <c r="B349" s="159">
        <v>1</v>
      </c>
      <c r="C349" s="168">
        <v>594.29999999999995</v>
      </c>
      <c r="D349" s="231">
        <f t="shared" ref="D349:D351" si="73">C349/B349/12*1000</f>
        <v>49525</v>
      </c>
      <c r="E349" s="650"/>
      <c r="F349" s="179">
        <f>C349*100/C347</f>
        <v>4.6149903708765612</v>
      </c>
    </row>
    <row r="350" spans="1:6" s="6" customFormat="1" ht="18.75">
      <c r="A350" s="304" t="s">
        <v>15</v>
      </c>
      <c r="B350" s="159">
        <v>29</v>
      </c>
      <c r="C350" s="168">
        <v>10868.5</v>
      </c>
      <c r="D350" s="231">
        <f t="shared" si="73"/>
        <v>31231.321839080461</v>
      </c>
      <c r="E350" s="650"/>
      <c r="F350" s="179">
        <f>C350*100/C347</f>
        <v>84.398490401938261</v>
      </c>
    </row>
    <row r="351" spans="1:6" s="6" customFormat="1" ht="18.75">
      <c r="A351" s="304" t="s">
        <v>16</v>
      </c>
      <c r="B351" s="159">
        <v>4</v>
      </c>
      <c r="C351" s="168">
        <v>1414.8</v>
      </c>
      <c r="D351" s="231">
        <f t="shared" si="73"/>
        <v>29474.999999999996</v>
      </c>
      <c r="E351" s="650"/>
      <c r="F351" s="179">
        <f>C351/C347*100</f>
        <v>10.986519227185191</v>
      </c>
    </row>
    <row r="352" spans="1:6" s="6" customFormat="1" ht="51.75" customHeight="1">
      <c r="A352" s="130" t="str">
        <f>'приложение 1 культура'!A76</f>
        <v xml:space="preserve">Муниципальное автономное учреждение "Централизованная клубная система Первомайского района" </v>
      </c>
      <c r="B352" s="40"/>
      <c r="C352" s="168"/>
      <c r="D352" s="226"/>
      <c r="E352" s="650">
        <f>(C355+C357)/C353</f>
        <v>0.28151300706901766</v>
      </c>
      <c r="F352" s="179"/>
    </row>
    <row r="353" spans="1:6" s="6" customFormat="1" ht="18.75">
      <c r="A353" s="303" t="s">
        <v>44</v>
      </c>
      <c r="B353" s="169">
        <f>B355+B356+B357</f>
        <v>74.3</v>
      </c>
      <c r="C353" s="169">
        <f>C355+C356+C357</f>
        <v>26128.1</v>
      </c>
      <c r="D353" s="231">
        <f>C353/B353/12*1000</f>
        <v>29304.73306415433</v>
      </c>
      <c r="E353" s="650"/>
      <c r="F353" s="180">
        <f>C353/C353*100</f>
        <v>100</v>
      </c>
    </row>
    <row r="354" spans="1:6" s="6" customFormat="1" ht="18.75">
      <c r="A354" s="303" t="s">
        <v>13</v>
      </c>
      <c r="B354" s="168"/>
      <c r="C354" s="168"/>
      <c r="D354" s="231"/>
      <c r="E354" s="650"/>
      <c r="F354" s="179"/>
    </row>
    <row r="355" spans="1:6" s="6" customFormat="1" ht="18.75">
      <c r="A355" s="304" t="s">
        <v>14</v>
      </c>
      <c r="B355" s="159">
        <v>1</v>
      </c>
      <c r="C355" s="168">
        <v>860.5</v>
      </c>
      <c r="D355" s="231">
        <f t="shared" ref="D355:D357" si="74">C355/B355/12*1000</f>
        <v>71708.333333333328</v>
      </c>
      <c r="E355" s="650"/>
      <c r="F355" s="179">
        <f>C355*100/C353</f>
        <v>3.2933891098089796</v>
      </c>
    </row>
    <row r="356" spans="1:6" s="6" customFormat="1" ht="18.75">
      <c r="A356" s="304" t="s">
        <v>15</v>
      </c>
      <c r="B356" s="159">
        <f>12.8+39.7</f>
        <v>52.5</v>
      </c>
      <c r="C356" s="168">
        <f>6179.7+12593</f>
        <v>18772.7</v>
      </c>
      <c r="D356" s="231">
        <f t="shared" si="74"/>
        <v>29797.936507936509</v>
      </c>
      <c r="E356" s="650"/>
      <c r="F356" s="179">
        <f>C356*100/C353</f>
        <v>71.848699293098235</v>
      </c>
    </row>
    <row r="357" spans="1:6" s="6" customFormat="1" ht="18.75">
      <c r="A357" s="304" t="s">
        <v>16</v>
      </c>
      <c r="B357" s="159">
        <v>20.8</v>
      </c>
      <c r="C357" s="168">
        <v>6494.9</v>
      </c>
      <c r="D357" s="231">
        <f t="shared" si="74"/>
        <v>26021.233974358973</v>
      </c>
      <c r="E357" s="650"/>
      <c r="F357" s="179">
        <f>C357/C353*100</f>
        <v>24.857911597092787</v>
      </c>
    </row>
    <row r="358" spans="1:6" s="6" customFormat="1" ht="36" customHeight="1">
      <c r="A358" s="130" t="str">
        <f>'приложение 1 культура'!A77</f>
        <v>Муниципальное автономное учреждение "Первомайский районный краеведческий музей"</v>
      </c>
      <c r="B358" s="40"/>
      <c r="C358" s="168"/>
      <c r="D358" s="226"/>
      <c r="E358" s="650">
        <f>(C361+C363)/C359</f>
        <v>0.3780363512824868</v>
      </c>
      <c r="F358" s="179"/>
    </row>
    <row r="359" spans="1:6" s="6" customFormat="1" ht="18.75">
      <c r="A359" s="303" t="s">
        <v>17</v>
      </c>
      <c r="B359" s="169">
        <f>B361+B362+B363</f>
        <v>6</v>
      </c>
      <c r="C359" s="169">
        <f>C361+C362+C363</f>
        <v>2354.8000000000002</v>
      </c>
      <c r="D359" s="231">
        <f>C359/B359/12*1000</f>
        <v>32705.555555555555</v>
      </c>
      <c r="E359" s="650"/>
      <c r="F359" s="180">
        <f>C359/C359*100</f>
        <v>100</v>
      </c>
    </row>
    <row r="360" spans="1:6" s="6" customFormat="1" ht="18.75">
      <c r="A360" s="303" t="s">
        <v>13</v>
      </c>
      <c r="B360" s="168"/>
      <c r="C360" s="168"/>
      <c r="D360" s="231"/>
      <c r="E360" s="650"/>
      <c r="F360" s="179"/>
    </row>
    <row r="361" spans="1:6" s="6" customFormat="1" ht="18.75" customHeight="1">
      <c r="A361" s="304" t="s">
        <v>14</v>
      </c>
      <c r="B361" s="159">
        <v>1</v>
      </c>
      <c r="C361" s="168">
        <v>340.4</v>
      </c>
      <c r="D361" s="231">
        <f t="shared" ref="D361:D363" si="75">C361/B361/12*1000</f>
        <v>28366.666666666664</v>
      </c>
      <c r="E361" s="650"/>
      <c r="F361" s="179">
        <f>C361*100/C359</f>
        <v>14.455580091727533</v>
      </c>
    </row>
    <row r="362" spans="1:6" s="6" customFormat="1" ht="18.75">
      <c r="A362" s="304" t="s">
        <v>15</v>
      </c>
      <c r="B362" s="159">
        <v>3.3</v>
      </c>
      <c r="C362" s="168">
        <v>1464.6</v>
      </c>
      <c r="D362" s="231">
        <f t="shared" si="75"/>
        <v>36984.848484848488</v>
      </c>
      <c r="E362" s="650"/>
      <c r="F362" s="179">
        <f>C362*100/C359</f>
        <v>62.196364871751314</v>
      </c>
    </row>
    <row r="363" spans="1:6" s="6" customFormat="1" ht="18.75">
      <c r="A363" s="304" t="s">
        <v>16</v>
      </c>
      <c r="B363" s="159">
        <v>1.7</v>
      </c>
      <c r="C363" s="168">
        <v>549.79999999999995</v>
      </c>
      <c r="D363" s="231">
        <f t="shared" si="75"/>
        <v>26950.98039215686</v>
      </c>
      <c r="E363" s="650"/>
      <c r="F363" s="179">
        <f>C363/C359*100</f>
        <v>23.348055036521146</v>
      </c>
    </row>
    <row r="364" spans="1:6" s="6" customFormat="1" ht="31.5">
      <c r="A364" s="129" t="s">
        <v>30</v>
      </c>
      <c r="B364" s="127"/>
      <c r="C364" s="168"/>
      <c r="D364" s="226"/>
      <c r="E364" s="650">
        <f>(C367+C369)/C365</f>
        <v>0.24793462361431803</v>
      </c>
      <c r="F364" s="179"/>
    </row>
    <row r="365" spans="1:6" s="6" customFormat="1" ht="18.75">
      <c r="A365" s="305" t="s">
        <v>45</v>
      </c>
      <c r="B365" s="169">
        <f>B367+B368+B369</f>
        <v>114.3</v>
      </c>
      <c r="C365" s="169">
        <f>C367+C368+C369</f>
        <v>41360.5</v>
      </c>
      <c r="D365" s="231">
        <f>C365/B365/12*1000</f>
        <v>30154.928550597844</v>
      </c>
      <c r="E365" s="650"/>
      <c r="F365" s="180">
        <f>C365/C365*100</f>
        <v>100</v>
      </c>
    </row>
    <row r="366" spans="1:6" s="6" customFormat="1" ht="18.75">
      <c r="A366" s="305" t="s">
        <v>13</v>
      </c>
      <c r="B366" s="169"/>
      <c r="C366" s="168"/>
      <c r="D366" s="231"/>
      <c r="E366" s="650"/>
      <c r="F366" s="179"/>
    </row>
    <row r="367" spans="1:6" s="6" customFormat="1" ht="17.25" customHeight="1">
      <c r="A367" s="304" t="s">
        <v>14</v>
      </c>
      <c r="B367" s="169">
        <f>B349+B355+B361</f>
        <v>3</v>
      </c>
      <c r="C367" s="169">
        <f>C349+C355+C361</f>
        <v>1795.1999999999998</v>
      </c>
      <c r="D367" s="231">
        <f t="shared" ref="D367:D369" si="76">C367/B367/12*1000</f>
        <v>49866.666666666664</v>
      </c>
      <c r="E367" s="650"/>
      <c r="F367" s="179">
        <f>C367*100/C365</f>
        <v>4.3403730612540947</v>
      </c>
    </row>
    <row r="368" spans="1:6" s="6" customFormat="1" ht="18.75">
      <c r="A368" s="304" t="s">
        <v>15</v>
      </c>
      <c r="B368" s="169">
        <f>B350+B356+B362</f>
        <v>84.8</v>
      </c>
      <c r="C368" s="169">
        <f t="shared" ref="B368:C369" si="77">C350+C356+C362</f>
        <v>31105.8</v>
      </c>
      <c r="D368" s="231">
        <f t="shared" si="76"/>
        <v>30567.806603773588</v>
      </c>
      <c r="E368" s="650"/>
      <c r="F368" s="179">
        <f>C368*100/C365</f>
        <v>75.206537638568193</v>
      </c>
    </row>
    <row r="369" spans="1:6" s="6" customFormat="1" ht="18.75">
      <c r="A369" s="304" t="s">
        <v>16</v>
      </c>
      <c r="B369" s="169">
        <f t="shared" si="77"/>
        <v>26.5</v>
      </c>
      <c r="C369" s="169">
        <f t="shared" si="77"/>
        <v>8459.5</v>
      </c>
      <c r="D369" s="231">
        <f t="shared" si="76"/>
        <v>26602.201257861638</v>
      </c>
      <c r="E369" s="650"/>
      <c r="F369" s="179">
        <f>C369/C365*100</f>
        <v>20.453089300177709</v>
      </c>
    </row>
    <row r="370" spans="1:6" s="6" customFormat="1" ht="18.75">
      <c r="A370" s="654" t="s">
        <v>31</v>
      </c>
      <c r="B370" s="654"/>
      <c r="C370" s="654"/>
      <c r="D370" s="654"/>
      <c r="E370" s="654"/>
      <c r="F370" s="167"/>
    </row>
    <row r="371" spans="1:6" s="6" customFormat="1" ht="51" customHeight="1">
      <c r="A371" s="130" t="str">
        <f>'приложение 1 культура'!A80</f>
        <v>Муниципальное казённое учреждение"Тегульдетская районная централизованная библиотечная система"</v>
      </c>
      <c r="B371" s="186"/>
      <c r="C371" s="174"/>
      <c r="D371" s="228"/>
      <c r="E371" s="647">
        <f>(C374+C376)/C372</f>
        <v>0.33412788767136287</v>
      </c>
      <c r="F371" s="167"/>
    </row>
    <row r="372" spans="1:6" s="6" customFormat="1" ht="18.75">
      <c r="A372" s="303" t="s">
        <v>44</v>
      </c>
      <c r="B372" s="169">
        <f>B374+B375+B376</f>
        <v>16.5</v>
      </c>
      <c r="C372" s="169">
        <f>C374+C375+C376</f>
        <v>8432.4</v>
      </c>
      <c r="D372" s="231">
        <f>C372/B372/12*1000</f>
        <v>42587.878787878784</v>
      </c>
      <c r="E372" s="647"/>
      <c r="F372" s="170">
        <f>C372/C372*100</f>
        <v>100</v>
      </c>
    </row>
    <row r="373" spans="1:6" s="6" customFormat="1" ht="18.75">
      <c r="A373" s="303" t="s">
        <v>13</v>
      </c>
      <c r="B373" s="174"/>
      <c r="C373" s="174"/>
      <c r="D373" s="231"/>
      <c r="E373" s="647"/>
      <c r="F373" s="167"/>
    </row>
    <row r="374" spans="1:6" s="6" customFormat="1" ht="18.75">
      <c r="A374" s="304" t="s">
        <v>14</v>
      </c>
      <c r="B374" s="176">
        <v>1</v>
      </c>
      <c r="C374" s="174">
        <v>934</v>
      </c>
      <c r="D374" s="231">
        <f t="shared" ref="D374:D376" si="78">C374/B374/12*1000</f>
        <v>77833.333333333328</v>
      </c>
      <c r="E374" s="647"/>
      <c r="F374" s="172">
        <f>C374*100/C372</f>
        <v>11.076324652530715</v>
      </c>
    </row>
    <row r="375" spans="1:6" s="6" customFormat="1" ht="18.75">
      <c r="A375" s="304" t="s">
        <v>15</v>
      </c>
      <c r="B375" s="176">
        <v>9.6999999999999993</v>
      </c>
      <c r="C375" s="174">
        <v>5614.9</v>
      </c>
      <c r="D375" s="231">
        <f t="shared" si="78"/>
        <v>48237.972508591061</v>
      </c>
      <c r="E375" s="647"/>
      <c r="F375" s="172">
        <f>C375*100/C372</f>
        <v>66.587211232863723</v>
      </c>
    </row>
    <row r="376" spans="1:6" s="6" customFormat="1" ht="18.75">
      <c r="A376" s="304" t="s">
        <v>16</v>
      </c>
      <c r="B376" s="176">
        <v>5.8</v>
      </c>
      <c r="C376" s="174">
        <v>1883.5</v>
      </c>
      <c r="D376" s="231">
        <f t="shared" si="78"/>
        <v>27061.781609195405</v>
      </c>
      <c r="E376" s="647"/>
      <c r="F376" s="172">
        <f>C376/C372*100</f>
        <v>22.336464114605569</v>
      </c>
    </row>
    <row r="377" spans="1:6" s="6" customFormat="1" ht="37.5" customHeight="1">
      <c r="A377" s="130" t="str">
        <f>'приложение 1 культура'!A81</f>
        <v>Муниципальное казённое учреждение"Районный центр творчества и досуга с филиалами"</v>
      </c>
      <c r="B377" s="186"/>
      <c r="C377" s="174"/>
      <c r="D377" s="228"/>
      <c r="E377" s="647">
        <f>(C380+C382)/C378</f>
        <v>0.46095275816386455</v>
      </c>
      <c r="F377" s="172"/>
    </row>
    <row r="378" spans="1:6" s="6" customFormat="1" ht="18.75">
      <c r="A378" s="303" t="s">
        <v>44</v>
      </c>
      <c r="B378" s="169">
        <f>B380+B381+B382</f>
        <v>31.2</v>
      </c>
      <c r="C378" s="169">
        <f>C380+C381+C382</f>
        <v>14643.8</v>
      </c>
      <c r="D378" s="231">
        <f>C378/B378/12*1000</f>
        <v>39112.713675213679</v>
      </c>
      <c r="E378" s="647"/>
      <c r="F378" s="170">
        <f>C378/C378*100</f>
        <v>100</v>
      </c>
    </row>
    <row r="379" spans="1:6" s="6" customFormat="1" ht="18.75">
      <c r="A379" s="303" t="s">
        <v>13</v>
      </c>
      <c r="B379" s="174"/>
      <c r="C379" s="174"/>
      <c r="D379" s="231"/>
      <c r="E379" s="647"/>
      <c r="F379" s="172"/>
    </row>
    <row r="380" spans="1:6" s="6" customFormat="1" ht="18.75">
      <c r="A380" s="304" t="s">
        <v>14</v>
      </c>
      <c r="B380" s="292">
        <v>1</v>
      </c>
      <c r="C380" s="174">
        <v>952.4</v>
      </c>
      <c r="D380" s="231">
        <f t="shared" ref="D380:D382" si="79">C380/B380/12*1000</f>
        <v>79366.666666666657</v>
      </c>
      <c r="E380" s="647"/>
      <c r="F380" s="172">
        <f>C380*100/C378</f>
        <v>6.5037763422062582</v>
      </c>
    </row>
    <row r="381" spans="1:6" s="6" customFormat="1" ht="18.75">
      <c r="A381" s="304" t="s">
        <v>15</v>
      </c>
      <c r="B381" s="292">
        <v>12.3</v>
      </c>
      <c r="C381" s="174">
        <f>2688.6+5205.1</f>
        <v>7893.7000000000007</v>
      </c>
      <c r="D381" s="231">
        <f t="shared" si="79"/>
        <v>53480.352303523032</v>
      </c>
      <c r="E381" s="647"/>
      <c r="F381" s="172">
        <f>C381*100/C378</f>
        <v>53.904724183613553</v>
      </c>
    </row>
    <row r="382" spans="1:6" s="6" customFormat="1" ht="18.75">
      <c r="A382" s="304" t="s">
        <v>16</v>
      </c>
      <c r="B382" s="292">
        <v>17.899999999999999</v>
      </c>
      <c r="C382" s="174">
        <v>5797.7</v>
      </c>
      <c r="D382" s="231">
        <f t="shared" si="79"/>
        <v>26991.154562383614</v>
      </c>
      <c r="E382" s="647"/>
      <c r="F382" s="172">
        <f>C382/C378*100</f>
        <v>39.591499474180196</v>
      </c>
    </row>
    <row r="383" spans="1:6" s="6" customFormat="1" ht="41.25" customHeight="1">
      <c r="A383" s="133" t="s">
        <v>120</v>
      </c>
      <c r="B383" s="182"/>
      <c r="C383" s="174"/>
      <c r="D383" s="228"/>
      <c r="E383" s="647">
        <f>(C386+C388)/C384</f>
        <v>0.41460899108172056</v>
      </c>
      <c r="F383" s="172"/>
    </row>
    <row r="384" spans="1:6" s="6" customFormat="1" ht="18.75">
      <c r="A384" s="305" t="s">
        <v>45</v>
      </c>
      <c r="B384" s="169">
        <f>B386+B387+B388</f>
        <v>47.7</v>
      </c>
      <c r="C384" s="169">
        <f>C386+C387+C388</f>
        <v>23076.2</v>
      </c>
      <c r="D384" s="231">
        <f>C384/B384/12*1000</f>
        <v>40314.814814814818</v>
      </c>
      <c r="E384" s="647"/>
      <c r="F384" s="170">
        <f>C384/C384*100</f>
        <v>100</v>
      </c>
    </row>
    <row r="385" spans="1:9" s="6" customFormat="1" ht="18.75">
      <c r="A385" s="305" t="s">
        <v>13</v>
      </c>
      <c r="B385" s="175"/>
      <c r="C385" s="174"/>
      <c r="D385" s="231"/>
      <c r="E385" s="647"/>
      <c r="F385" s="172"/>
    </row>
    <row r="386" spans="1:9" s="6" customFormat="1" ht="18.75">
      <c r="A386" s="304" t="s">
        <v>14</v>
      </c>
      <c r="B386" s="175">
        <f>B380+B374</f>
        <v>2</v>
      </c>
      <c r="C386" s="175">
        <f>C380+C374</f>
        <v>1886.4</v>
      </c>
      <c r="D386" s="231">
        <f t="shared" ref="D386:D388" si="80">C386/B386/12*1000</f>
        <v>78600.000000000015</v>
      </c>
      <c r="E386" s="647"/>
      <c r="F386" s="172">
        <f>C386*100/C384</f>
        <v>8.1746561392256947</v>
      </c>
    </row>
    <row r="387" spans="1:9" s="6" customFormat="1" ht="18.75">
      <c r="A387" s="304" t="s">
        <v>15</v>
      </c>
      <c r="B387" s="175">
        <f t="shared" ref="B387:C388" si="81">B381+B375</f>
        <v>22</v>
      </c>
      <c r="C387" s="175">
        <f t="shared" si="81"/>
        <v>13508.6</v>
      </c>
      <c r="D387" s="231">
        <f t="shared" si="80"/>
        <v>51168.939393939392</v>
      </c>
      <c r="E387" s="647"/>
      <c r="F387" s="172">
        <f>C387*100/C384</f>
        <v>58.539100891827943</v>
      </c>
    </row>
    <row r="388" spans="1:9" s="6" customFormat="1" ht="18.75">
      <c r="A388" s="304" t="s">
        <v>16</v>
      </c>
      <c r="B388" s="175">
        <f t="shared" si="81"/>
        <v>23.7</v>
      </c>
      <c r="C388" s="175">
        <f t="shared" si="81"/>
        <v>7681.2</v>
      </c>
      <c r="D388" s="231">
        <f t="shared" si="80"/>
        <v>27008.438818565399</v>
      </c>
      <c r="E388" s="647"/>
      <c r="F388" s="172">
        <f>C388/C384*100</f>
        <v>33.286242968946361</v>
      </c>
    </row>
    <row r="389" spans="1:9" s="6" customFormat="1" ht="24" customHeight="1">
      <c r="A389" s="663" t="s">
        <v>32</v>
      </c>
      <c r="B389" s="664"/>
      <c r="C389" s="664"/>
      <c r="D389" s="664"/>
      <c r="E389" s="665"/>
      <c r="F389" s="172"/>
    </row>
    <row r="390" spans="1:9" s="6" customFormat="1" ht="48" customHeight="1">
      <c r="A390" s="125" t="str">
        <f>'приложение 1 культура'!A84</f>
        <v>Муниципальное бюджетное учреждение "Межпоселенческая центральная библиотека Томского района" (МБУ "МЦБТР")</v>
      </c>
      <c r="B390" s="187"/>
      <c r="C390" s="188"/>
      <c r="D390" s="226"/>
      <c r="E390" s="662">
        <f>(C393+C395)/C391</f>
        <v>6.2417837704203956E-2</v>
      </c>
      <c r="F390" s="179"/>
      <c r="G390" s="12"/>
    </row>
    <row r="391" spans="1:9" s="6" customFormat="1" ht="18.75">
      <c r="A391" s="307" t="s">
        <v>44</v>
      </c>
      <c r="B391" s="169">
        <f>B393+B394+B395</f>
        <v>57</v>
      </c>
      <c r="C391" s="169">
        <f>C393+C394+C395</f>
        <v>25483.100000000002</v>
      </c>
      <c r="D391" s="231">
        <f>C391/B391/12*1000</f>
        <v>37255.994152046791</v>
      </c>
      <c r="E391" s="662"/>
      <c r="F391" s="180">
        <f>C391/C391*100</f>
        <v>100</v>
      </c>
      <c r="G391" s="244"/>
    </row>
    <row r="392" spans="1:9" s="6" customFormat="1" ht="18.75">
      <c r="A392" s="307" t="s">
        <v>13</v>
      </c>
      <c r="B392" s="188"/>
      <c r="C392" s="188"/>
      <c r="D392" s="231"/>
      <c r="E392" s="662"/>
      <c r="F392" s="179"/>
      <c r="G392" s="12"/>
    </row>
    <row r="393" spans="1:9" s="6" customFormat="1" ht="18.75">
      <c r="A393" s="308" t="s">
        <v>14</v>
      </c>
      <c r="B393" s="190">
        <v>1</v>
      </c>
      <c r="C393" s="191">
        <v>668.9</v>
      </c>
      <c r="D393" s="231">
        <f t="shared" ref="D393:D395" si="82">C393/B393/12*1000</f>
        <v>55741.666666666664</v>
      </c>
      <c r="E393" s="662"/>
      <c r="F393" s="179">
        <f>C393*100/C391</f>
        <v>2.6248768791865977</v>
      </c>
      <c r="G393" s="12"/>
      <c r="H393" s="109"/>
      <c r="I393" s="109"/>
    </row>
    <row r="394" spans="1:9" s="6" customFormat="1" ht="18.75">
      <c r="A394" s="308" t="s">
        <v>15</v>
      </c>
      <c r="B394" s="190">
        <v>53</v>
      </c>
      <c r="C394" s="191">
        <v>23892.5</v>
      </c>
      <c r="D394" s="231">
        <f t="shared" si="82"/>
        <v>37566.823899371069</v>
      </c>
      <c r="E394" s="662"/>
      <c r="F394" s="179">
        <f>C394*100/C391</f>
        <v>93.758216229579602</v>
      </c>
      <c r="G394" s="12"/>
      <c r="H394" s="109"/>
      <c r="I394" s="109"/>
    </row>
    <row r="395" spans="1:9" s="6" customFormat="1" ht="19.5" customHeight="1">
      <c r="A395" s="308" t="s">
        <v>16</v>
      </c>
      <c r="B395" s="190">
        <v>3</v>
      </c>
      <c r="C395" s="191">
        <v>921.7</v>
      </c>
      <c r="D395" s="231">
        <f t="shared" si="82"/>
        <v>25602.777777777777</v>
      </c>
      <c r="E395" s="662"/>
      <c r="F395" s="179">
        <f>C395/C391*100</f>
        <v>3.616906891233798</v>
      </c>
      <c r="G395" s="12"/>
      <c r="H395" s="109"/>
      <c r="I395" s="109"/>
    </row>
    <row r="396" spans="1:9" s="6" customFormat="1" ht="36.75" customHeight="1">
      <c r="A396" s="125" t="str">
        <f>'приложение 1 культура'!A85</f>
        <v>Муниципальное бюджетное учреждение "Дом культуры с.Рыбалово"</v>
      </c>
      <c r="B396" s="187"/>
      <c r="C396" s="188"/>
      <c r="D396" s="226"/>
      <c r="E396" s="662">
        <f>(C399+C401)/C397</f>
        <v>0.54555785424983261</v>
      </c>
      <c r="F396" s="178"/>
      <c r="G396" s="12"/>
    </row>
    <row r="397" spans="1:9" s="6" customFormat="1" ht="18.75">
      <c r="A397" s="307" t="s">
        <v>44</v>
      </c>
      <c r="B397" s="169">
        <f>B399+B400+B401</f>
        <v>9.6999999999999993</v>
      </c>
      <c r="C397" s="169">
        <f>C399+C400+C401</f>
        <v>3431.8999999999996</v>
      </c>
      <c r="D397" s="231">
        <f>C397/B397/12*1000</f>
        <v>29483.676975945018</v>
      </c>
      <c r="E397" s="662"/>
      <c r="F397" s="180">
        <f>C397/C397*100</f>
        <v>100</v>
      </c>
      <c r="G397" s="12"/>
    </row>
    <row r="398" spans="1:9" s="6" customFormat="1" ht="18.75">
      <c r="A398" s="307" t="s">
        <v>13</v>
      </c>
      <c r="B398" s="188"/>
      <c r="C398" s="188"/>
      <c r="D398" s="231"/>
      <c r="E398" s="662"/>
      <c r="F398" s="178"/>
      <c r="G398" s="12"/>
    </row>
    <row r="399" spans="1:9" s="6" customFormat="1" ht="18.75">
      <c r="A399" s="308" t="s">
        <v>14</v>
      </c>
      <c r="B399" s="190">
        <v>1</v>
      </c>
      <c r="C399" s="188">
        <v>505.6</v>
      </c>
      <c r="D399" s="231">
        <f t="shared" ref="D399:D401" si="83">C399/B399/12*1000</f>
        <v>42133.333333333336</v>
      </c>
      <c r="E399" s="662"/>
      <c r="F399" s="179">
        <f>C399*100/C397</f>
        <v>14.73236399661995</v>
      </c>
      <c r="G399" s="12"/>
    </row>
    <row r="400" spans="1:9" s="6" customFormat="1" ht="18.75">
      <c r="A400" s="308" t="s">
        <v>15</v>
      </c>
      <c r="B400" s="190">
        <v>3.5</v>
      </c>
      <c r="C400" s="188">
        <v>1559.6</v>
      </c>
      <c r="D400" s="231">
        <f t="shared" si="83"/>
        <v>37133.333333333336</v>
      </c>
      <c r="E400" s="662"/>
      <c r="F400" s="179">
        <f>C400*100/C397</f>
        <v>45.444214575016758</v>
      </c>
      <c r="G400" s="12"/>
    </row>
    <row r="401" spans="1:7" s="6" customFormat="1" ht="18.75" customHeight="1">
      <c r="A401" s="308" t="s">
        <v>16</v>
      </c>
      <c r="B401" s="190">
        <v>5.2</v>
      </c>
      <c r="C401" s="188">
        <v>1366.7</v>
      </c>
      <c r="D401" s="231">
        <f t="shared" si="83"/>
        <v>21902.24358974359</v>
      </c>
      <c r="E401" s="662"/>
      <c r="F401" s="179">
        <f>C401/C397*100</f>
        <v>39.823421428363304</v>
      </c>
      <c r="G401" s="12"/>
    </row>
    <row r="402" spans="1:7" s="6" customFormat="1" ht="54" customHeight="1">
      <c r="A402" s="125" t="str">
        <f>'приложение 1 культура'!A86</f>
        <v xml:space="preserve">Муниципальное автономное учреждение культуры "Сельский спортивно-досуговый комплекс" Зоркальцевского сельского поселения </v>
      </c>
      <c r="B402" s="187"/>
      <c r="C402" s="188"/>
      <c r="D402" s="226"/>
      <c r="E402" s="662">
        <f>(C405+C407)/C403</f>
        <v>0.2234623778764043</v>
      </c>
      <c r="F402" s="178"/>
      <c r="G402" s="12"/>
    </row>
    <row r="403" spans="1:7" s="6" customFormat="1" ht="18.75" customHeight="1">
      <c r="A403" s="307" t="s">
        <v>44</v>
      </c>
      <c r="B403" s="169">
        <f>B405+B406+B407</f>
        <v>16.8</v>
      </c>
      <c r="C403" s="169">
        <f>C405+C406+C407</f>
        <v>6827.1</v>
      </c>
      <c r="D403" s="231">
        <f>C403/B403/12*1000</f>
        <v>33864.583333333336</v>
      </c>
      <c r="E403" s="662"/>
      <c r="F403" s="180">
        <f>C403/C403*100</f>
        <v>100</v>
      </c>
      <c r="G403" s="12"/>
    </row>
    <row r="404" spans="1:7" s="6" customFormat="1" ht="18.75" customHeight="1">
      <c r="A404" s="307" t="s">
        <v>13</v>
      </c>
      <c r="B404" s="188"/>
      <c r="C404" s="188"/>
      <c r="D404" s="231"/>
      <c r="E404" s="662"/>
      <c r="F404" s="178"/>
      <c r="G404" s="12"/>
    </row>
    <row r="405" spans="1:7" s="6" customFormat="1" ht="18.75" customHeight="1">
      <c r="A405" s="308" t="s">
        <v>14</v>
      </c>
      <c r="B405" s="190">
        <v>1</v>
      </c>
      <c r="C405" s="188">
        <v>598</v>
      </c>
      <c r="D405" s="231">
        <f t="shared" ref="D405:D407" si="84">C405/B405/12*1000</f>
        <v>49833.333333333336</v>
      </c>
      <c r="E405" s="662"/>
      <c r="F405" s="179">
        <f>C405*100/C403</f>
        <v>8.7592096204830749</v>
      </c>
      <c r="G405" s="12"/>
    </row>
    <row r="406" spans="1:7" s="6" customFormat="1" ht="18.75" customHeight="1">
      <c r="A406" s="308" t="s">
        <v>15</v>
      </c>
      <c r="B406" s="190">
        <v>12.3</v>
      </c>
      <c r="C406" s="188">
        <v>5301.5</v>
      </c>
      <c r="D406" s="231">
        <f t="shared" si="84"/>
        <v>35918.0216802168</v>
      </c>
      <c r="E406" s="662"/>
      <c r="F406" s="179">
        <f>C406*100/C403</f>
        <v>77.653762212359567</v>
      </c>
      <c r="G406" s="12"/>
    </row>
    <row r="407" spans="1:7" s="6" customFormat="1" ht="18.75" customHeight="1">
      <c r="A407" s="308" t="s">
        <v>16</v>
      </c>
      <c r="B407" s="192">
        <v>3.5</v>
      </c>
      <c r="C407" s="179">
        <v>927.6</v>
      </c>
      <c r="D407" s="231">
        <f t="shared" si="84"/>
        <v>22085.714285714286</v>
      </c>
      <c r="E407" s="662"/>
      <c r="F407" s="179">
        <f>C407/C403*100</f>
        <v>13.587028167157358</v>
      </c>
      <c r="G407" s="12"/>
    </row>
    <row r="408" spans="1:7" s="6" customFormat="1" ht="37.5" customHeight="1">
      <c r="A408" s="125" t="str">
        <f>'приложение 1 культура'!A87</f>
        <v>Муниципальное бюджетное учреждение "Дом Культуры с.Томское "</v>
      </c>
      <c r="B408" s="187"/>
      <c r="C408" s="188"/>
      <c r="D408" s="226"/>
      <c r="E408" s="662">
        <f>(C411+C413)/C409</f>
        <v>0.50569197478596284</v>
      </c>
      <c r="F408" s="179"/>
      <c r="G408" s="12"/>
    </row>
    <row r="409" spans="1:7" s="6" customFormat="1" ht="18.75">
      <c r="A409" s="307" t="s">
        <v>44</v>
      </c>
      <c r="B409" s="169">
        <f>B411+B412+B413</f>
        <v>2</v>
      </c>
      <c r="C409" s="169">
        <f>C411+C412+C413</f>
        <v>1062.9000000000001</v>
      </c>
      <c r="D409" s="231">
        <f>C409/B409/12*1000</f>
        <v>44287.5</v>
      </c>
      <c r="E409" s="662"/>
      <c r="F409" s="180">
        <f>C409/C409*100</f>
        <v>100</v>
      </c>
      <c r="G409" s="12"/>
    </row>
    <row r="410" spans="1:7" s="6" customFormat="1" ht="18.75">
      <c r="A410" s="307" t="s">
        <v>13</v>
      </c>
      <c r="B410" s="188"/>
      <c r="C410" s="188"/>
      <c r="D410" s="231"/>
      <c r="E410" s="662"/>
      <c r="F410" s="179"/>
      <c r="G410" s="12"/>
    </row>
    <row r="411" spans="1:7" s="6" customFormat="1" ht="18.75">
      <c r="A411" s="308" t="s">
        <v>14</v>
      </c>
      <c r="B411" s="190">
        <v>1</v>
      </c>
      <c r="C411" s="188">
        <v>537.5</v>
      </c>
      <c r="D411" s="231">
        <f t="shared" ref="D411:D413" si="85">C411/B411/12*1000</f>
        <v>44791.666666666664</v>
      </c>
      <c r="E411" s="662"/>
      <c r="F411" s="179">
        <f>C411*100/C409</f>
        <v>50.569197478596287</v>
      </c>
      <c r="G411" s="12"/>
    </row>
    <row r="412" spans="1:7" s="6" customFormat="1" ht="18.75">
      <c r="A412" s="308" t="s">
        <v>15</v>
      </c>
      <c r="B412" s="190">
        <v>1</v>
      </c>
      <c r="C412" s="188">
        <v>525.4</v>
      </c>
      <c r="D412" s="231">
        <f t="shared" si="85"/>
        <v>43783.333333333328</v>
      </c>
      <c r="E412" s="662"/>
      <c r="F412" s="179">
        <f>C412*100/C409</f>
        <v>49.430802521403706</v>
      </c>
      <c r="G412" s="12"/>
    </row>
    <row r="413" spans="1:7" s="6" customFormat="1" ht="19.5" customHeight="1">
      <c r="A413" s="308" t="s">
        <v>16</v>
      </c>
      <c r="B413" s="190"/>
      <c r="C413" s="188"/>
      <c r="D413" s="231" t="e">
        <f t="shared" si="85"/>
        <v>#DIV/0!</v>
      </c>
      <c r="E413" s="662"/>
      <c r="F413" s="179">
        <f>C413/C409*100</f>
        <v>0</v>
      </c>
      <c r="G413" s="12"/>
    </row>
    <row r="414" spans="1:7" s="6" customFormat="1" ht="35.25" customHeight="1">
      <c r="A414" s="125" t="str">
        <f>'приложение 1 культура'!A88</f>
        <v>Муниципальное бюджетное учреждение Дом культуры д. Воронино</v>
      </c>
      <c r="B414" s="187"/>
      <c r="C414" s="188"/>
      <c r="D414" s="226"/>
      <c r="E414" s="662">
        <f>(C417+C419)/C415</f>
        <v>0.49355620325174698</v>
      </c>
      <c r="F414" s="179"/>
      <c r="G414" s="12"/>
    </row>
    <row r="415" spans="1:7" s="6" customFormat="1" ht="18.75">
      <c r="A415" s="307" t="s">
        <v>17</v>
      </c>
      <c r="B415" s="169">
        <f>B417+B418+B419</f>
        <v>6.1</v>
      </c>
      <c r="C415" s="169">
        <f>C417+C418+C419</f>
        <v>2847.7000000000003</v>
      </c>
      <c r="D415" s="231">
        <f>C415/B415/12*1000</f>
        <v>38903.005464480877</v>
      </c>
      <c r="E415" s="662"/>
      <c r="F415" s="180">
        <f>C415/C415*100</f>
        <v>100</v>
      </c>
      <c r="G415" s="12"/>
    </row>
    <row r="416" spans="1:7" s="6" customFormat="1" ht="18.75">
      <c r="A416" s="307" t="s">
        <v>13</v>
      </c>
      <c r="B416" s="188"/>
      <c r="C416" s="188"/>
      <c r="D416" s="231"/>
      <c r="E416" s="662"/>
      <c r="F416" s="179"/>
      <c r="G416" s="12"/>
    </row>
    <row r="417" spans="1:8" s="6" customFormat="1" ht="18.75">
      <c r="A417" s="308" t="s">
        <v>14</v>
      </c>
      <c r="B417" s="191">
        <v>2</v>
      </c>
      <c r="C417" s="188">
        <v>1196.5999999999999</v>
      </c>
      <c r="D417" s="231">
        <f t="shared" ref="D417:D419" si="86">C417/B417/12*1000</f>
        <v>49858.333333333328</v>
      </c>
      <c r="E417" s="662"/>
      <c r="F417" s="179">
        <f>C417*100/C415</f>
        <v>42.019875689152641</v>
      </c>
      <c r="G417" s="12"/>
    </row>
    <row r="418" spans="1:8" s="6" customFormat="1" ht="18.75">
      <c r="A418" s="308" t="s">
        <v>15</v>
      </c>
      <c r="B418" s="191">
        <f>0.8+2.5</f>
        <v>3.3</v>
      </c>
      <c r="C418" s="188">
        <v>1442.2</v>
      </c>
      <c r="D418" s="231">
        <f t="shared" si="86"/>
        <v>36419.191919191922</v>
      </c>
      <c r="E418" s="662"/>
      <c r="F418" s="179">
        <f>C418*100/C415</f>
        <v>50.644379674825295</v>
      </c>
      <c r="G418" s="12"/>
    </row>
    <row r="419" spans="1:8" s="6" customFormat="1" ht="19.5" customHeight="1">
      <c r="A419" s="308" t="s">
        <v>16</v>
      </c>
      <c r="B419" s="191">
        <v>0.8</v>
      </c>
      <c r="C419" s="188">
        <v>208.9</v>
      </c>
      <c r="D419" s="231">
        <f t="shared" si="86"/>
        <v>21760.416666666668</v>
      </c>
      <c r="E419" s="662"/>
      <c r="F419" s="179">
        <f>C419/C415*100</f>
        <v>7.3357446360220528</v>
      </c>
      <c r="G419" s="12"/>
    </row>
    <row r="420" spans="1:8" s="6" customFormat="1" ht="67.5" customHeight="1">
      <c r="A420" s="125" t="str">
        <f>'приложение 1 культура'!A89</f>
        <v>Муниципальное бюджетное учреждение муниципального образования "Межениновское сельское поселение" "Сельский Дом культуры с.Межениновка"</v>
      </c>
      <c r="B420" s="187"/>
      <c r="C420" s="188"/>
      <c r="D420" s="226"/>
      <c r="E420" s="662">
        <f>(C423+C425)/C421</f>
        <v>0.29968961312493075</v>
      </c>
      <c r="F420" s="179"/>
      <c r="G420" s="12"/>
    </row>
    <row r="421" spans="1:8" s="6" customFormat="1" ht="18.75">
      <c r="A421" s="307" t="s">
        <v>17</v>
      </c>
      <c r="B421" s="169">
        <f>B423+B424+B425</f>
        <v>4</v>
      </c>
      <c r="C421" s="169">
        <f>C423+C424+C425</f>
        <v>1804.2</v>
      </c>
      <c r="D421" s="231">
        <f>C421/B421/12*1000</f>
        <v>37587.5</v>
      </c>
      <c r="E421" s="662"/>
      <c r="F421" s="180">
        <f>C421/C421*100</f>
        <v>100</v>
      </c>
      <c r="G421" s="12"/>
    </row>
    <row r="422" spans="1:8" s="6" customFormat="1" ht="18.75">
      <c r="A422" s="307" t="s">
        <v>13</v>
      </c>
      <c r="B422" s="188"/>
      <c r="C422" s="188"/>
      <c r="D422" s="231"/>
      <c r="E422" s="662"/>
      <c r="F422" s="179"/>
      <c r="G422" s="12"/>
    </row>
    <row r="423" spans="1:8" s="6" customFormat="1" ht="18.75">
      <c r="A423" s="308" t="s">
        <v>14</v>
      </c>
      <c r="B423" s="190">
        <v>1</v>
      </c>
      <c r="C423" s="188">
        <v>540.70000000000005</v>
      </c>
      <c r="D423" s="231">
        <f t="shared" ref="D423:D425" si="87">C423/B423/12*1000</f>
        <v>45058.333333333336</v>
      </c>
      <c r="E423" s="662"/>
      <c r="F423" s="179">
        <f>C423*100/C421</f>
        <v>29.968961312493075</v>
      </c>
      <c r="G423" s="12"/>
    </row>
    <row r="424" spans="1:8" s="6" customFormat="1" ht="18.75">
      <c r="A424" s="308" t="s">
        <v>15</v>
      </c>
      <c r="B424" s="190">
        <v>3</v>
      </c>
      <c r="C424" s="188">
        <v>1263.5</v>
      </c>
      <c r="D424" s="231">
        <f t="shared" si="87"/>
        <v>35097.222222222219</v>
      </c>
      <c r="E424" s="662"/>
      <c r="F424" s="179">
        <f>C424*100/C421</f>
        <v>70.031038687506921</v>
      </c>
      <c r="G424" s="12"/>
    </row>
    <row r="425" spans="1:8" s="6" customFormat="1" ht="18.75" customHeight="1">
      <c r="A425" s="308" t="s">
        <v>16</v>
      </c>
      <c r="B425" s="190"/>
      <c r="C425" s="188"/>
      <c r="D425" s="231" t="e">
        <f t="shared" si="87"/>
        <v>#DIV/0!</v>
      </c>
      <c r="E425" s="662"/>
      <c r="F425" s="179">
        <f>C425/C421*100</f>
        <v>0</v>
      </c>
      <c r="G425" s="12"/>
    </row>
    <row r="426" spans="1:8" s="6" customFormat="1" ht="34.5" customHeight="1">
      <c r="A426" s="125" t="str">
        <f>'приложение 1 культура'!A90</f>
        <v>Муниципальное бюджетное учреждение "Центральный Дом культуры Молодежный"</v>
      </c>
      <c r="B426" s="187"/>
      <c r="C426" s="188"/>
      <c r="D426" s="226"/>
      <c r="E426" s="662">
        <f>(C429+C431)/C427</f>
        <v>0.39601317756154103</v>
      </c>
      <c r="F426" s="179"/>
      <c r="G426" s="12"/>
      <c r="H426" s="12"/>
    </row>
    <row r="427" spans="1:8" s="6" customFormat="1" ht="18.75">
      <c r="A427" s="307" t="s">
        <v>44</v>
      </c>
      <c r="B427" s="169">
        <f>B429+B430+B431</f>
        <v>16.7</v>
      </c>
      <c r="C427" s="169">
        <f>C429+C430+C431</f>
        <v>6556.6</v>
      </c>
      <c r="D427" s="231">
        <f>C427/B427/12*1000</f>
        <v>32717.564870259488</v>
      </c>
      <c r="E427" s="662"/>
      <c r="F427" s="180">
        <f>C427/C427*100</f>
        <v>100</v>
      </c>
      <c r="G427" s="12"/>
      <c r="H427" s="12"/>
    </row>
    <row r="428" spans="1:8" s="6" customFormat="1" ht="18.75">
      <c r="A428" s="307" t="s">
        <v>13</v>
      </c>
      <c r="B428" s="188"/>
      <c r="C428" s="188"/>
      <c r="D428" s="231"/>
      <c r="E428" s="662"/>
      <c r="F428" s="179"/>
      <c r="G428" s="12"/>
      <c r="H428" s="12"/>
    </row>
    <row r="429" spans="1:8" s="6" customFormat="1" ht="18.75">
      <c r="A429" s="308" t="s">
        <v>14</v>
      </c>
      <c r="B429" s="190">
        <v>1</v>
      </c>
      <c r="C429" s="188">
        <v>581.9</v>
      </c>
      <c r="D429" s="231">
        <f t="shared" ref="D429:D431" si="88">C429/B429/12*1000</f>
        <v>48491.666666666664</v>
      </c>
      <c r="E429" s="662"/>
      <c r="F429" s="179">
        <f>C429*100/C427</f>
        <v>8.8750266906628426</v>
      </c>
      <c r="G429" s="12"/>
      <c r="H429" s="12"/>
    </row>
    <row r="430" spans="1:8" s="6" customFormat="1" ht="18.75">
      <c r="A430" s="308" t="s">
        <v>15</v>
      </c>
      <c r="B430" s="190">
        <v>8.9</v>
      </c>
      <c r="C430" s="188">
        <v>3960.1</v>
      </c>
      <c r="D430" s="231">
        <f t="shared" si="88"/>
        <v>37079.588014981266</v>
      </c>
      <c r="E430" s="662"/>
      <c r="F430" s="179">
        <f>C430*100/C427</f>
        <v>60.39868224384589</v>
      </c>
      <c r="G430" s="12"/>
      <c r="H430" s="12"/>
    </row>
    <row r="431" spans="1:8" s="6" customFormat="1" ht="18" customHeight="1">
      <c r="A431" s="308" t="s">
        <v>16</v>
      </c>
      <c r="B431" s="190">
        <v>6.8</v>
      </c>
      <c r="C431" s="188">
        <v>2014.6</v>
      </c>
      <c r="D431" s="231">
        <f t="shared" si="88"/>
        <v>24688.725490196077</v>
      </c>
      <c r="E431" s="662"/>
      <c r="F431" s="179">
        <f>C431/C427*100</f>
        <v>30.726291065491257</v>
      </c>
      <c r="G431" s="12"/>
      <c r="H431" s="12"/>
    </row>
    <row r="432" spans="1:8" s="6" customFormat="1" ht="34.5" customHeight="1">
      <c r="A432" s="125" t="str">
        <f>'приложение 1 культура'!A91</f>
        <v>Муниципальное автономное учреждение "клуб с.Корнилово"</v>
      </c>
      <c r="B432" s="187"/>
      <c r="C432" s="188"/>
      <c r="D432" s="226"/>
      <c r="E432" s="662">
        <f>(C435+C437)/C433</f>
        <v>0.44525838044430288</v>
      </c>
      <c r="F432" s="179"/>
      <c r="G432" s="12"/>
    </row>
    <row r="433" spans="1:7" s="6" customFormat="1" ht="18.75">
      <c r="A433" s="307" t="s">
        <v>17</v>
      </c>
      <c r="B433" s="169">
        <f>B435+B436+B437</f>
        <v>2.8</v>
      </c>
      <c r="C433" s="169">
        <f>C435+C436+C437</f>
        <v>1255.9000000000001</v>
      </c>
      <c r="D433" s="231">
        <f>C433/B433/12*1000</f>
        <v>37377.976190476198</v>
      </c>
      <c r="E433" s="662"/>
      <c r="F433" s="180">
        <f>C433/C433*100</f>
        <v>100</v>
      </c>
      <c r="G433" s="12"/>
    </row>
    <row r="434" spans="1:7" s="6" customFormat="1" ht="18.75">
      <c r="A434" s="307" t="s">
        <v>13</v>
      </c>
      <c r="B434" s="188"/>
      <c r="C434" s="188"/>
      <c r="D434" s="231"/>
      <c r="E434" s="662"/>
      <c r="F434" s="179"/>
      <c r="G434" s="12"/>
    </row>
    <row r="435" spans="1:7" s="6" customFormat="1" ht="18.75">
      <c r="A435" s="308" t="s">
        <v>14</v>
      </c>
      <c r="B435" s="190">
        <v>1</v>
      </c>
      <c r="C435" s="188">
        <v>559.20000000000005</v>
      </c>
      <c r="D435" s="231">
        <f t="shared" ref="D435:D437" si="89">C435/B435/12*1000</f>
        <v>46600</v>
      </c>
      <c r="E435" s="662"/>
      <c r="F435" s="179">
        <f>C435*100/C433</f>
        <v>44.525838044430294</v>
      </c>
      <c r="G435" s="12"/>
    </row>
    <row r="436" spans="1:7" s="6" customFormat="1" ht="18.75">
      <c r="A436" s="308" t="s">
        <v>15</v>
      </c>
      <c r="B436" s="190">
        <v>1.8</v>
      </c>
      <c r="C436" s="188">
        <v>696.7</v>
      </c>
      <c r="D436" s="231">
        <f t="shared" si="89"/>
        <v>32254.629629629628</v>
      </c>
      <c r="E436" s="662"/>
      <c r="F436" s="179">
        <f>C436*100/C433</f>
        <v>55.474161955569706</v>
      </c>
      <c r="G436" s="12"/>
    </row>
    <row r="437" spans="1:7" s="6" customFormat="1" ht="18.75" customHeight="1">
      <c r="A437" s="308" t="s">
        <v>16</v>
      </c>
      <c r="B437" s="190"/>
      <c r="C437" s="188"/>
      <c r="D437" s="231" t="e">
        <f t="shared" si="89"/>
        <v>#DIV/0!</v>
      </c>
      <c r="E437" s="662"/>
      <c r="F437" s="179">
        <f>C437/C433*100</f>
        <v>0</v>
      </c>
      <c r="G437" s="12"/>
    </row>
    <row r="438" spans="1:7" s="6" customFormat="1" ht="38.25" customHeight="1">
      <c r="A438" s="125" t="str">
        <f>'приложение 1 культура'!A92</f>
        <v xml:space="preserve">Муниципальное бюджетное учреждение "Моряковский сельский культурный комплекс" </v>
      </c>
      <c r="B438" s="187"/>
      <c r="C438" s="188"/>
      <c r="D438" s="226"/>
      <c r="E438" s="662">
        <f>(C441+C443)/C439</f>
        <v>0.21804292045719614</v>
      </c>
      <c r="F438" s="179"/>
      <c r="G438" s="114"/>
    </row>
    <row r="439" spans="1:7" s="6" customFormat="1" ht="18.75">
      <c r="A439" s="307" t="s">
        <v>44</v>
      </c>
      <c r="B439" s="169">
        <f>B441+B442+B443</f>
        <v>7.8</v>
      </c>
      <c r="C439" s="169">
        <f>C441+C442+C443</f>
        <v>3429.6000000000004</v>
      </c>
      <c r="D439" s="231">
        <f>C439/B439/12*1000</f>
        <v>36641.025641025641</v>
      </c>
      <c r="E439" s="662"/>
      <c r="F439" s="180">
        <f>C439/C439*100</f>
        <v>100</v>
      </c>
      <c r="G439" s="114"/>
    </row>
    <row r="440" spans="1:7" s="6" customFormat="1" ht="18.75">
      <c r="A440" s="307" t="s">
        <v>13</v>
      </c>
      <c r="B440" s="188"/>
      <c r="C440" s="188"/>
      <c r="D440" s="231"/>
      <c r="E440" s="662"/>
      <c r="F440" s="179"/>
      <c r="G440" s="114"/>
    </row>
    <row r="441" spans="1:7" s="6" customFormat="1" ht="18.75">
      <c r="A441" s="308" t="s">
        <v>14</v>
      </c>
      <c r="B441" s="190">
        <v>0.6</v>
      </c>
      <c r="C441" s="188">
        <v>268.39999999999998</v>
      </c>
      <c r="D441" s="231">
        <f t="shared" ref="D441:D443" si="90">C441/B441/12*1000</f>
        <v>37277.777777777781</v>
      </c>
      <c r="E441" s="662"/>
      <c r="F441" s="179">
        <f>C441*100/C439</f>
        <v>7.8259855376720298</v>
      </c>
      <c r="G441" s="114"/>
    </row>
    <row r="442" spans="1:7" s="6" customFormat="1" ht="18.75">
      <c r="A442" s="308" t="s">
        <v>15</v>
      </c>
      <c r="B442" s="190">
        <v>6</v>
      </c>
      <c r="C442" s="188">
        <v>2681.8</v>
      </c>
      <c r="D442" s="231">
        <f t="shared" si="90"/>
        <v>37247.222222222226</v>
      </c>
      <c r="E442" s="662"/>
      <c r="F442" s="179">
        <f>C442*100/C439</f>
        <v>78.19570795428038</v>
      </c>
      <c r="G442" s="114"/>
    </row>
    <row r="443" spans="1:7" s="6" customFormat="1" ht="18" customHeight="1">
      <c r="A443" s="308" t="s">
        <v>16</v>
      </c>
      <c r="B443" s="190">
        <v>1.2</v>
      </c>
      <c r="C443" s="188">
        <v>479.4</v>
      </c>
      <c r="D443" s="231">
        <f t="shared" si="90"/>
        <v>33291.666666666664</v>
      </c>
      <c r="E443" s="662"/>
      <c r="F443" s="179">
        <f>C443/C439*100</f>
        <v>13.978306508047583</v>
      </c>
      <c r="G443" s="114"/>
    </row>
    <row r="444" spans="1:7" s="6" customFormat="1" ht="33.75" customHeight="1">
      <c r="A444" s="125" t="str">
        <f>'приложение 1 культура'!A93</f>
        <v>Муниципальное бюджетное учреждение культуры Дом культуры п. Зональная станция</v>
      </c>
      <c r="B444" s="187"/>
      <c r="C444" s="188"/>
      <c r="D444" s="226"/>
      <c r="E444" s="662">
        <f>(C447+C449)/C445</f>
        <v>0.18809875908184917</v>
      </c>
      <c r="F444" s="178"/>
      <c r="G444" s="114"/>
    </row>
    <row r="445" spans="1:7" s="6" customFormat="1" ht="18.75">
      <c r="A445" s="307" t="s">
        <v>44</v>
      </c>
      <c r="B445" s="169">
        <f>B447+B448+B449</f>
        <v>6.6</v>
      </c>
      <c r="C445" s="169">
        <f>C447+C448+C449</f>
        <v>3110.6</v>
      </c>
      <c r="D445" s="231">
        <f>C445/B445/12*1000</f>
        <v>39275.252525252523</v>
      </c>
      <c r="E445" s="662"/>
      <c r="F445" s="180">
        <f>C445/C445*100</f>
        <v>100</v>
      </c>
      <c r="G445" s="114"/>
    </row>
    <row r="446" spans="1:7" s="6" customFormat="1" ht="18.75">
      <c r="A446" s="307" t="s">
        <v>13</v>
      </c>
      <c r="B446" s="188"/>
      <c r="C446" s="188"/>
      <c r="D446" s="231"/>
      <c r="E446" s="662"/>
      <c r="F446" s="178"/>
      <c r="G446" s="114"/>
    </row>
    <row r="447" spans="1:7" s="6" customFormat="1" ht="18.75">
      <c r="A447" s="308" t="s">
        <v>14</v>
      </c>
      <c r="B447" s="190">
        <v>1</v>
      </c>
      <c r="C447" s="188">
        <v>585.1</v>
      </c>
      <c r="D447" s="231">
        <f t="shared" ref="D447:D449" si="91">C447/B447/12*1000</f>
        <v>48758.333333333336</v>
      </c>
      <c r="E447" s="662"/>
      <c r="F447" s="179">
        <f>C447*100/C445</f>
        <v>18.809875908184917</v>
      </c>
      <c r="G447" s="114"/>
    </row>
    <row r="448" spans="1:7" s="6" customFormat="1" ht="18.75">
      <c r="A448" s="308" t="s">
        <v>15</v>
      </c>
      <c r="B448" s="190">
        <v>5.6</v>
      </c>
      <c r="C448" s="188">
        <v>2525.5</v>
      </c>
      <c r="D448" s="231">
        <f t="shared" si="91"/>
        <v>37581.845238095244</v>
      </c>
      <c r="E448" s="662"/>
      <c r="F448" s="179">
        <f>C448*100/C445</f>
        <v>81.190124091815093</v>
      </c>
      <c r="G448" s="114"/>
    </row>
    <row r="449" spans="1:7" s="6" customFormat="1" ht="18.75">
      <c r="A449" s="308" t="s">
        <v>16</v>
      </c>
      <c r="B449" s="190"/>
      <c r="C449" s="188"/>
      <c r="D449" s="231" t="e">
        <f t="shared" si="91"/>
        <v>#DIV/0!</v>
      </c>
      <c r="E449" s="662"/>
      <c r="F449" s="179">
        <f>C449/C445*100</f>
        <v>0</v>
      </c>
      <c r="G449" s="114"/>
    </row>
    <row r="450" spans="1:7" s="6" customFormat="1" ht="33.75" customHeight="1">
      <c r="A450" s="125" t="str">
        <f>'приложение 1 культура'!A94</f>
        <v xml:space="preserve">Муниципальное бюджетное учреждение "Социально-культурный центр "Мечта" </v>
      </c>
      <c r="B450" s="187"/>
      <c r="C450" s="188"/>
      <c r="D450" s="226"/>
      <c r="E450" s="662">
        <f>(C453+C455)/C451</f>
        <v>0.30025626885522433</v>
      </c>
      <c r="F450" s="179"/>
      <c r="G450" s="114"/>
    </row>
    <row r="451" spans="1:7" s="6" customFormat="1" ht="18.75">
      <c r="A451" s="307" t="s">
        <v>44</v>
      </c>
      <c r="B451" s="169">
        <f>B453+B454+B455</f>
        <v>7.9</v>
      </c>
      <c r="C451" s="169">
        <f>C453+C454+C455</f>
        <v>3082.7</v>
      </c>
      <c r="D451" s="231">
        <f>C451/B451/12*1000</f>
        <v>32517.932489451476</v>
      </c>
      <c r="E451" s="662"/>
      <c r="F451" s="180">
        <f>C451/C451*100</f>
        <v>100</v>
      </c>
      <c r="G451" s="114"/>
    </row>
    <row r="452" spans="1:7" s="6" customFormat="1" ht="18.75">
      <c r="A452" s="307" t="s">
        <v>13</v>
      </c>
      <c r="B452" s="188"/>
      <c r="C452" s="188"/>
      <c r="D452" s="231"/>
      <c r="E452" s="662"/>
      <c r="F452" s="179"/>
      <c r="G452" s="114"/>
    </row>
    <row r="453" spans="1:7" s="6" customFormat="1" ht="18.75">
      <c r="A453" s="308" t="s">
        <v>14</v>
      </c>
      <c r="B453" s="190"/>
      <c r="C453" s="188"/>
      <c r="D453" s="231" t="e">
        <f t="shared" ref="D453:D455" si="92">C453/B453/12*1000</f>
        <v>#DIV/0!</v>
      </c>
      <c r="E453" s="662"/>
      <c r="F453" s="179">
        <f>C453*100/C451</f>
        <v>0</v>
      </c>
      <c r="G453" s="114"/>
    </row>
    <row r="454" spans="1:7" s="6" customFormat="1" ht="18.75">
      <c r="A454" s="308" t="s">
        <v>15</v>
      </c>
      <c r="B454" s="190">
        <v>4.5</v>
      </c>
      <c r="C454" s="188">
        <v>2157.1</v>
      </c>
      <c r="D454" s="231">
        <f t="shared" si="92"/>
        <v>39946.296296296299</v>
      </c>
      <c r="E454" s="662"/>
      <c r="F454" s="179">
        <f>C454*100/C451</f>
        <v>69.974373114477572</v>
      </c>
      <c r="G454" s="114"/>
    </row>
    <row r="455" spans="1:7" s="6" customFormat="1" ht="18.75">
      <c r="A455" s="308" t="s">
        <v>16</v>
      </c>
      <c r="B455" s="190">
        <v>3.4</v>
      </c>
      <c r="C455" s="188">
        <v>925.6</v>
      </c>
      <c r="D455" s="231">
        <f t="shared" si="92"/>
        <v>22686.274509803923</v>
      </c>
      <c r="E455" s="662"/>
      <c r="F455" s="179">
        <f>C455/C451*100</f>
        <v>30.025626885522431</v>
      </c>
      <c r="G455" s="114"/>
    </row>
    <row r="456" spans="1:7" s="6" customFormat="1" ht="49.5" customHeight="1">
      <c r="A456" s="125" t="str">
        <f>'приложение 1 культура'!A95</f>
        <v>Муниципальное бюджетное учреждение "Наумовский сельский культурно-спортивный комплекс"</v>
      </c>
      <c r="B456" s="187"/>
      <c r="C456" s="188"/>
      <c r="D456" s="226"/>
      <c r="E456" s="662">
        <f>(C459+C461)/C457</f>
        <v>0.61053563523683052</v>
      </c>
      <c r="F456" s="179"/>
      <c r="G456" s="114"/>
    </row>
    <row r="457" spans="1:7" s="6" customFormat="1" ht="18.75">
      <c r="A457" s="307" t="s">
        <v>17</v>
      </c>
      <c r="B457" s="169">
        <f>B459+B460+B461</f>
        <v>2.5</v>
      </c>
      <c r="C457" s="169">
        <f>C459+C460+C461</f>
        <v>1129.5</v>
      </c>
      <c r="D457" s="231">
        <f>C457/B457/12*1000</f>
        <v>37650</v>
      </c>
      <c r="E457" s="662"/>
      <c r="F457" s="180">
        <f>C457/C457*100</f>
        <v>100</v>
      </c>
      <c r="G457" s="114"/>
    </row>
    <row r="458" spans="1:7" s="6" customFormat="1" ht="18.75">
      <c r="A458" s="307" t="s">
        <v>13</v>
      </c>
      <c r="B458" s="188"/>
      <c r="C458" s="188"/>
      <c r="D458" s="231"/>
      <c r="E458" s="662"/>
      <c r="F458" s="179"/>
      <c r="G458" s="114"/>
    </row>
    <row r="459" spans="1:7" s="6" customFormat="1" ht="18.75">
      <c r="A459" s="308" t="s">
        <v>14</v>
      </c>
      <c r="B459" s="190">
        <v>1</v>
      </c>
      <c r="C459" s="191">
        <v>563.6</v>
      </c>
      <c r="D459" s="231">
        <f t="shared" ref="D459:D461" si="93">C459/B459/12*1000</f>
        <v>46966.666666666672</v>
      </c>
      <c r="E459" s="662"/>
      <c r="F459" s="179">
        <f>C459*100/C457</f>
        <v>49.898185037627272</v>
      </c>
      <c r="G459" s="114"/>
    </row>
    <row r="460" spans="1:7" s="6" customFormat="1" ht="18.75">
      <c r="A460" s="308" t="s">
        <v>15</v>
      </c>
      <c r="B460" s="190">
        <v>1</v>
      </c>
      <c r="C460" s="191">
        <v>439.9</v>
      </c>
      <c r="D460" s="231">
        <f t="shared" si="93"/>
        <v>36658.333333333328</v>
      </c>
      <c r="E460" s="662"/>
      <c r="F460" s="179">
        <f>C460*100/C457</f>
        <v>38.946436476316954</v>
      </c>
      <c r="G460" s="114"/>
    </row>
    <row r="461" spans="1:7" s="6" customFormat="1" ht="18.75">
      <c r="A461" s="308" t="s">
        <v>16</v>
      </c>
      <c r="B461" s="190">
        <v>0.5</v>
      </c>
      <c r="C461" s="191">
        <v>126</v>
      </c>
      <c r="D461" s="231">
        <f t="shared" si="93"/>
        <v>21000</v>
      </c>
      <c r="E461" s="662"/>
      <c r="F461" s="179">
        <f>C461/C457*100</f>
        <v>11.155378486055776</v>
      </c>
      <c r="G461" s="114"/>
    </row>
    <row r="462" spans="1:7" s="6" customFormat="1" ht="54" customHeight="1">
      <c r="A462" s="125" t="str">
        <f>'приложение 1 культура'!A96</f>
        <v>Муниципальное бюджетное учреждение культуры Центр народного творчества и социально-культурной деятельности "Радуга"</v>
      </c>
      <c r="B462" s="187"/>
      <c r="C462" s="188"/>
      <c r="D462" s="226"/>
      <c r="E462" s="662">
        <f>(C465+C467)/C463</f>
        <v>0.2754981687255571</v>
      </c>
      <c r="F462" s="179"/>
      <c r="G462" s="114"/>
    </row>
    <row r="463" spans="1:7" s="6" customFormat="1" ht="18.75">
      <c r="A463" s="307" t="s">
        <v>44</v>
      </c>
      <c r="B463" s="169">
        <f>B465+B466+B467</f>
        <v>15.3</v>
      </c>
      <c r="C463" s="169">
        <f>C465+C466+C467</f>
        <v>6443.6</v>
      </c>
      <c r="D463" s="231">
        <f>C463/B463/12*1000</f>
        <v>35095.860566448799</v>
      </c>
      <c r="E463" s="662"/>
      <c r="F463" s="180">
        <f>C463/C463*100</f>
        <v>100</v>
      </c>
      <c r="G463" s="114"/>
    </row>
    <row r="464" spans="1:7" s="6" customFormat="1" ht="17.25" customHeight="1">
      <c r="A464" s="307" t="s">
        <v>13</v>
      </c>
      <c r="B464" s="188"/>
      <c r="C464" s="188"/>
      <c r="D464" s="231"/>
      <c r="E464" s="662"/>
      <c r="F464" s="179"/>
      <c r="G464" s="114"/>
    </row>
    <row r="465" spans="1:7" s="6" customFormat="1" ht="18.75">
      <c r="A465" s="308" t="s">
        <v>14</v>
      </c>
      <c r="B465" s="190">
        <v>1</v>
      </c>
      <c r="C465" s="188">
        <v>627.1</v>
      </c>
      <c r="D465" s="231">
        <f t="shared" ref="D465:D467" si="94">C465/B465/12*1000</f>
        <v>52258.333333333336</v>
      </c>
      <c r="E465" s="662"/>
      <c r="F465" s="179">
        <f>C465*100/C463</f>
        <v>9.7321373145446639</v>
      </c>
      <c r="G465" s="114"/>
    </row>
    <row r="466" spans="1:7" s="6" customFormat="1" ht="18.75">
      <c r="A466" s="308" t="s">
        <v>15</v>
      </c>
      <c r="B466" s="190">
        <v>10</v>
      </c>
      <c r="C466" s="188">
        <v>4668.3999999999996</v>
      </c>
      <c r="D466" s="231">
        <f t="shared" si="94"/>
        <v>38903.333333333328</v>
      </c>
      <c r="E466" s="662"/>
      <c r="F466" s="179">
        <f>C466*100/C463</f>
        <v>72.450183127444276</v>
      </c>
      <c r="G466" s="114"/>
    </row>
    <row r="467" spans="1:7" s="6" customFormat="1" ht="18.75">
      <c r="A467" s="308" t="s">
        <v>16</v>
      </c>
      <c r="B467" s="190">
        <v>4.3</v>
      </c>
      <c r="C467" s="188">
        <v>1148.0999999999999</v>
      </c>
      <c r="D467" s="231">
        <f t="shared" si="94"/>
        <v>22250</v>
      </c>
      <c r="E467" s="662"/>
      <c r="F467" s="179">
        <f>C467/C463*100</f>
        <v>17.817679558011047</v>
      </c>
      <c r="G467" s="114"/>
    </row>
    <row r="468" spans="1:7" s="6" customFormat="1" ht="51.75" customHeight="1">
      <c r="A468" s="125" t="str">
        <f>'приложение 1 культура'!A97</f>
        <v xml:space="preserve">Муниципальное бюджетное учреждение "Социально-культурный центр Спасского поселения" </v>
      </c>
      <c r="B468" s="187"/>
      <c r="C468" s="188"/>
      <c r="D468" s="226"/>
      <c r="E468" s="662">
        <f>(C471+C473)/C469</f>
        <v>0.27074035453597495</v>
      </c>
      <c r="F468" s="178"/>
      <c r="G468" s="114"/>
    </row>
    <row r="469" spans="1:7" s="6" customFormat="1" ht="18.75">
      <c r="A469" s="307" t="s">
        <v>17</v>
      </c>
      <c r="B469" s="169">
        <f>B471+B472+B473</f>
        <v>5.1000000000000005</v>
      </c>
      <c r="C469" s="169">
        <f>C471+C472+C473</f>
        <v>2397.5</v>
      </c>
      <c r="D469" s="231">
        <f>C469/B469/12*1000</f>
        <v>39174.836601307186</v>
      </c>
      <c r="E469" s="662"/>
      <c r="F469" s="180">
        <f>C469/C469*100</f>
        <v>100</v>
      </c>
      <c r="G469" s="114"/>
    </row>
    <row r="470" spans="1:7" s="6" customFormat="1" ht="19.5" customHeight="1">
      <c r="A470" s="307" t="s">
        <v>13</v>
      </c>
      <c r="B470" s="188"/>
      <c r="C470" s="188"/>
      <c r="D470" s="231"/>
      <c r="E470" s="662"/>
      <c r="F470" s="178"/>
      <c r="G470" s="114"/>
    </row>
    <row r="471" spans="1:7" s="6" customFormat="1" ht="18.75">
      <c r="A471" s="308" t="s">
        <v>14</v>
      </c>
      <c r="B471" s="190">
        <v>1</v>
      </c>
      <c r="C471" s="188">
        <v>592.29999999999995</v>
      </c>
      <c r="D471" s="231">
        <f t="shared" ref="D471:D473" si="95">C471/B471/12*1000</f>
        <v>49358.333333333328</v>
      </c>
      <c r="E471" s="662"/>
      <c r="F471" s="179">
        <f>C471*100/C469</f>
        <v>24.704900938477579</v>
      </c>
      <c r="G471" s="114"/>
    </row>
    <row r="472" spans="1:7" s="6" customFormat="1" ht="18.75">
      <c r="A472" s="308" t="s">
        <v>15</v>
      </c>
      <c r="B472" s="190">
        <v>3.9</v>
      </c>
      <c r="C472" s="188">
        <v>1748.4</v>
      </c>
      <c r="D472" s="231">
        <f t="shared" si="95"/>
        <v>37358.974358974359</v>
      </c>
      <c r="E472" s="662"/>
      <c r="F472" s="179">
        <f>C472*100/C469</f>
        <v>72.925964546402497</v>
      </c>
      <c r="G472" s="114"/>
    </row>
    <row r="473" spans="1:7" s="6" customFormat="1" ht="18.75">
      <c r="A473" s="308" t="s">
        <v>16</v>
      </c>
      <c r="B473" s="190">
        <v>0.2</v>
      </c>
      <c r="C473" s="188">
        <v>56.8</v>
      </c>
      <c r="D473" s="231">
        <f t="shared" si="95"/>
        <v>23666.666666666661</v>
      </c>
      <c r="E473" s="662"/>
      <c r="F473" s="179">
        <f>C473/C469*100</f>
        <v>2.3691345151199164</v>
      </c>
      <c r="G473" s="114"/>
    </row>
    <row r="474" spans="1:7" s="6" customFormat="1" ht="49.5" customHeight="1">
      <c r="A474" s="125" t="str">
        <f>'приложение 1 культура'!A98</f>
        <v>Муниципальное бюджетное учреждение "Культурно-спортивный центр "Радость" п.Мирный</v>
      </c>
      <c r="B474" s="187"/>
      <c r="C474" s="188"/>
      <c r="D474" s="226"/>
      <c r="E474" s="662">
        <f>(C477+C479)/C475</f>
        <v>0.21753383882061902</v>
      </c>
      <c r="F474" s="179"/>
      <c r="G474" s="114"/>
    </row>
    <row r="475" spans="1:7" s="6" customFormat="1" ht="18.75">
      <c r="A475" s="307" t="s">
        <v>17</v>
      </c>
      <c r="B475" s="169">
        <f>B477+B478+B479</f>
        <v>11.1</v>
      </c>
      <c r="C475" s="169">
        <f>C477+C478+C479</f>
        <v>4972.1000000000004</v>
      </c>
      <c r="D475" s="231">
        <f>C475/B475/12*1000</f>
        <v>37328.078078078084</v>
      </c>
      <c r="E475" s="662"/>
      <c r="F475" s="180">
        <f>C475/C475*100</f>
        <v>100</v>
      </c>
      <c r="G475" s="114"/>
    </row>
    <row r="476" spans="1:7" s="6" customFormat="1" ht="18.75" customHeight="1">
      <c r="A476" s="307" t="s">
        <v>13</v>
      </c>
      <c r="B476" s="188"/>
      <c r="C476" s="188"/>
      <c r="D476" s="231"/>
      <c r="E476" s="662"/>
      <c r="F476" s="179"/>
      <c r="G476" s="114"/>
    </row>
    <row r="477" spans="1:7" s="6" customFormat="1" ht="18.75">
      <c r="A477" s="308" t="s">
        <v>14</v>
      </c>
      <c r="B477" s="190">
        <v>1</v>
      </c>
      <c r="C477" s="188">
        <v>660.3</v>
      </c>
      <c r="D477" s="231">
        <f t="shared" ref="D477:D479" si="96">C477/B477/12*1000</f>
        <v>55025</v>
      </c>
      <c r="E477" s="662"/>
      <c r="F477" s="179">
        <f>C477*100/C475</f>
        <v>13.280102974598258</v>
      </c>
      <c r="G477" s="114"/>
    </row>
    <row r="478" spans="1:7" s="6" customFormat="1" ht="18.75">
      <c r="A478" s="308" t="s">
        <v>15</v>
      </c>
      <c r="B478" s="190">
        <v>8.6999999999999993</v>
      </c>
      <c r="C478" s="188">
        <v>3890.5</v>
      </c>
      <c r="D478" s="231">
        <f t="shared" si="96"/>
        <v>37265.325670498089</v>
      </c>
      <c r="E478" s="662"/>
      <c r="F478" s="179">
        <f>C478*100/C475</f>
        <v>78.246616117938089</v>
      </c>
      <c r="G478" s="114"/>
    </row>
    <row r="479" spans="1:7" s="6" customFormat="1" ht="18.75">
      <c r="A479" s="308" t="s">
        <v>16</v>
      </c>
      <c r="B479" s="190">
        <v>1.4</v>
      </c>
      <c r="C479" s="188">
        <v>421.3</v>
      </c>
      <c r="D479" s="231">
        <f t="shared" si="96"/>
        <v>25077.380952380954</v>
      </c>
      <c r="E479" s="662"/>
      <c r="F479" s="179">
        <f>C479/C475*100</f>
        <v>8.4732809074636464</v>
      </c>
      <c r="G479" s="114"/>
    </row>
    <row r="480" spans="1:7" s="6" customFormat="1" ht="36" customHeight="1">
      <c r="A480" s="125" t="str">
        <f>'приложение 1 культура'!A99</f>
        <v>МБУ Центр досуга Копыловского сельского поселения</v>
      </c>
      <c r="B480" s="187"/>
      <c r="C480" s="188"/>
      <c r="D480" s="226"/>
      <c r="E480" s="662">
        <f>(C483+C485)/C481</f>
        <v>0.41496458996202401</v>
      </c>
      <c r="F480" s="179"/>
      <c r="G480" s="114"/>
    </row>
    <row r="481" spans="1:7" s="6" customFormat="1" ht="18.75">
      <c r="A481" s="307" t="s">
        <v>44</v>
      </c>
      <c r="B481" s="169">
        <f>B483+B484+B485</f>
        <v>15.7</v>
      </c>
      <c r="C481" s="169">
        <f>C483+C484+C485</f>
        <v>5845.8</v>
      </c>
      <c r="D481" s="231">
        <f>C481/B481/12*1000</f>
        <v>31028.662420382167</v>
      </c>
      <c r="E481" s="662"/>
      <c r="F481" s="180">
        <f>C481/C481*100</f>
        <v>100</v>
      </c>
      <c r="G481" s="114"/>
    </row>
    <row r="482" spans="1:7" s="6" customFormat="1" ht="19.5" customHeight="1">
      <c r="A482" s="307" t="s">
        <v>13</v>
      </c>
      <c r="B482" s="188"/>
      <c r="C482" s="188"/>
      <c r="D482" s="231"/>
      <c r="E482" s="662"/>
      <c r="F482" s="179"/>
      <c r="G482" s="114"/>
    </row>
    <row r="483" spans="1:7" s="6" customFormat="1" ht="18.75">
      <c r="A483" s="308" t="s">
        <v>14</v>
      </c>
      <c r="B483" s="190">
        <v>1</v>
      </c>
      <c r="C483" s="188">
        <v>582.5</v>
      </c>
      <c r="D483" s="231">
        <f t="shared" ref="D483:D485" si="97">C483/B483/12*1000</f>
        <v>48541.666666666664</v>
      </c>
      <c r="E483" s="662"/>
      <c r="F483" s="179">
        <f>C483*100/C481</f>
        <v>9.9644188990386251</v>
      </c>
      <c r="G483" s="114"/>
    </row>
    <row r="484" spans="1:7" s="6" customFormat="1" ht="18.75">
      <c r="A484" s="308" t="s">
        <v>15</v>
      </c>
      <c r="B484" s="190">
        <v>8</v>
      </c>
      <c r="C484" s="188">
        <v>3420</v>
      </c>
      <c r="D484" s="231">
        <f t="shared" si="97"/>
        <v>35625</v>
      </c>
      <c r="E484" s="662"/>
      <c r="F484" s="179">
        <f>C484*100/C481</f>
        <v>58.503541003797594</v>
      </c>
      <c r="G484" s="114"/>
    </row>
    <row r="485" spans="1:7" s="6" customFormat="1" ht="18.75">
      <c r="A485" s="308" t="s">
        <v>16</v>
      </c>
      <c r="B485" s="190">
        <v>6.7</v>
      </c>
      <c r="C485" s="188">
        <v>1843.3</v>
      </c>
      <c r="D485" s="231">
        <f t="shared" si="97"/>
        <v>22926.616915422885</v>
      </c>
      <c r="E485" s="662"/>
      <c r="F485" s="179">
        <f>C485/C481*100</f>
        <v>31.532040097163772</v>
      </c>
      <c r="G485" s="114"/>
    </row>
    <row r="486" spans="1:7" s="6" customFormat="1" ht="36" customHeight="1">
      <c r="A486" s="125" t="str">
        <f>'приложение 1 культура'!A100</f>
        <v>Муниципальное бюджетное учреждение культуры "Центр досуга" Заречного сельского поселения</v>
      </c>
      <c r="B486" s="187"/>
      <c r="C486" s="188"/>
      <c r="D486" s="226"/>
      <c r="E486" s="662">
        <f>(C489+C491)/C487</f>
        <v>0.2608319032442592</v>
      </c>
      <c r="F486" s="179"/>
      <c r="G486" s="114"/>
    </row>
    <row r="487" spans="1:7" s="6" customFormat="1" ht="18.75">
      <c r="A487" s="307" t="s">
        <v>44</v>
      </c>
      <c r="B487" s="169">
        <f>B489+B490+B491</f>
        <v>15.399999999999999</v>
      </c>
      <c r="C487" s="169">
        <f>C489+C490+C491</f>
        <v>6118.5000000000009</v>
      </c>
      <c r="D487" s="231">
        <f>C487/B487/12*1000</f>
        <v>33108.76623376624</v>
      </c>
      <c r="E487" s="662"/>
      <c r="F487" s="180">
        <f>C487/C487*100</f>
        <v>100</v>
      </c>
      <c r="G487" s="114"/>
    </row>
    <row r="488" spans="1:7" s="6" customFormat="1" ht="17.25" customHeight="1">
      <c r="A488" s="307" t="s">
        <v>13</v>
      </c>
      <c r="B488" s="188"/>
      <c r="C488" s="188"/>
      <c r="D488" s="231"/>
      <c r="E488" s="662"/>
      <c r="F488" s="179"/>
      <c r="G488" s="114"/>
    </row>
    <row r="489" spans="1:7" s="6" customFormat="1" ht="18.75">
      <c r="A489" s="308" t="s">
        <v>14</v>
      </c>
      <c r="B489" s="190">
        <v>1.1000000000000001</v>
      </c>
      <c r="C489" s="188">
        <v>639.1</v>
      </c>
      <c r="D489" s="231">
        <f t="shared" ref="D489:D491" si="98">C489/B489/12*1000</f>
        <v>48416.666666666664</v>
      </c>
      <c r="E489" s="662"/>
      <c r="F489" s="179">
        <f>C489*100/C487</f>
        <v>10.445370597368635</v>
      </c>
      <c r="G489" s="114"/>
    </row>
    <row r="490" spans="1:7" s="6" customFormat="1" ht="18.75">
      <c r="A490" s="308" t="s">
        <v>15</v>
      </c>
      <c r="B490" s="190">
        <v>10.7</v>
      </c>
      <c r="C490" s="188">
        <v>4522.6000000000004</v>
      </c>
      <c r="D490" s="231">
        <f t="shared" si="98"/>
        <v>35222.741433021816</v>
      </c>
      <c r="E490" s="662"/>
      <c r="F490" s="179">
        <f>C490*100/C487</f>
        <v>73.916809675574072</v>
      </c>
      <c r="G490" s="114"/>
    </row>
    <row r="491" spans="1:7" s="6" customFormat="1" ht="18.75">
      <c r="A491" s="308" t="s">
        <v>16</v>
      </c>
      <c r="B491" s="190">
        <v>3.6</v>
      </c>
      <c r="C491" s="188">
        <v>956.8</v>
      </c>
      <c r="D491" s="231">
        <f t="shared" si="98"/>
        <v>22148.14814814815</v>
      </c>
      <c r="E491" s="662"/>
      <c r="F491" s="179">
        <f>C491/C487*100</f>
        <v>15.637819727057281</v>
      </c>
      <c r="G491" s="114"/>
    </row>
    <row r="492" spans="1:7" s="6" customFormat="1" ht="54" customHeight="1">
      <c r="A492" s="125" t="str">
        <f>'приложение 1 культура'!A101</f>
        <v>Муниципальное бюджетное учреждение "Центральный Дом культуры с.Новорождественское"</v>
      </c>
      <c r="B492" s="187"/>
      <c r="C492" s="188"/>
      <c r="D492" s="226"/>
      <c r="E492" s="662">
        <f>(C495+C497)/C493</f>
        <v>0.42197854447118954</v>
      </c>
      <c r="F492" s="178"/>
      <c r="G492" s="114"/>
    </row>
    <row r="493" spans="1:7" s="6" customFormat="1" ht="18.75">
      <c r="A493" s="307" t="s">
        <v>44</v>
      </c>
      <c r="B493" s="169">
        <f>B495+B496+B497</f>
        <v>8.1999999999999993</v>
      </c>
      <c r="C493" s="169">
        <f>C495+C496+C497</f>
        <v>3365.1000000000004</v>
      </c>
      <c r="D493" s="231">
        <f>C493/B493/12*1000</f>
        <v>34198.170731707323</v>
      </c>
      <c r="E493" s="662"/>
      <c r="F493" s="180">
        <f>C493/C493*100</f>
        <v>100</v>
      </c>
      <c r="G493" s="114"/>
    </row>
    <row r="494" spans="1:7" s="6" customFormat="1" ht="16.5" customHeight="1">
      <c r="A494" s="307" t="s">
        <v>13</v>
      </c>
      <c r="B494" s="188"/>
      <c r="C494" s="188"/>
      <c r="D494" s="231"/>
      <c r="E494" s="662"/>
      <c r="F494" s="178"/>
      <c r="G494" s="114"/>
    </row>
    <row r="495" spans="1:7" s="6" customFormat="1" ht="18.75">
      <c r="A495" s="308" t="s">
        <v>14</v>
      </c>
      <c r="B495" s="190">
        <v>1</v>
      </c>
      <c r="C495" s="188">
        <v>555.20000000000005</v>
      </c>
      <c r="D495" s="231">
        <f t="shared" ref="D495:D497" si="99">C495/B495/12*1000</f>
        <v>46266.666666666672</v>
      </c>
      <c r="E495" s="662"/>
      <c r="F495" s="179">
        <f>C495*100/C493</f>
        <v>16.498766752845384</v>
      </c>
      <c r="G495" s="114"/>
    </row>
    <row r="496" spans="1:7" s="6" customFormat="1" ht="18.75">
      <c r="A496" s="308" t="s">
        <v>15</v>
      </c>
      <c r="B496" s="190">
        <v>4.2</v>
      </c>
      <c r="C496" s="188">
        <v>1945.1</v>
      </c>
      <c r="D496" s="231">
        <f t="shared" si="99"/>
        <v>38593.253968253972</v>
      </c>
      <c r="E496" s="662"/>
      <c r="F496" s="179">
        <f>C496*100/C493</f>
        <v>57.802145552881036</v>
      </c>
      <c r="G496" s="114"/>
    </row>
    <row r="497" spans="1:9" s="6" customFormat="1" ht="18.75">
      <c r="A497" s="308" t="s">
        <v>16</v>
      </c>
      <c r="B497" s="190">
        <v>3</v>
      </c>
      <c r="C497" s="188">
        <v>864.8</v>
      </c>
      <c r="D497" s="231">
        <f t="shared" si="99"/>
        <v>24022.222222222223</v>
      </c>
      <c r="E497" s="662"/>
      <c r="F497" s="179">
        <f>C497/C493*100</f>
        <v>25.699087694273569</v>
      </c>
      <c r="G497" s="114"/>
    </row>
    <row r="498" spans="1:9" s="6" customFormat="1" ht="31.5">
      <c r="A498" s="125" t="str">
        <f>'приложение 1 культура'!A102</f>
        <v>Муниципальное бюджетное учреждение "Дом культуры с.Новоархангельское"</v>
      </c>
      <c r="B498" s="190"/>
      <c r="C498" s="188"/>
      <c r="D498" s="231"/>
      <c r="E498" s="662">
        <f>(C501+C503)/C499</f>
        <v>0.30427059433054554</v>
      </c>
      <c r="F498" s="179"/>
      <c r="G498" s="114"/>
    </row>
    <row r="499" spans="1:9" s="6" customFormat="1" ht="18.75">
      <c r="A499" s="307" t="s">
        <v>44</v>
      </c>
      <c r="B499" s="169">
        <f>B501+B502+B503</f>
        <v>7.5</v>
      </c>
      <c r="C499" s="169">
        <f>C501+C502+C503</f>
        <v>2702.2</v>
      </c>
      <c r="D499" s="231">
        <f>C499/B499/12*1000</f>
        <v>30024.444444444442</v>
      </c>
      <c r="E499" s="662"/>
      <c r="F499" s="180">
        <f>C499/C499*100</f>
        <v>100</v>
      </c>
      <c r="G499" s="114"/>
    </row>
    <row r="500" spans="1:9" s="6" customFormat="1" ht="18.75">
      <c r="A500" s="307" t="s">
        <v>13</v>
      </c>
      <c r="B500" s="190"/>
      <c r="C500" s="188"/>
      <c r="D500" s="231"/>
      <c r="E500" s="662"/>
      <c r="F500" s="178"/>
      <c r="G500" s="114"/>
    </row>
    <row r="501" spans="1:9" s="6" customFormat="1" ht="18.75">
      <c r="A501" s="308" t="s">
        <v>14</v>
      </c>
      <c r="B501" s="190"/>
      <c r="C501" s="188"/>
      <c r="D501" s="231" t="e">
        <f t="shared" ref="D501:D503" si="100">C501/B501/12*1000</f>
        <v>#DIV/0!</v>
      </c>
      <c r="E501" s="662"/>
      <c r="F501" s="179">
        <f>C501*100/C499</f>
        <v>0</v>
      </c>
      <c r="G501" s="114"/>
    </row>
    <row r="502" spans="1:9" s="6" customFormat="1" ht="18.75">
      <c r="A502" s="308" t="s">
        <v>15</v>
      </c>
      <c r="B502" s="190">
        <v>4.4000000000000004</v>
      </c>
      <c r="C502" s="188">
        <v>1880</v>
      </c>
      <c r="D502" s="231">
        <f t="shared" si="100"/>
        <v>35606.060606060601</v>
      </c>
      <c r="E502" s="662"/>
      <c r="F502" s="179">
        <f>C502*100/C499</f>
        <v>69.572940566945462</v>
      </c>
      <c r="G502" s="114"/>
    </row>
    <row r="503" spans="1:9" s="6" customFormat="1" ht="18.75">
      <c r="A503" s="308" t="s">
        <v>16</v>
      </c>
      <c r="B503" s="190">
        <v>3.1</v>
      </c>
      <c r="C503" s="188">
        <v>822.2</v>
      </c>
      <c r="D503" s="231">
        <f t="shared" si="100"/>
        <v>22102.15053763441</v>
      </c>
      <c r="E503" s="662"/>
      <c r="F503" s="179">
        <f>C503/C499*100</f>
        <v>30.427059433054556</v>
      </c>
      <c r="G503" s="114"/>
    </row>
    <row r="504" spans="1:9" s="6" customFormat="1" ht="36" customHeight="1">
      <c r="A504" s="125" t="str">
        <f>'приложение 1 культура'!A103</f>
        <v>Муниципальное бюджетное учреждение "Октябрьский Дом культуры"</v>
      </c>
      <c r="B504" s="187"/>
      <c r="C504" s="188"/>
      <c r="D504" s="226"/>
      <c r="E504" s="662">
        <f>(C507+C509)/C505</f>
        <v>0.38550206712914303</v>
      </c>
      <c r="F504" s="179"/>
      <c r="G504" s="114"/>
    </row>
    <row r="505" spans="1:9" s="6" customFormat="1" ht="18.75">
      <c r="A505" s="307" t="s">
        <v>44</v>
      </c>
      <c r="B505" s="169">
        <f>B507+B508+B509</f>
        <v>7</v>
      </c>
      <c r="C505" s="169">
        <f>C507+C508+C509</f>
        <v>2854.2</v>
      </c>
      <c r="D505" s="231">
        <f>C505/B505/12*1000</f>
        <v>33978.571428571428</v>
      </c>
      <c r="E505" s="662"/>
      <c r="F505" s="180">
        <f>C505/C505*100</f>
        <v>100</v>
      </c>
      <c r="G505" s="114"/>
    </row>
    <row r="506" spans="1:9" s="6" customFormat="1" ht="18.75">
      <c r="A506" s="307" t="s">
        <v>13</v>
      </c>
      <c r="B506" s="188"/>
      <c r="C506" s="188"/>
      <c r="D506" s="231"/>
      <c r="E506" s="662"/>
      <c r="F506" s="179"/>
      <c r="G506" s="114"/>
    </row>
    <row r="507" spans="1:9" s="6" customFormat="1" ht="16.5" customHeight="1">
      <c r="A507" s="308" t="s">
        <v>14</v>
      </c>
      <c r="B507" s="190">
        <v>1</v>
      </c>
      <c r="C507" s="188">
        <v>569.5</v>
      </c>
      <c r="D507" s="231">
        <f t="shared" ref="D507:D509" si="101">C507/B507/12*1000</f>
        <v>47458.333333333336</v>
      </c>
      <c r="E507" s="662"/>
      <c r="F507" s="179">
        <f>C507*100/C505</f>
        <v>19.953051643192488</v>
      </c>
      <c r="G507" s="114"/>
    </row>
    <row r="508" spans="1:9" s="6" customFormat="1" ht="18.75">
      <c r="A508" s="308" t="s">
        <v>15</v>
      </c>
      <c r="B508" s="190">
        <v>4</v>
      </c>
      <c r="C508" s="188">
        <v>1753.9</v>
      </c>
      <c r="D508" s="231">
        <f t="shared" si="101"/>
        <v>36539.583333333336</v>
      </c>
      <c r="E508" s="662"/>
      <c r="F508" s="179">
        <f>C508*100/C505</f>
        <v>61.449793287085704</v>
      </c>
      <c r="G508" s="114"/>
    </row>
    <row r="509" spans="1:9" s="6" customFormat="1" ht="18.75">
      <c r="A509" s="308" t="s">
        <v>16</v>
      </c>
      <c r="B509" s="190">
        <v>2</v>
      </c>
      <c r="C509" s="188">
        <v>530.79999999999995</v>
      </c>
      <c r="D509" s="231">
        <f t="shared" si="101"/>
        <v>22116.666666666664</v>
      </c>
      <c r="E509" s="662"/>
      <c r="F509" s="179">
        <f>C509/C505*100</f>
        <v>18.597155069721811</v>
      </c>
      <c r="G509" s="114"/>
    </row>
    <row r="510" spans="1:9" s="6" customFormat="1" ht="40.5" customHeight="1">
      <c r="A510" s="132" t="s">
        <v>123</v>
      </c>
      <c r="B510" s="193"/>
      <c r="C510" s="188"/>
      <c r="D510" s="226"/>
      <c r="E510" s="662">
        <f>(C513+C515)/C511</f>
        <v>0.25808586920718568</v>
      </c>
      <c r="F510" s="179"/>
      <c r="G510" s="114"/>
    </row>
    <row r="511" spans="1:9" s="6" customFormat="1" ht="18.75">
      <c r="A511" s="309" t="s">
        <v>45</v>
      </c>
      <c r="B511" s="169">
        <f>B513+B514+B515</f>
        <v>225.2</v>
      </c>
      <c r="C511" s="169">
        <f>C513+C514+C515</f>
        <v>94720.800000000017</v>
      </c>
      <c r="D511" s="231">
        <f>C511/B511/12*1000</f>
        <v>35050.621669627006</v>
      </c>
      <c r="E511" s="662"/>
      <c r="F511" s="180">
        <f>C511/C511*100</f>
        <v>100</v>
      </c>
      <c r="G511" s="114"/>
      <c r="I511" s="110"/>
    </row>
    <row r="512" spans="1:9" s="6" customFormat="1" ht="18.75">
      <c r="A512" s="309" t="s">
        <v>13</v>
      </c>
      <c r="B512" s="189"/>
      <c r="C512" s="188"/>
      <c r="D512" s="231"/>
      <c r="E512" s="662"/>
      <c r="F512" s="179"/>
      <c r="G512" s="114"/>
      <c r="I512" s="110"/>
    </row>
    <row r="513" spans="1:9" s="6" customFormat="1" ht="18.75">
      <c r="A513" s="308" t="s">
        <v>14</v>
      </c>
      <c r="B513" s="189">
        <f>B393+B399+B411+B417+B423+B429+B435+B441+B447+B453+B459+B465+B471+B477+B483+B489+B495+B501+B507+B405</f>
        <v>18.7</v>
      </c>
      <c r="C513" s="189">
        <f>C393+C399+C411+C417+C423+C429+C435+C441+C447+C453+C459+C465+C471+C477+C483+C489+C495+C501+C507+C405</f>
        <v>10831.500000000002</v>
      </c>
      <c r="D513" s="231">
        <f t="shared" ref="D513:D515" si="102">C513/B513/12*1000</f>
        <v>48268.716577540115</v>
      </c>
      <c r="E513" s="662"/>
      <c r="F513" s="179">
        <f>C513*100/C511</f>
        <v>11.435186358223326</v>
      </c>
      <c r="G513" s="114"/>
      <c r="I513" s="110"/>
    </row>
    <row r="514" spans="1:9" s="6" customFormat="1" ht="18" customHeight="1">
      <c r="A514" s="308" t="s">
        <v>15</v>
      </c>
      <c r="B514" s="189">
        <f t="shared" ref="B514:C515" si="103">B394+B400+B412+B418+B424+B430+B436+B442+B448+B454+B460+B466+B472+B478+B484+B490+B496+B502+B508+B406</f>
        <v>157.80000000000001</v>
      </c>
      <c r="C514" s="189">
        <f t="shared" si="103"/>
        <v>70274.700000000012</v>
      </c>
      <c r="D514" s="231">
        <f t="shared" si="102"/>
        <v>37111.692015209126</v>
      </c>
      <c r="E514" s="662"/>
      <c r="F514" s="179">
        <f>C514*100/C511</f>
        <v>74.191413079281418</v>
      </c>
      <c r="G514" s="114"/>
      <c r="I514" s="110"/>
    </row>
    <row r="515" spans="1:9" s="6" customFormat="1" ht="18.75">
      <c r="A515" s="308" t="s">
        <v>16</v>
      </c>
      <c r="B515" s="189">
        <f t="shared" si="103"/>
        <v>48.7</v>
      </c>
      <c r="C515" s="189">
        <f t="shared" si="103"/>
        <v>13614.599999999999</v>
      </c>
      <c r="D515" s="231">
        <f t="shared" si="102"/>
        <v>23296.714579055435</v>
      </c>
      <c r="E515" s="662"/>
      <c r="F515" s="179">
        <f>C515/C511*100</f>
        <v>14.373400562495245</v>
      </c>
      <c r="G515" s="114"/>
      <c r="I515" s="110"/>
    </row>
    <row r="516" spans="1:9" s="6" customFormat="1" ht="18.75">
      <c r="A516" s="666" t="s">
        <v>33</v>
      </c>
      <c r="B516" s="666"/>
      <c r="C516" s="666"/>
      <c r="D516" s="666"/>
      <c r="E516" s="666"/>
      <c r="F516" s="167"/>
    </row>
    <row r="517" spans="1:9" s="6" customFormat="1" ht="52.5" customHeight="1">
      <c r="A517" s="125" t="str">
        <f>'приложение 1 культура'!A106</f>
        <v>Муниципальное бюджетное учреждение культуры "Межпоселенческая централизованная библиотечная система Чаинского района"</v>
      </c>
      <c r="B517" s="181"/>
      <c r="C517" s="183"/>
      <c r="D517" s="228"/>
      <c r="E517" s="661">
        <f>(C520+C522)/C518</f>
        <v>6.9550336362563428E-2</v>
      </c>
      <c r="F517" s="167"/>
    </row>
    <row r="518" spans="1:9" s="6" customFormat="1" ht="18.75">
      <c r="A518" s="307" t="s">
        <v>17</v>
      </c>
      <c r="B518" s="169">
        <f>B520+B521+B522</f>
        <v>24.5</v>
      </c>
      <c r="C518" s="169">
        <f>C520+C521+C522</f>
        <v>16946</v>
      </c>
      <c r="D518" s="231">
        <f>C518/B518/12*1000</f>
        <v>57639.455782312922</v>
      </c>
      <c r="E518" s="661"/>
      <c r="F518" s="170">
        <f>C518/C518*100</f>
        <v>100</v>
      </c>
    </row>
    <row r="519" spans="1:9" s="6" customFormat="1" ht="18.75">
      <c r="A519" s="307" t="s">
        <v>13</v>
      </c>
      <c r="B519" s="183"/>
      <c r="C519" s="183"/>
      <c r="D519" s="231"/>
      <c r="E519" s="661"/>
      <c r="F519" s="167"/>
    </row>
    <row r="520" spans="1:9" s="6" customFormat="1" ht="18.75">
      <c r="A520" s="308" t="s">
        <v>14</v>
      </c>
      <c r="B520" s="159">
        <v>1</v>
      </c>
      <c r="C520" s="183">
        <v>762.9</v>
      </c>
      <c r="D520" s="231">
        <f t="shared" ref="D520:D522" si="104">C520/B520/12*1000</f>
        <v>63574.999999999993</v>
      </c>
      <c r="E520" s="661"/>
      <c r="F520" s="172">
        <f>C520*100/C518</f>
        <v>4.5019473622093713</v>
      </c>
    </row>
    <row r="521" spans="1:9" s="6" customFormat="1" ht="18.75">
      <c r="A521" s="308" t="s">
        <v>15</v>
      </c>
      <c r="B521" s="159">
        <v>22.7</v>
      </c>
      <c r="C521" s="183">
        <v>15767.4</v>
      </c>
      <c r="D521" s="231">
        <f t="shared" si="104"/>
        <v>57883.259911894274</v>
      </c>
      <c r="E521" s="661"/>
      <c r="F521" s="172">
        <f>C521*100/C518</f>
        <v>93.044966363743654</v>
      </c>
    </row>
    <row r="522" spans="1:9" s="6" customFormat="1" ht="18.75">
      <c r="A522" s="308" t="s">
        <v>16</v>
      </c>
      <c r="B522" s="159">
        <v>0.8</v>
      </c>
      <c r="C522" s="183">
        <v>415.7</v>
      </c>
      <c r="D522" s="231">
        <f t="shared" si="104"/>
        <v>43302.083333333336</v>
      </c>
      <c r="E522" s="661"/>
      <c r="F522" s="172">
        <f>C522/C518*100</f>
        <v>2.4530862740469725</v>
      </c>
    </row>
    <row r="523" spans="1:9" s="6" customFormat="1" ht="36.75" customHeight="1">
      <c r="A523" s="125" t="str">
        <f>'приложение 1 культура'!A107</f>
        <v>Муниципальное бюджетное учреждение культуры " Подгорнский центр культуры и досуга"</v>
      </c>
      <c r="B523" s="181"/>
      <c r="C523" s="183"/>
      <c r="D523" s="228"/>
      <c r="E523" s="661">
        <f>(C526+C528)/C524</f>
        <v>0.23848246495948902</v>
      </c>
      <c r="F523" s="172"/>
    </row>
    <row r="524" spans="1:9" s="6" customFormat="1" ht="18.75">
      <c r="A524" s="307" t="s">
        <v>44</v>
      </c>
      <c r="B524" s="169">
        <f>B526+B527+B528</f>
        <v>11.1</v>
      </c>
      <c r="C524" s="169">
        <f>C526+C527+C528</f>
        <v>6763.6</v>
      </c>
      <c r="D524" s="231">
        <f>C524/B524/12*1000</f>
        <v>50777.777777777781</v>
      </c>
      <c r="E524" s="661"/>
      <c r="F524" s="170">
        <f>C524/C524*100</f>
        <v>100</v>
      </c>
    </row>
    <row r="525" spans="1:9" s="6" customFormat="1" ht="18.75" customHeight="1">
      <c r="A525" s="307" t="s">
        <v>13</v>
      </c>
      <c r="B525" s="183"/>
      <c r="C525" s="183"/>
      <c r="D525" s="231"/>
      <c r="E525" s="661"/>
      <c r="F525" s="172"/>
    </row>
    <row r="526" spans="1:9" s="6" customFormat="1" ht="18.75">
      <c r="A526" s="308" t="s">
        <v>14</v>
      </c>
      <c r="B526" s="194">
        <v>1</v>
      </c>
      <c r="C526" s="183">
        <v>821.8</v>
      </c>
      <c r="D526" s="231">
        <f t="shared" ref="D526:D528" si="105">C526/B526/12*1000</f>
        <v>68483.333333333328</v>
      </c>
      <c r="E526" s="661"/>
      <c r="F526" s="172">
        <f>C526*100/C524</f>
        <v>12.150334141581405</v>
      </c>
    </row>
    <row r="527" spans="1:9" s="6" customFormat="1" ht="18.75">
      <c r="A527" s="308" t="s">
        <v>15</v>
      </c>
      <c r="B527" s="194">
        <v>8.5</v>
      </c>
      <c r="C527" s="183">
        <v>5150.6000000000004</v>
      </c>
      <c r="D527" s="231">
        <f t="shared" si="105"/>
        <v>50496.078431372553</v>
      </c>
      <c r="E527" s="661"/>
      <c r="F527" s="172">
        <f>C527*100/C524</f>
        <v>76.151753504051101</v>
      </c>
    </row>
    <row r="528" spans="1:9" s="6" customFormat="1" ht="18.75">
      <c r="A528" s="308" t="s">
        <v>16</v>
      </c>
      <c r="B528" s="194">
        <v>1.6</v>
      </c>
      <c r="C528" s="183">
        <v>791.2</v>
      </c>
      <c r="D528" s="231">
        <f t="shared" si="105"/>
        <v>41208.333333333336</v>
      </c>
      <c r="E528" s="661"/>
      <c r="F528" s="172">
        <f>C528/C524*100</f>
        <v>11.697912354367498</v>
      </c>
    </row>
    <row r="529" spans="1:9" s="6" customFormat="1" ht="48.75" customHeight="1">
      <c r="A529" s="125" t="str">
        <f>'приложение 1 культура'!A108</f>
        <v>Муниципальное казённое учреждение культуры "Усть-Бакчарский централизованный центр культуры и досуга"</v>
      </c>
      <c r="B529" s="181"/>
      <c r="C529" s="183"/>
      <c r="D529" s="228"/>
      <c r="E529" s="661">
        <f>(C532+C534)/C530</f>
        <v>0.48256205627817794</v>
      </c>
      <c r="F529" s="172"/>
    </row>
    <row r="530" spans="1:9" s="6" customFormat="1" ht="18.75">
      <c r="A530" s="307" t="s">
        <v>44</v>
      </c>
      <c r="B530" s="169">
        <f>B532+B533+B534</f>
        <v>18.399999999999999</v>
      </c>
      <c r="C530" s="169">
        <f>C532+C533+C534</f>
        <v>9648.5</v>
      </c>
      <c r="D530" s="231">
        <f>C530/B530/12*1000</f>
        <v>43697.916666666664</v>
      </c>
      <c r="E530" s="661"/>
      <c r="F530" s="170">
        <f>C530/C530*100</f>
        <v>100</v>
      </c>
    </row>
    <row r="531" spans="1:9" s="6" customFormat="1" ht="18.75">
      <c r="A531" s="307" t="s">
        <v>13</v>
      </c>
      <c r="B531" s="183"/>
      <c r="C531" s="183"/>
      <c r="D531" s="231"/>
      <c r="E531" s="661"/>
      <c r="F531" s="172"/>
    </row>
    <row r="532" spans="1:9" s="6" customFormat="1" ht="19.5" customHeight="1">
      <c r="A532" s="308" t="s">
        <v>14</v>
      </c>
      <c r="B532" s="194">
        <v>1</v>
      </c>
      <c r="C532" s="183">
        <v>736.9</v>
      </c>
      <c r="D532" s="231">
        <f t="shared" ref="D532:D534" si="106">C532/B532/12*1000</f>
        <v>61408.333333333328</v>
      </c>
      <c r="E532" s="661"/>
      <c r="F532" s="172">
        <f>C532*100/C530</f>
        <v>7.6374565994714203</v>
      </c>
    </row>
    <row r="533" spans="1:9" s="6" customFormat="1" ht="18.75">
      <c r="A533" s="308" t="s">
        <v>15</v>
      </c>
      <c r="B533" s="194">
        <v>7.9</v>
      </c>
      <c r="C533" s="183">
        <v>4992.5</v>
      </c>
      <c r="D533" s="231">
        <f t="shared" si="106"/>
        <v>52663.502109704641</v>
      </c>
      <c r="E533" s="661"/>
      <c r="F533" s="172">
        <f>C533*100/C530</f>
        <v>51.743794372182208</v>
      </c>
    </row>
    <row r="534" spans="1:9" s="6" customFormat="1" ht="18.75">
      <c r="A534" s="308" t="s">
        <v>16</v>
      </c>
      <c r="B534" s="194">
        <v>9.5</v>
      </c>
      <c r="C534" s="183">
        <v>3919.1</v>
      </c>
      <c r="D534" s="231">
        <f t="shared" si="106"/>
        <v>34378.070175438595</v>
      </c>
      <c r="E534" s="661"/>
      <c r="F534" s="172">
        <f>C534/C530*100</f>
        <v>40.618749028346372</v>
      </c>
    </row>
    <row r="535" spans="1:9" s="6" customFormat="1" ht="51" customHeight="1">
      <c r="A535" s="125" t="str">
        <f>'приложение 1 культура'!A109</f>
        <v>Муниципальное казенное учреждение культуры Коломинского сельского поселения "Коломинский централизованный центр культуры и досуга"</v>
      </c>
      <c r="B535" s="181"/>
      <c r="C535" s="183"/>
      <c r="D535" s="228"/>
      <c r="E535" s="661">
        <f>(C538+C540)/C536</f>
        <v>0.37265251012642686</v>
      </c>
      <c r="F535" s="167"/>
      <c r="H535" s="109"/>
      <c r="I535" s="109"/>
    </row>
    <row r="536" spans="1:9" s="6" customFormat="1" ht="18.75">
      <c r="A536" s="307" t="s">
        <v>44</v>
      </c>
      <c r="B536" s="169">
        <f>B538+B539+B540</f>
        <v>9</v>
      </c>
      <c r="C536" s="169">
        <f>C538+C539+C540</f>
        <v>4888.2000000000007</v>
      </c>
      <c r="D536" s="231">
        <f>C536/B536/12*1000</f>
        <v>45261.111111111117</v>
      </c>
      <c r="E536" s="661"/>
      <c r="F536" s="170">
        <f>C536/C536*100</f>
        <v>100</v>
      </c>
      <c r="H536" s="109"/>
      <c r="I536" s="109"/>
    </row>
    <row r="537" spans="1:9" s="6" customFormat="1" ht="18.75">
      <c r="A537" s="307" t="s">
        <v>13</v>
      </c>
      <c r="B537" s="183"/>
      <c r="C537" s="183"/>
      <c r="D537" s="231"/>
      <c r="E537" s="661"/>
      <c r="F537" s="167"/>
      <c r="H537" s="109"/>
      <c r="I537" s="109"/>
    </row>
    <row r="538" spans="1:9" s="6" customFormat="1" ht="19.5" customHeight="1">
      <c r="A538" s="308" t="s">
        <v>14</v>
      </c>
      <c r="B538" s="194">
        <v>1</v>
      </c>
      <c r="C538" s="183">
        <v>703.7</v>
      </c>
      <c r="D538" s="231">
        <f t="shared" ref="D538:D540" si="107">C538/B538/12*1000</f>
        <v>58641.666666666672</v>
      </c>
      <c r="E538" s="661"/>
      <c r="F538" s="172">
        <f>C538*100/C536</f>
        <v>14.395892148439096</v>
      </c>
    </row>
    <row r="539" spans="1:9" s="6" customFormat="1" ht="18.75">
      <c r="A539" s="308" t="s">
        <v>15</v>
      </c>
      <c r="B539" s="194">
        <v>5</v>
      </c>
      <c r="C539" s="183">
        <v>3066.6</v>
      </c>
      <c r="D539" s="231">
        <f t="shared" si="107"/>
        <v>51109.999999999993</v>
      </c>
      <c r="E539" s="661"/>
      <c r="F539" s="172">
        <f>C539*100/C536</f>
        <v>62.7347489873573</v>
      </c>
    </row>
    <row r="540" spans="1:9" s="6" customFormat="1" ht="18.75">
      <c r="A540" s="308" t="s">
        <v>16</v>
      </c>
      <c r="B540" s="194">
        <v>3</v>
      </c>
      <c r="C540" s="183">
        <v>1117.9000000000001</v>
      </c>
      <c r="D540" s="231">
        <f t="shared" si="107"/>
        <v>31052.777777777781</v>
      </c>
      <c r="E540" s="661"/>
      <c r="F540" s="172">
        <f>C540/C536*100</f>
        <v>22.869358864203591</v>
      </c>
    </row>
    <row r="541" spans="1:9" s="6" customFormat="1" ht="49.5" customHeight="1">
      <c r="A541" s="125" t="str">
        <f>'приложение 1 культура'!A110</f>
        <v>Муниципальное казённое учреждение культуры Чаинского сельского поселения "Чаинский центр культуры и досуга"</v>
      </c>
      <c r="B541" s="181"/>
      <c r="C541" s="183"/>
      <c r="D541" s="228"/>
      <c r="E541" s="661">
        <f>(C544+C546)/C542</f>
        <v>0.53388079470198679</v>
      </c>
      <c r="F541" s="172"/>
    </row>
    <row r="542" spans="1:9" s="6" customFormat="1" ht="18.75">
      <c r="A542" s="307" t="s">
        <v>44</v>
      </c>
      <c r="B542" s="169">
        <f>B544+B545+B546</f>
        <v>3.5</v>
      </c>
      <c r="C542" s="169">
        <f>C544+C545+C546</f>
        <v>1887.5</v>
      </c>
      <c r="D542" s="231">
        <f>C542/B542/12*1000</f>
        <v>44940.476190476198</v>
      </c>
      <c r="E542" s="661"/>
      <c r="F542" s="170">
        <f>C542/C542*100</f>
        <v>100</v>
      </c>
    </row>
    <row r="543" spans="1:9" s="6" customFormat="1" ht="18.75">
      <c r="A543" s="307" t="s">
        <v>13</v>
      </c>
      <c r="B543" s="183"/>
      <c r="C543" s="183"/>
      <c r="D543" s="231"/>
      <c r="E543" s="661"/>
      <c r="F543" s="172"/>
    </row>
    <row r="544" spans="1:9" s="6" customFormat="1" ht="18" customHeight="1">
      <c r="A544" s="308" t="s">
        <v>14</v>
      </c>
      <c r="B544" s="194">
        <v>1</v>
      </c>
      <c r="C544" s="183">
        <v>682.6</v>
      </c>
      <c r="D544" s="231">
        <f t="shared" ref="D544:D546" si="108">C544/B544/12*1000</f>
        <v>56883.333333333336</v>
      </c>
      <c r="E544" s="661"/>
      <c r="F544" s="172">
        <f>C544*100/C542</f>
        <v>36.164238410596028</v>
      </c>
    </row>
    <row r="545" spans="1:6" s="6" customFormat="1" ht="18.75">
      <c r="A545" s="308" t="s">
        <v>15</v>
      </c>
      <c r="B545" s="194">
        <v>1.6</v>
      </c>
      <c r="C545" s="183">
        <v>879.8</v>
      </c>
      <c r="D545" s="231">
        <f t="shared" si="108"/>
        <v>45822.916666666657</v>
      </c>
      <c r="E545" s="661"/>
      <c r="F545" s="172">
        <f>C545*100/C542</f>
        <v>46.611920529801324</v>
      </c>
    </row>
    <row r="546" spans="1:6" s="6" customFormat="1" ht="18.75">
      <c r="A546" s="308" t="s">
        <v>16</v>
      </c>
      <c r="B546" s="194">
        <v>0.9</v>
      </c>
      <c r="C546" s="183">
        <v>325.10000000000002</v>
      </c>
      <c r="D546" s="231">
        <f t="shared" si="108"/>
        <v>30101.85185185185</v>
      </c>
      <c r="E546" s="661"/>
      <c r="F546" s="172">
        <f>C546/C542*100</f>
        <v>17.223841059602652</v>
      </c>
    </row>
    <row r="547" spans="1:6" s="6" customFormat="1" ht="31.5">
      <c r="A547" s="132" t="s">
        <v>34</v>
      </c>
      <c r="B547" s="185"/>
      <c r="C547" s="183"/>
      <c r="D547" s="228"/>
      <c r="E547" s="661">
        <f>(C550+C552)/C548</f>
        <v>0.25606595936592097</v>
      </c>
      <c r="F547" s="172"/>
    </row>
    <row r="548" spans="1:6" s="6" customFormat="1" ht="18.75">
      <c r="A548" s="309" t="s">
        <v>45</v>
      </c>
      <c r="B548" s="169">
        <f>B550+B551+B552</f>
        <v>66.5</v>
      </c>
      <c r="C548" s="169">
        <f>C550+C551+C552</f>
        <v>40133.800000000003</v>
      </c>
      <c r="D548" s="231">
        <f>C548/B548/12*1000</f>
        <v>50292.982456140351</v>
      </c>
      <c r="E548" s="661"/>
      <c r="F548" s="170">
        <f>C548/C548*100</f>
        <v>100</v>
      </c>
    </row>
    <row r="549" spans="1:6" s="6" customFormat="1" ht="18.75">
      <c r="A549" s="309" t="s">
        <v>13</v>
      </c>
      <c r="B549" s="184"/>
      <c r="C549" s="183"/>
      <c r="D549" s="231"/>
      <c r="E549" s="661"/>
      <c r="F549" s="172"/>
    </row>
    <row r="550" spans="1:6" s="6" customFormat="1" ht="18" customHeight="1">
      <c r="A550" s="308" t="s">
        <v>14</v>
      </c>
      <c r="B550" s="184">
        <f t="shared" ref="B550:C552" si="109">B544+B538+B532+B526+B520</f>
        <v>5</v>
      </c>
      <c r="C550" s="184">
        <f>C544+C538+C532+C526+C520</f>
        <v>3707.9</v>
      </c>
      <c r="D550" s="231">
        <f t="shared" ref="D550:D552" si="110">C550/B550/12*1000</f>
        <v>61798.333333333336</v>
      </c>
      <c r="E550" s="661"/>
      <c r="F550" s="172">
        <f>C550*100/C548</f>
        <v>9.2388460599295357</v>
      </c>
    </row>
    <row r="551" spans="1:6" s="6" customFormat="1" ht="18.75">
      <c r="A551" s="308" t="s">
        <v>15</v>
      </c>
      <c r="B551" s="184">
        <f t="shared" si="109"/>
        <v>45.7</v>
      </c>
      <c r="C551" s="184">
        <f t="shared" si="109"/>
        <v>29856.9</v>
      </c>
      <c r="D551" s="231">
        <f t="shared" si="110"/>
        <v>54443.654266958423</v>
      </c>
      <c r="E551" s="661"/>
      <c r="F551" s="172">
        <f>C551*100/C548</f>
        <v>74.3934040634079</v>
      </c>
    </row>
    <row r="552" spans="1:6" s="6" customFormat="1" ht="18.75">
      <c r="A552" s="308" t="s">
        <v>16</v>
      </c>
      <c r="B552" s="184">
        <f t="shared" si="109"/>
        <v>15.8</v>
      </c>
      <c r="C552" s="184">
        <f t="shared" si="109"/>
        <v>6569</v>
      </c>
      <c r="D552" s="231">
        <f t="shared" si="110"/>
        <v>34646.624472573843</v>
      </c>
      <c r="E552" s="661"/>
      <c r="F552" s="172">
        <f>C552/C548*100</f>
        <v>16.367749876662565</v>
      </c>
    </row>
    <row r="553" spans="1:6" s="6" customFormat="1" ht="18.75">
      <c r="A553" s="667" t="s">
        <v>35</v>
      </c>
      <c r="B553" s="667"/>
      <c r="C553" s="667"/>
      <c r="D553" s="667"/>
      <c r="E553" s="667"/>
      <c r="F553" s="179"/>
    </row>
    <row r="554" spans="1:6" s="6" customFormat="1" ht="51" customHeight="1">
      <c r="A554" s="125" t="str">
        <f>'приложение 1 культура'!A113</f>
        <v>Муниципальное казённое учреждение культуры "Шегарская централизованная клубная система"</v>
      </c>
      <c r="B554" s="195"/>
      <c r="C554" s="196"/>
      <c r="D554" s="226"/>
      <c r="E554" s="662">
        <f>(C557+C559)/C555</f>
        <v>0.28572084033517053</v>
      </c>
      <c r="F554" s="179"/>
    </row>
    <row r="555" spans="1:6" s="6" customFormat="1" ht="18.75">
      <c r="A555" s="307" t="s">
        <v>44</v>
      </c>
      <c r="B555" s="169">
        <f>B557+B558+B559</f>
        <v>42.3</v>
      </c>
      <c r="C555" s="169">
        <f>C557+C558+C559</f>
        <v>17435.900000000001</v>
      </c>
      <c r="D555" s="231">
        <f>C555/B555/12*1000</f>
        <v>34349.684791174164</v>
      </c>
      <c r="E555" s="662"/>
      <c r="F555" s="180">
        <f>C555/C555*100</f>
        <v>100</v>
      </c>
    </row>
    <row r="556" spans="1:6" s="6" customFormat="1" ht="21" customHeight="1">
      <c r="A556" s="307" t="s">
        <v>13</v>
      </c>
      <c r="B556" s="196"/>
      <c r="C556" s="196"/>
      <c r="D556" s="231"/>
      <c r="E556" s="662"/>
      <c r="F556" s="179"/>
    </row>
    <row r="557" spans="1:6" s="6" customFormat="1" ht="18.75">
      <c r="A557" s="308" t="s">
        <v>14</v>
      </c>
      <c r="B557" s="159">
        <v>3</v>
      </c>
      <c r="C557" s="196">
        <v>1996.8</v>
      </c>
      <c r="D557" s="231">
        <f t="shared" ref="D557:D559" si="111">C557/B557/12*1000</f>
        <v>55466.666666666672</v>
      </c>
      <c r="E557" s="662"/>
      <c r="F557" s="179">
        <f>C557*100/C555</f>
        <v>11.452233609965644</v>
      </c>
    </row>
    <row r="558" spans="1:6" s="6" customFormat="1" ht="18.75">
      <c r="A558" s="308" t="s">
        <v>15</v>
      </c>
      <c r="B558" s="159">
        <v>29.3</v>
      </c>
      <c r="C558" s="196">
        <v>12454.1</v>
      </c>
      <c r="D558" s="231">
        <f t="shared" si="111"/>
        <v>35421.217292377696</v>
      </c>
      <c r="E558" s="662"/>
      <c r="F558" s="179">
        <f>C558*100/C555</f>
        <v>71.427915966482942</v>
      </c>
    </row>
    <row r="559" spans="1:6" s="6" customFormat="1" ht="18.75">
      <c r="A559" s="308" t="s">
        <v>16</v>
      </c>
      <c r="B559" s="159">
        <v>10</v>
      </c>
      <c r="C559" s="196">
        <v>2985</v>
      </c>
      <c r="D559" s="231">
        <f t="shared" si="111"/>
        <v>24875</v>
      </c>
      <c r="E559" s="662"/>
      <c r="F559" s="179">
        <f>C559/C555*100</f>
        <v>17.119850423551409</v>
      </c>
    </row>
    <row r="560" spans="1:6" s="6" customFormat="1" ht="36" customHeight="1">
      <c r="A560" s="125" t="str">
        <f>'приложение 1 культура'!A114</f>
        <v>Муниципальное казенное учреждение культуры "Краеведческий музей Шегарского района"</v>
      </c>
      <c r="B560" s="195"/>
      <c r="C560" s="196"/>
      <c r="D560" s="226"/>
      <c r="E560" s="662">
        <f>(C563+C565)/C561</f>
        <v>0.63201177285318555</v>
      </c>
      <c r="F560" s="179"/>
    </row>
    <row r="561" spans="1:6" s="6" customFormat="1" ht="18.75">
      <c r="A561" s="307" t="s">
        <v>44</v>
      </c>
      <c r="B561" s="169">
        <f>B563+B564+B565</f>
        <v>3</v>
      </c>
      <c r="C561" s="169">
        <f>C563+C564+C565</f>
        <v>1155.2</v>
      </c>
      <c r="D561" s="231">
        <f>C561/B561/12*1000</f>
        <v>32088.888888888887</v>
      </c>
      <c r="E561" s="662"/>
      <c r="F561" s="180">
        <f>C561/C561*100</f>
        <v>100</v>
      </c>
    </row>
    <row r="562" spans="1:6" s="6" customFormat="1" ht="21.75" customHeight="1">
      <c r="A562" s="307" t="s">
        <v>13</v>
      </c>
      <c r="B562" s="196"/>
      <c r="C562" s="196"/>
      <c r="D562" s="231"/>
      <c r="E562" s="662"/>
      <c r="F562" s="178"/>
    </row>
    <row r="563" spans="1:6" s="6" customFormat="1" ht="18.75">
      <c r="A563" s="308" t="s">
        <v>14</v>
      </c>
      <c r="B563" s="159">
        <v>1</v>
      </c>
      <c r="C563" s="159">
        <v>498.5</v>
      </c>
      <c r="D563" s="231">
        <f t="shared" ref="D563:D565" si="112">C563/B563/12*1000</f>
        <v>41541.666666666664</v>
      </c>
      <c r="E563" s="662"/>
      <c r="F563" s="179">
        <f>C563*100/C561</f>
        <v>43.15270083102493</v>
      </c>
    </row>
    <row r="564" spans="1:6" s="6" customFormat="1" ht="18.75">
      <c r="A564" s="308" t="s">
        <v>15</v>
      </c>
      <c r="B564" s="159">
        <v>1</v>
      </c>
      <c r="C564" s="159">
        <v>425.1</v>
      </c>
      <c r="D564" s="231">
        <f t="shared" si="112"/>
        <v>35425.000000000007</v>
      </c>
      <c r="E564" s="662"/>
      <c r="F564" s="179">
        <f>C564*100/C561</f>
        <v>36.798822714681442</v>
      </c>
    </row>
    <row r="565" spans="1:6" s="6" customFormat="1" ht="18.75">
      <c r="A565" s="308" t="s">
        <v>16</v>
      </c>
      <c r="B565" s="159">
        <v>1</v>
      </c>
      <c r="C565" s="159">
        <v>231.6</v>
      </c>
      <c r="D565" s="231">
        <f t="shared" si="112"/>
        <v>19300</v>
      </c>
      <c r="E565" s="662"/>
      <c r="F565" s="179">
        <f>C565/C561*100</f>
        <v>20.048476454293628</v>
      </c>
    </row>
    <row r="566" spans="1:6" s="6" customFormat="1" ht="51.75" customHeight="1">
      <c r="A566" s="125" t="str">
        <f>'приложение 1 культура'!A115</f>
        <v>Муниципальное казённое учреждение культуры "Шегарская межпоселенческая централизованная библиотечная система"</v>
      </c>
      <c r="B566" s="40"/>
      <c r="C566" s="168"/>
      <c r="D566" s="226"/>
      <c r="E566" s="650">
        <f>(C569+C571)/C567</f>
        <v>0.22623881758070791</v>
      </c>
      <c r="F566" s="179"/>
    </row>
    <row r="567" spans="1:6" s="6" customFormat="1" ht="18.75">
      <c r="A567" s="303" t="s">
        <v>44</v>
      </c>
      <c r="B567" s="169">
        <f>B569+B570+B571</f>
        <v>33.700000000000003</v>
      </c>
      <c r="C567" s="169">
        <f>C569+C570+C571</f>
        <v>12855</v>
      </c>
      <c r="D567" s="231">
        <f>C567/B567/12*1000</f>
        <v>31787.83382789317</v>
      </c>
      <c r="E567" s="650"/>
      <c r="F567" s="180">
        <f>C567/C567*100</f>
        <v>100</v>
      </c>
    </row>
    <row r="568" spans="1:6" s="6" customFormat="1" ht="20.25" customHeight="1">
      <c r="A568" s="303" t="s">
        <v>13</v>
      </c>
      <c r="B568" s="168"/>
      <c r="C568" s="168"/>
      <c r="D568" s="231"/>
      <c r="E568" s="650"/>
      <c r="F568" s="179"/>
    </row>
    <row r="569" spans="1:6" s="6" customFormat="1" ht="18.75">
      <c r="A569" s="304" t="s">
        <v>14</v>
      </c>
      <c r="B569" s="159">
        <v>1</v>
      </c>
      <c r="C569" s="168">
        <v>633</v>
      </c>
      <c r="D569" s="231">
        <f t="shared" ref="D569:D571" si="113">C569/B569/12*1000</f>
        <v>52750</v>
      </c>
      <c r="E569" s="650"/>
      <c r="F569" s="179">
        <f>C569*100/C567</f>
        <v>4.9241540256709451</v>
      </c>
    </row>
    <row r="570" spans="1:6" s="6" customFormat="1" ht="18.75">
      <c r="A570" s="304" t="s">
        <v>15</v>
      </c>
      <c r="B570" s="159">
        <v>23.4</v>
      </c>
      <c r="C570" s="168">
        <v>9946.7000000000007</v>
      </c>
      <c r="D570" s="231">
        <f t="shared" si="113"/>
        <v>35422.720797720809</v>
      </c>
      <c r="E570" s="650"/>
      <c r="F570" s="179">
        <f>C570*100/C567</f>
        <v>77.37611824192922</v>
      </c>
    </row>
    <row r="571" spans="1:6" s="6" customFormat="1" ht="18.75">
      <c r="A571" s="304" t="s">
        <v>16</v>
      </c>
      <c r="B571" s="159">
        <v>9.3000000000000007</v>
      </c>
      <c r="C571" s="168">
        <v>2275.3000000000002</v>
      </c>
      <c r="D571" s="231">
        <f t="shared" si="113"/>
        <v>20387.992831541218</v>
      </c>
      <c r="E571" s="650"/>
      <c r="F571" s="179">
        <f>C571/C567*100</f>
        <v>17.699727732399843</v>
      </c>
    </row>
    <row r="572" spans="1:6" s="6" customFormat="1" ht="31.5">
      <c r="A572" s="129" t="s">
        <v>36</v>
      </c>
      <c r="B572" s="127"/>
      <c r="C572" s="168"/>
      <c r="D572" s="226"/>
      <c r="E572" s="650">
        <f>(C575+C577)/C573</f>
        <v>0.27412620324936959</v>
      </c>
      <c r="F572" s="179"/>
    </row>
    <row r="573" spans="1:6" s="6" customFormat="1" ht="18.75">
      <c r="A573" s="305" t="s">
        <v>45</v>
      </c>
      <c r="B573" s="169">
        <f>B575+B576+B577</f>
        <v>79</v>
      </c>
      <c r="C573" s="169">
        <f>C575+C576+C577</f>
        <v>31446.1</v>
      </c>
      <c r="D573" s="231">
        <f>C573/B573/12*1000</f>
        <v>33170.991561181429</v>
      </c>
      <c r="E573" s="650"/>
      <c r="F573" s="180">
        <f>C573/C573*100</f>
        <v>100</v>
      </c>
    </row>
    <row r="574" spans="1:6" s="6" customFormat="1" ht="19.5" customHeight="1">
      <c r="A574" s="305" t="s">
        <v>13</v>
      </c>
      <c r="B574" s="169"/>
      <c r="C574" s="168"/>
      <c r="D574" s="231"/>
      <c r="E574" s="650"/>
      <c r="F574" s="179"/>
    </row>
    <row r="575" spans="1:6" s="6" customFormat="1" ht="18.75">
      <c r="A575" s="304" t="s">
        <v>14</v>
      </c>
      <c r="B575" s="169">
        <f>B569+B563+B557</f>
        <v>5</v>
      </c>
      <c r="C575" s="169">
        <f>C569+C563+C557</f>
        <v>3128.3</v>
      </c>
      <c r="D575" s="231">
        <f t="shared" ref="D575:D577" si="114">C575/B575/12*1000</f>
        <v>52138.333333333343</v>
      </c>
      <c r="E575" s="650"/>
      <c r="F575" s="179">
        <f>C575*100/C573</f>
        <v>9.9481334728312891</v>
      </c>
    </row>
    <row r="576" spans="1:6" s="6" customFormat="1" ht="18.75">
      <c r="A576" s="304" t="s">
        <v>15</v>
      </c>
      <c r="B576" s="169">
        <f t="shared" ref="B576:C577" si="115">B570+B564+B558</f>
        <v>53.7</v>
      </c>
      <c r="C576" s="169">
        <f t="shared" si="115"/>
        <v>22825.9</v>
      </c>
      <c r="D576" s="231">
        <f t="shared" si="114"/>
        <v>35421.942892613282</v>
      </c>
      <c r="E576" s="650"/>
      <c r="F576" s="179">
        <f>C576*100/C573</f>
        <v>72.587379675063048</v>
      </c>
    </row>
    <row r="577" spans="1:6" s="6" customFormat="1" ht="18.75">
      <c r="A577" s="304" t="s">
        <v>16</v>
      </c>
      <c r="B577" s="169">
        <f t="shared" si="115"/>
        <v>20.3</v>
      </c>
      <c r="C577" s="169">
        <f t="shared" si="115"/>
        <v>5491.9</v>
      </c>
      <c r="D577" s="231">
        <f t="shared" si="114"/>
        <v>22544.745484400653</v>
      </c>
      <c r="E577" s="650"/>
      <c r="F577" s="179">
        <f>C577/C573*100</f>
        <v>17.464486852105665</v>
      </c>
    </row>
    <row r="578" spans="1:6" s="6" customFormat="1" ht="18.75">
      <c r="A578" s="654" t="s">
        <v>37</v>
      </c>
      <c r="B578" s="654"/>
      <c r="C578" s="654"/>
      <c r="D578" s="654"/>
      <c r="E578" s="654"/>
      <c r="F578" s="167"/>
    </row>
    <row r="579" spans="1:6" s="6" customFormat="1" ht="49.5" customHeight="1">
      <c r="A579" s="125" t="str">
        <f>'приложение 1 культура'!A118</f>
        <v>Муниципальное бюджетное учреждение «Асиновская межпоселенческая централизованная библиотечная система»</v>
      </c>
      <c r="B579" s="197"/>
      <c r="C579" s="198"/>
      <c r="D579" s="228"/>
      <c r="E579" s="647">
        <f>(C582+C584)/C580</f>
        <v>0.12009374018506438</v>
      </c>
      <c r="F579" s="167"/>
    </row>
    <row r="580" spans="1:6" s="6" customFormat="1" ht="18.75">
      <c r="A580" s="303" t="s">
        <v>44</v>
      </c>
      <c r="B580" s="169">
        <f>B582+B583+B584</f>
        <v>48.8</v>
      </c>
      <c r="C580" s="169">
        <f>C582+C583+C584</f>
        <v>20695.499999999996</v>
      </c>
      <c r="D580" s="231">
        <f>C580/B580/12*1000</f>
        <v>35340.676229508194</v>
      </c>
      <c r="E580" s="647"/>
      <c r="F580" s="170">
        <f>C580/C580*100</f>
        <v>100</v>
      </c>
    </row>
    <row r="581" spans="1:6" s="6" customFormat="1" ht="20.25" customHeight="1">
      <c r="A581" s="303" t="s">
        <v>13</v>
      </c>
      <c r="B581" s="198"/>
      <c r="C581" s="198"/>
      <c r="D581" s="231"/>
      <c r="E581" s="647"/>
      <c r="F581" s="167"/>
    </row>
    <row r="582" spans="1:6" s="6" customFormat="1" ht="18.75">
      <c r="A582" s="304" t="s">
        <v>14</v>
      </c>
      <c r="B582" s="292">
        <v>2</v>
      </c>
      <c r="C582" s="198">
        <v>1416.8</v>
      </c>
      <c r="D582" s="231">
        <f t="shared" ref="D582:D584" si="116">C582/B582/12*1000</f>
        <v>59033.333333333328</v>
      </c>
      <c r="E582" s="647"/>
      <c r="F582" s="172">
        <f>C582*100/C580</f>
        <v>6.8459326906815505</v>
      </c>
    </row>
    <row r="583" spans="1:6" s="6" customFormat="1" ht="18.75">
      <c r="A583" s="304" t="s">
        <v>15</v>
      </c>
      <c r="B583" s="292">
        <v>42.5</v>
      </c>
      <c r="C583" s="198">
        <v>18210.099999999999</v>
      </c>
      <c r="D583" s="231">
        <f t="shared" si="116"/>
        <v>35706.078431372545</v>
      </c>
      <c r="E583" s="647"/>
      <c r="F583" s="172">
        <f>C583*100/C580</f>
        <v>87.990625981493565</v>
      </c>
    </row>
    <row r="584" spans="1:6" s="6" customFormat="1" ht="18.75">
      <c r="A584" s="304" t="s">
        <v>16</v>
      </c>
      <c r="B584" s="292">
        <v>4.3</v>
      </c>
      <c r="C584" s="198">
        <v>1068.5999999999999</v>
      </c>
      <c r="D584" s="231">
        <f t="shared" si="116"/>
        <v>20709.302325581393</v>
      </c>
      <c r="E584" s="647"/>
      <c r="F584" s="172">
        <f>C584/C580*100</f>
        <v>5.1634413278248896</v>
      </c>
    </row>
    <row r="585" spans="1:6" s="6" customFormat="1" ht="66" customHeight="1">
      <c r="A585" s="125" t="str">
        <f>'приложение 1 культура'!A119</f>
        <v>Муниципальное автономное учреждение «Межпоселенческий центр народного творчества и культурно-спортивной деятельности Асиновского района»</v>
      </c>
      <c r="B585" s="197"/>
      <c r="C585" s="198"/>
      <c r="D585" s="228"/>
      <c r="E585" s="647">
        <f>(C588+C590)/C586</f>
        <v>0.26738972389240262</v>
      </c>
      <c r="F585" s="167"/>
    </row>
    <row r="586" spans="1:6" s="6" customFormat="1" ht="18.75">
      <c r="A586" s="303" t="s">
        <v>17</v>
      </c>
      <c r="B586" s="169">
        <f>B588+B589+B590</f>
        <v>86.4</v>
      </c>
      <c r="C586" s="169">
        <f>C588+C589+C590</f>
        <v>32049.1</v>
      </c>
      <c r="D586" s="231">
        <f>C586/B586/12*1000</f>
        <v>30911.554783950618</v>
      </c>
      <c r="E586" s="647"/>
      <c r="F586" s="170">
        <f>C586/C586*100</f>
        <v>100</v>
      </c>
    </row>
    <row r="587" spans="1:6" s="6" customFormat="1" ht="18.75">
      <c r="A587" s="303" t="s">
        <v>13</v>
      </c>
      <c r="B587" s="198"/>
      <c r="C587" s="198"/>
      <c r="D587" s="231"/>
      <c r="E587" s="647"/>
      <c r="F587" s="167"/>
    </row>
    <row r="588" spans="1:6" s="6" customFormat="1" ht="19.5" customHeight="1">
      <c r="A588" s="304" t="s">
        <v>14</v>
      </c>
      <c r="B588" s="159">
        <v>1</v>
      </c>
      <c r="C588" s="198">
        <v>975.5</v>
      </c>
      <c r="D588" s="231">
        <f t="shared" ref="D588:D590" si="117">C588/B588/12*1000</f>
        <v>81291.666666666672</v>
      </c>
      <c r="E588" s="647"/>
      <c r="F588" s="172">
        <f>C588*100/C586</f>
        <v>3.0437672196723153</v>
      </c>
    </row>
    <row r="589" spans="1:6" s="6" customFormat="1" ht="18.75">
      <c r="A589" s="304" t="s">
        <v>15</v>
      </c>
      <c r="B589" s="159">
        <v>54.8</v>
      </c>
      <c r="C589" s="198">
        <v>23479.5</v>
      </c>
      <c r="D589" s="231">
        <f t="shared" si="117"/>
        <v>35704.835766423355</v>
      </c>
      <c r="E589" s="647"/>
      <c r="F589" s="172">
        <f>C589*100/C586</f>
        <v>73.26102761075974</v>
      </c>
    </row>
    <row r="590" spans="1:6" s="6" customFormat="1" ht="18.75">
      <c r="A590" s="304" t="s">
        <v>16</v>
      </c>
      <c r="B590" s="159">
        <v>30.6</v>
      </c>
      <c r="C590" s="198">
        <v>7594.1</v>
      </c>
      <c r="D590" s="231">
        <f t="shared" si="117"/>
        <v>20681.100217864921</v>
      </c>
      <c r="E590" s="647"/>
      <c r="F590" s="172">
        <f>C590/C586*100</f>
        <v>23.695205169567945</v>
      </c>
    </row>
    <row r="591" spans="1:6" s="6" customFormat="1" ht="31.5" customHeight="1">
      <c r="A591" s="133" t="s">
        <v>38</v>
      </c>
      <c r="B591" s="199"/>
      <c r="C591" s="198"/>
      <c r="D591" s="228"/>
      <c r="E591" s="647">
        <f>(C594+C596)/C592</f>
        <v>0.20959491587764431</v>
      </c>
      <c r="F591" s="172"/>
    </row>
    <row r="592" spans="1:6" s="6" customFormat="1" ht="18.75">
      <c r="A592" s="305" t="s">
        <v>45</v>
      </c>
      <c r="B592" s="169">
        <f>B594+B595+B596</f>
        <v>135.19999999999999</v>
      </c>
      <c r="C592" s="169">
        <f>C594+C595+C596</f>
        <v>52744.600000000006</v>
      </c>
      <c r="D592" s="231">
        <f>C592/B592/12*1000</f>
        <v>32510.231755424065</v>
      </c>
      <c r="E592" s="647"/>
      <c r="F592" s="170">
        <f>C592/C592*100</f>
        <v>100</v>
      </c>
    </row>
    <row r="593" spans="1:6" s="6" customFormat="1" ht="18.75">
      <c r="A593" s="305" t="s">
        <v>13</v>
      </c>
      <c r="B593" s="31"/>
      <c r="C593" s="198"/>
      <c r="D593" s="231"/>
      <c r="E593" s="647"/>
      <c r="F593" s="172"/>
    </row>
    <row r="594" spans="1:6" s="6" customFormat="1" ht="18.75">
      <c r="A594" s="304" t="s">
        <v>14</v>
      </c>
      <c r="B594" s="31">
        <f>B582+B588</f>
        <v>3</v>
      </c>
      <c r="C594" s="31">
        <f>C582+C588</f>
        <v>2392.3000000000002</v>
      </c>
      <c r="D594" s="231">
        <f t="shared" ref="D594:D596" si="118">C594/B594/12*1000</f>
        <v>66452.777777777781</v>
      </c>
      <c r="E594" s="647"/>
      <c r="F594" s="172">
        <f>C594*100/C592</f>
        <v>4.5356301877348582</v>
      </c>
    </row>
    <row r="595" spans="1:6" s="6" customFormat="1" ht="18.75">
      <c r="A595" s="304" t="s">
        <v>15</v>
      </c>
      <c r="B595" s="31">
        <f t="shared" ref="B595:C596" si="119">B583+B589</f>
        <v>97.3</v>
      </c>
      <c r="C595" s="31">
        <f t="shared" si="119"/>
        <v>41689.599999999999</v>
      </c>
      <c r="D595" s="231">
        <f t="shared" si="118"/>
        <v>35705.378554299423</v>
      </c>
      <c r="E595" s="647"/>
      <c r="F595" s="172">
        <f>C595*100/C592</f>
        <v>79.040508412235553</v>
      </c>
    </row>
    <row r="596" spans="1:6" s="6" customFormat="1" ht="18.75">
      <c r="A596" s="304" t="s">
        <v>16</v>
      </c>
      <c r="B596" s="31">
        <f t="shared" si="119"/>
        <v>34.9</v>
      </c>
      <c r="C596" s="31">
        <f t="shared" si="119"/>
        <v>8662.7000000000007</v>
      </c>
      <c r="D596" s="231">
        <f t="shared" si="118"/>
        <v>20684.574976122258</v>
      </c>
      <c r="E596" s="647"/>
      <c r="F596" s="172">
        <f>C596/C592*100</f>
        <v>16.423861400029576</v>
      </c>
    </row>
    <row r="597" spans="1:6" s="6" customFormat="1" ht="18.75">
      <c r="A597" s="654" t="s">
        <v>160</v>
      </c>
      <c r="B597" s="654"/>
      <c r="C597" s="654"/>
      <c r="D597" s="654"/>
      <c r="E597" s="654"/>
      <c r="F597" s="172"/>
    </row>
    <row r="598" spans="1:6" s="6" customFormat="1" ht="36.75" customHeight="1">
      <c r="A598" s="125" t="str">
        <f>'приложение 1 культура'!A122</f>
        <v>Муниципальное бюджетное учреждение "Центр культуры и досуга"</v>
      </c>
      <c r="B598" s="200"/>
      <c r="C598" s="198"/>
      <c r="D598" s="228"/>
      <c r="E598" s="647">
        <f>(C601+C603)/C599</f>
        <v>0.35715417176348424</v>
      </c>
      <c r="F598" s="172"/>
    </row>
    <row r="599" spans="1:6" s="6" customFormat="1" ht="18.75">
      <c r="A599" s="303" t="s">
        <v>17</v>
      </c>
      <c r="B599" s="169">
        <f>B601+B602+B603</f>
        <v>130.5</v>
      </c>
      <c r="C599" s="169">
        <f>C601+C602+C603</f>
        <v>68179.799999999988</v>
      </c>
      <c r="D599" s="231">
        <f>C599/B599/12*1000</f>
        <v>43537.547892720308</v>
      </c>
      <c r="E599" s="647"/>
      <c r="F599" s="170">
        <f>C599/C599*100</f>
        <v>100</v>
      </c>
    </row>
    <row r="600" spans="1:6" s="6" customFormat="1" ht="18" customHeight="1">
      <c r="A600" s="303" t="s">
        <v>13</v>
      </c>
      <c r="B600" s="174"/>
      <c r="C600" s="174"/>
      <c r="D600" s="231"/>
      <c r="E600" s="647"/>
      <c r="F600" s="172"/>
    </row>
    <row r="601" spans="1:6" s="6" customFormat="1" ht="18.75">
      <c r="A601" s="304" t="s">
        <v>14</v>
      </c>
      <c r="B601" s="292">
        <v>3.8</v>
      </c>
      <c r="C601" s="174">
        <v>3561.1</v>
      </c>
      <c r="D601" s="231">
        <f t="shared" ref="D601:D603" si="120">C601/B601/12*1000</f>
        <v>78094.298245614045</v>
      </c>
      <c r="E601" s="647"/>
      <c r="F601" s="172">
        <f>C601*100/C599</f>
        <v>5.223101270464273</v>
      </c>
    </row>
    <row r="602" spans="1:6" s="6" customFormat="1" ht="18.75">
      <c r="A602" s="304" t="s">
        <v>15</v>
      </c>
      <c r="B602" s="292">
        <v>72</v>
      </c>
      <c r="C602" s="174">
        <v>43829.1</v>
      </c>
      <c r="D602" s="231">
        <f t="shared" si="120"/>
        <v>50728.125</v>
      </c>
      <c r="E602" s="647"/>
      <c r="F602" s="172">
        <f>C602*100/C599</f>
        <v>64.28458282365159</v>
      </c>
    </row>
    <row r="603" spans="1:6" s="6" customFormat="1" ht="18.75">
      <c r="A603" s="304" t="s">
        <v>16</v>
      </c>
      <c r="B603" s="292">
        <v>54.7</v>
      </c>
      <c r="C603" s="174">
        <v>20789.599999999999</v>
      </c>
      <c r="D603" s="231">
        <f t="shared" si="120"/>
        <v>31672.151127361361</v>
      </c>
      <c r="E603" s="647"/>
      <c r="F603" s="172">
        <f>C603/C599*100</f>
        <v>30.492315905884148</v>
      </c>
    </row>
    <row r="604" spans="1:6" s="6" customFormat="1" ht="33.75" customHeight="1">
      <c r="A604" s="125" t="str">
        <f>'приложение 1 культура'!A123</f>
        <v>Муниципальное бюджетное учреждение "Библиотека"</v>
      </c>
      <c r="B604" s="181"/>
      <c r="C604" s="174"/>
      <c r="D604" s="228"/>
      <c r="E604" s="647">
        <f>(C607+C609)/C605</f>
        <v>0.21326883426694226</v>
      </c>
      <c r="F604" s="172"/>
    </row>
    <row r="605" spans="1:6" s="6" customFormat="1" ht="18.75">
      <c r="A605" s="303" t="s">
        <v>44</v>
      </c>
      <c r="B605" s="169">
        <f>B607+B608+B609</f>
        <v>65.2</v>
      </c>
      <c r="C605" s="169">
        <f>C607+C608+C609</f>
        <v>37685.300000000003</v>
      </c>
      <c r="D605" s="231">
        <f>C605/B605/12*1000</f>
        <v>48166.283231083842</v>
      </c>
      <c r="E605" s="647"/>
      <c r="F605" s="170">
        <f>C605/C605*100</f>
        <v>100</v>
      </c>
    </row>
    <row r="606" spans="1:6" s="6" customFormat="1" ht="18.75">
      <c r="A606" s="303" t="s">
        <v>13</v>
      </c>
      <c r="B606" s="174"/>
      <c r="C606" s="174"/>
      <c r="D606" s="231"/>
      <c r="E606" s="647"/>
      <c r="F606" s="172"/>
    </row>
    <row r="607" spans="1:6" s="6" customFormat="1" ht="21" customHeight="1">
      <c r="A607" s="304" t="s">
        <v>14</v>
      </c>
      <c r="B607" s="159">
        <v>3.2</v>
      </c>
      <c r="C607" s="174">
        <v>2685.6</v>
      </c>
      <c r="D607" s="231">
        <f t="shared" ref="D607:D609" si="121">C607/B607/12*1000</f>
        <v>69937.499999999985</v>
      </c>
      <c r="E607" s="647"/>
      <c r="F607" s="172">
        <f>C607*100/C605</f>
        <v>7.1263861505679928</v>
      </c>
    </row>
    <row r="608" spans="1:6" s="6" customFormat="1" ht="18.75">
      <c r="A608" s="304" t="s">
        <v>15</v>
      </c>
      <c r="B608" s="159">
        <v>47.6</v>
      </c>
      <c r="C608" s="174">
        <v>29648.2</v>
      </c>
      <c r="D608" s="231">
        <f t="shared" si="121"/>
        <v>51905.112044817935</v>
      </c>
      <c r="E608" s="647"/>
      <c r="F608" s="172">
        <f>C608*100/C605</f>
        <v>78.673116573305762</v>
      </c>
    </row>
    <row r="609" spans="1:6" s="6" customFormat="1" ht="18.75">
      <c r="A609" s="304" t="s">
        <v>16</v>
      </c>
      <c r="B609" s="159">
        <v>14.4</v>
      </c>
      <c r="C609" s="174">
        <v>5351.5</v>
      </c>
      <c r="D609" s="231">
        <f t="shared" si="121"/>
        <v>30969.328703703704</v>
      </c>
      <c r="E609" s="647"/>
      <c r="F609" s="172">
        <f>C609/C605*100</f>
        <v>14.200497276126233</v>
      </c>
    </row>
    <row r="610" spans="1:6" s="6" customFormat="1" ht="25.5" customHeight="1">
      <c r="A610" s="125" t="str">
        <f>'приложение 1 культура'!A124</f>
        <v>Муниципальное казённое учреждение "Архив"</v>
      </c>
      <c r="B610" s="181"/>
      <c r="C610" s="174"/>
      <c r="D610" s="228"/>
      <c r="E610" s="647">
        <f>(C613+C615)/C611</f>
        <v>0.50408695652173918</v>
      </c>
      <c r="F610" s="167"/>
    </row>
    <row r="611" spans="1:6" s="6" customFormat="1" ht="18.75">
      <c r="A611" s="303" t="s">
        <v>17</v>
      </c>
      <c r="B611" s="169">
        <f>B613+B614+B615</f>
        <v>4</v>
      </c>
      <c r="C611" s="169">
        <f>C613+C614+C615</f>
        <v>2300</v>
      </c>
      <c r="D611" s="231">
        <f>C611/B611/12*1000</f>
        <v>47916.666666666664</v>
      </c>
      <c r="E611" s="668"/>
      <c r="F611" s="170">
        <f>C611/C611*100</f>
        <v>100</v>
      </c>
    </row>
    <row r="612" spans="1:6" s="6" customFormat="1" ht="18.75">
      <c r="A612" s="303" t="s">
        <v>13</v>
      </c>
      <c r="B612" s="174"/>
      <c r="C612" s="174"/>
      <c r="D612" s="231"/>
      <c r="E612" s="668"/>
      <c r="F612" s="167"/>
    </row>
    <row r="613" spans="1:6" s="6" customFormat="1" ht="18.75">
      <c r="A613" s="304" t="s">
        <v>14</v>
      </c>
      <c r="B613" s="292">
        <v>2</v>
      </c>
      <c r="C613" s="174">
        <v>1159.4000000000001</v>
      </c>
      <c r="D613" s="231">
        <f t="shared" ref="D613:D615" si="122">C613/B613/12*1000</f>
        <v>48308.333333333336</v>
      </c>
      <c r="E613" s="668"/>
      <c r="F613" s="172">
        <f>C613*100/C611</f>
        <v>50.408695652173918</v>
      </c>
    </row>
    <row r="614" spans="1:6" s="6" customFormat="1" ht="18.75">
      <c r="A614" s="304" t="s">
        <v>15</v>
      </c>
      <c r="B614" s="292">
        <v>2</v>
      </c>
      <c r="C614" s="174">
        <v>1140.5999999999999</v>
      </c>
      <c r="D614" s="231">
        <f t="shared" si="122"/>
        <v>47525</v>
      </c>
      <c r="E614" s="668"/>
      <c r="F614" s="172">
        <f>C614*100/C611</f>
        <v>49.591304347826082</v>
      </c>
    </row>
    <row r="615" spans="1:6" s="6" customFormat="1" ht="18.75">
      <c r="A615" s="304" t="s">
        <v>16</v>
      </c>
      <c r="B615" s="292"/>
      <c r="C615" s="174"/>
      <c r="D615" s="231" t="e">
        <f t="shared" si="122"/>
        <v>#DIV/0!</v>
      </c>
      <c r="E615" s="668"/>
      <c r="F615" s="172">
        <f>C615/C611*100</f>
        <v>0</v>
      </c>
    </row>
    <row r="616" spans="1:6" s="6" customFormat="1" ht="31.5">
      <c r="A616" s="129" t="s">
        <v>135</v>
      </c>
      <c r="B616" s="182"/>
      <c r="C616" s="174"/>
      <c r="D616" s="228"/>
      <c r="E616" s="647">
        <f>(C619+C621)/C617</f>
        <v>0.31014809767660728</v>
      </c>
      <c r="F616" s="172"/>
    </row>
    <row r="617" spans="1:6" s="6" customFormat="1" ht="18.75">
      <c r="A617" s="305" t="s">
        <v>45</v>
      </c>
      <c r="B617" s="169">
        <f>B619+B620+B621</f>
        <v>199.7</v>
      </c>
      <c r="C617" s="169">
        <f>C619+C620+C621</f>
        <v>108165.1</v>
      </c>
      <c r="D617" s="231">
        <f>C617/B617/12*1000</f>
        <v>45136.496411283595</v>
      </c>
      <c r="E617" s="647"/>
      <c r="F617" s="170">
        <f>C617/C617*100</f>
        <v>100</v>
      </c>
    </row>
    <row r="618" spans="1:6" s="6" customFormat="1" ht="18.75">
      <c r="A618" s="305" t="s">
        <v>13</v>
      </c>
      <c r="B618" s="175"/>
      <c r="C618" s="174"/>
      <c r="D618" s="231"/>
      <c r="E618" s="647"/>
      <c r="F618" s="172"/>
    </row>
    <row r="619" spans="1:6" s="6" customFormat="1" ht="18.75" customHeight="1">
      <c r="A619" s="304" t="s">
        <v>14</v>
      </c>
      <c r="B619" s="175">
        <f>B613+B607+B601</f>
        <v>9</v>
      </c>
      <c r="C619" s="175">
        <f>C613+C607+C601</f>
        <v>7406.1</v>
      </c>
      <c r="D619" s="231">
        <f t="shared" ref="D619:D621" si="123">C619/B619/12*1000</f>
        <v>68575</v>
      </c>
      <c r="E619" s="647"/>
      <c r="F619" s="172">
        <f>C619*100/C617</f>
        <v>6.8470329154228118</v>
      </c>
    </row>
    <row r="620" spans="1:6" s="6" customFormat="1" ht="18.75">
      <c r="A620" s="304" t="s">
        <v>15</v>
      </c>
      <c r="B620" s="175">
        <f t="shared" ref="B620:C621" si="124">B614+B608+B602</f>
        <v>121.6</v>
      </c>
      <c r="C620" s="175">
        <f t="shared" si="124"/>
        <v>74617.899999999994</v>
      </c>
      <c r="D620" s="231">
        <f t="shared" si="123"/>
        <v>51136.170504385969</v>
      </c>
      <c r="E620" s="647"/>
      <c r="F620" s="172">
        <f>C620*100/C617</f>
        <v>68.985190232339249</v>
      </c>
    </row>
    <row r="621" spans="1:6" s="6" customFormat="1" ht="18.75">
      <c r="A621" s="304" t="s">
        <v>16</v>
      </c>
      <c r="B621" s="175">
        <f t="shared" si="124"/>
        <v>69.100000000000009</v>
      </c>
      <c r="C621" s="175">
        <f t="shared" si="124"/>
        <v>26141.1</v>
      </c>
      <c r="D621" s="231">
        <f t="shared" si="123"/>
        <v>31525.68740955137</v>
      </c>
      <c r="E621" s="647"/>
      <c r="F621" s="172">
        <f>C621/C617*100</f>
        <v>24.167776852237917</v>
      </c>
    </row>
    <row r="622" spans="1:6" s="6" customFormat="1" ht="18.75">
      <c r="A622" s="654" t="s">
        <v>161</v>
      </c>
      <c r="B622" s="654"/>
      <c r="C622" s="654"/>
      <c r="D622" s="654"/>
      <c r="E622" s="654"/>
      <c r="F622" s="172"/>
    </row>
    <row r="623" spans="1:6" s="6" customFormat="1" ht="33.75" customHeight="1">
      <c r="A623" s="125" t="str">
        <f>'приложение 1 культура'!A127</f>
        <v xml:space="preserve">Муниципальное автономное учреждение "Музей истории Томска" </v>
      </c>
      <c r="B623" s="149"/>
      <c r="C623" s="174"/>
      <c r="D623" s="228"/>
      <c r="E623" s="647">
        <f>(C626+C628)/C624</f>
        <v>0.44619513930786958</v>
      </c>
      <c r="F623" s="172"/>
    </row>
    <row r="624" spans="1:6" s="6" customFormat="1" ht="18.75">
      <c r="A624" s="303" t="s">
        <v>44</v>
      </c>
      <c r="B624" s="169">
        <f>B626+B627+B628</f>
        <v>24.5</v>
      </c>
      <c r="C624" s="169">
        <f>C626+C627+C628</f>
        <v>12928.2</v>
      </c>
      <c r="D624" s="231">
        <f>C624/B624/12*1000</f>
        <v>43973.469387755104</v>
      </c>
      <c r="E624" s="647"/>
      <c r="F624" s="170">
        <f>C624/C624*100</f>
        <v>100</v>
      </c>
    </row>
    <row r="625" spans="1:9" s="6" customFormat="1" ht="20.25" customHeight="1">
      <c r="A625" s="303" t="s">
        <v>13</v>
      </c>
      <c r="B625" s="174"/>
      <c r="C625" s="174"/>
      <c r="D625" s="231"/>
      <c r="E625" s="647"/>
      <c r="F625" s="172"/>
    </row>
    <row r="626" spans="1:9" s="6" customFormat="1" ht="18.75">
      <c r="A626" s="304" t="s">
        <v>14</v>
      </c>
      <c r="B626" s="159">
        <v>5</v>
      </c>
      <c r="C626" s="174">
        <v>4271.5</v>
      </c>
      <c r="D626" s="231">
        <f t="shared" ref="D626:D628" si="125">C626/B626/12*1000</f>
        <v>71191.666666666657</v>
      </c>
      <c r="E626" s="647"/>
      <c r="F626" s="172">
        <f>C626*100/C624</f>
        <v>33.040175739855506</v>
      </c>
      <c r="H626" s="109"/>
      <c r="I626" s="109"/>
    </row>
    <row r="627" spans="1:9" s="6" customFormat="1" ht="18.75">
      <c r="A627" s="304" t="s">
        <v>15</v>
      </c>
      <c r="B627" s="159">
        <v>14.5</v>
      </c>
      <c r="C627" s="174">
        <v>7159.7</v>
      </c>
      <c r="D627" s="231">
        <f t="shared" si="125"/>
        <v>41147.701149425287</v>
      </c>
      <c r="E627" s="647"/>
      <c r="F627" s="172">
        <f>C627*100/C624</f>
        <v>55.380486069213035</v>
      </c>
      <c r="H627" s="109"/>
      <c r="I627" s="109"/>
    </row>
    <row r="628" spans="1:9" s="6" customFormat="1" ht="18.75">
      <c r="A628" s="304" t="s">
        <v>16</v>
      </c>
      <c r="B628" s="159">
        <v>5</v>
      </c>
      <c r="C628" s="174">
        <v>1497</v>
      </c>
      <c r="D628" s="231">
        <f t="shared" si="125"/>
        <v>24950</v>
      </c>
      <c r="E628" s="647"/>
      <c r="F628" s="172">
        <f>C628/C624*100</f>
        <v>11.579338190931452</v>
      </c>
      <c r="H628" s="109"/>
      <c r="I628" s="109"/>
    </row>
    <row r="629" spans="1:9" s="6" customFormat="1" ht="36" customHeight="1">
      <c r="A629" s="125" t="str">
        <f>'приложение 1 культура'!A128</f>
        <v xml:space="preserve">Муниципальное автономное учреждение "Дом культуры "Томский перекресток" </v>
      </c>
      <c r="B629" s="149"/>
      <c r="C629" s="174"/>
      <c r="D629" s="228"/>
      <c r="E629" s="647">
        <f>(C632+C634)/C630</f>
        <v>0.44100452366281434</v>
      </c>
      <c r="F629" s="172"/>
    </row>
    <row r="630" spans="1:9" s="6" customFormat="1" ht="18.75">
      <c r="A630" s="303" t="s">
        <v>44</v>
      </c>
      <c r="B630" s="169">
        <f>B632+B633+B634</f>
        <v>12.7</v>
      </c>
      <c r="C630" s="169">
        <f>C632+C633+C634</f>
        <v>6653.9</v>
      </c>
      <c r="D630" s="231">
        <f>C630/B630/12*1000</f>
        <v>43660.761154855645</v>
      </c>
      <c r="E630" s="647"/>
      <c r="F630" s="170">
        <f>C630/C630*100</f>
        <v>100</v>
      </c>
    </row>
    <row r="631" spans="1:9" s="6" customFormat="1" ht="19.5" customHeight="1">
      <c r="A631" s="303" t="s">
        <v>13</v>
      </c>
      <c r="B631" s="174"/>
      <c r="C631" s="174"/>
      <c r="D631" s="231"/>
      <c r="E631" s="647"/>
      <c r="F631" s="172"/>
    </row>
    <row r="632" spans="1:9" s="6" customFormat="1" ht="18.75">
      <c r="A632" s="304" t="s">
        <v>14</v>
      </c>
      <c r="B632" s="292">
        <v>2</v>
      </c>
      <c r="C632" s="174">
        <v>1811.4</v>
      </c>
      <c r="D632" s="231">
        <f t="shared" ref="D632:D634" si="126">C632/B632/12*1000</f>
        <v>75475.000000000015</v>
      </c>
      <c r="E632" s="647"/>
      <c r="F632" s="172">
        <f>C632*100/C630</f>
        <v>27.223132298351345</v>
      </c>
    </row>
    <row r="633" spans="1:9" s="6" customFormat="1" ht="18.75">
      <c r="A633" s="304" t="s">
        <v>15</v>
      </c>
      <c r="B633" s="292">
        <v>6.9</v>
      </c>
      <c r="C633" s="174">
        <v>3719.5</v>
      </c>
      <c r="D633" s="231">
        <f t="shared" si="126"/>
        <v>44921.497584541066</v>
      </c>
      <c r="E633" s="647"/>
      <c r="F633" s="172">
        <f>C633*100/C630</f>
        <v>55.899547633718576</v>
      </c>
    </row>
    <row r="634" spans="1:9" s="6" customFormat="1" ht="18.75">
      <c r="A634" s="304" t="s">
        <v>16</v>
      </c>
      <c r="B634" s="292">
        <v>3.8</v>
      </c>
      <c r="C634" s="174">
        <v>1123</v>
      </c>
      <c r="D634" s="231">
        <f t="shared" si="126"/>
        <v>24627.192982456141</v>
      </c>
      <c r="E634" s="647"/>
      <c r="F634" s="172">
        <f>C634/C630*100</f>
        <v>16.877320067930089</v>
      </c>
    </row>
    <row r="635" spans="1:9" s="6" customFormat="1" ht="34.5" customHeight="1">
      <c r="A635" s="125" t="str">
        <f>'приложение 1 культура'!A129</f>
        <v xml:space="preserve">Муниципальное автономное учреждение "Зрелищный Центр "Аэлита" </v>
      </c>
      <c r="B635" s="149"/>
      <c r="C635" s="174"/>
      <c r="D635" s="228"/>
      <c r="E635" s="647">
        <f>(C638+C640)/C636</f>
        <v>0.18466725399837355</v>
      </c>
      <c r="F635" s="167"/>
    </row>
    <row r="636" spans="1:9" s="6" customFormat="1" ht="18.75">
      <c r="A636" s="303" t="s">
        <v>44</v>
      </c>
      <c r="B636" s="169">
        <f>B638+B639+B640</f>
        <v>59</v>
      </c>
      <c r="C636" s="169">
        <f>C638+C639+C640</f>
        <v>29511.999999999996</v>
      </c>
      <c r="D636" s="231">
        <f>C636/B636/12*1000</f>
        <v>41683.61581920903</v>
      </c>
      <c r="E636" s="647"/>
      <c r="F636" s="170">
        <f>C636/C636*100</f>
        <v>100</v>
      </c>
    </row>
    <row r="637" spans="1:9" s="6" customFormat="1" ht="18.75">
      <c r="A637" s="303" t="s">
        <v>13</v>
      </c>
      <c r="B637" s="174"/>
      <c r="C637" s="174"/>
      <c r="D637" s="231"/>
      <c r="E637" s="647"/>
      <c r="F637" s="167"/>
    </row>
    <row r="638" spans="1:9" s="6" customFormat="1" ht="18.75">
      <c r="A638" s="304" t="s">
        <v>14</v>
      </c>
      <c r="B638" s="56">
        <v>3</v>
      </c>
      <c r="C638" s="174">
        <v>2096.8000000000002</v>
      </c>
      <c r="D638" s="231">
        <f t="shared" ref="D638:D640" si="127">C638/B638/12*1000</f>
        <v>58244.444444444445</v>
      </c>
      <c r="E638" s="647"/>
      <c r="F638" s="172">
        <f>C638*100/C636</f>
        <v>7.1049064787205225</v>
      </c>
    </row>
    <row r="639" spans="1:9" s="6" customFormat="1" ht="18.75">
      <c r="A639" s="304" t="s">
        <v>15</v>
      </c>
      <c r="B639" s="56">
        <v>49</v>
      </c>
      <c r="C639" s="174">
        <v>24062.1</v>
      </c>
      <c r="D639" s="231">
        <f t="shared" si="127"/>
        <v>40921.938775510207</v>
      </c>
      <c r="E639" s="647"/>
      <c r="F639" s="172">
        <f>C639*100/C636</f>
        <v>81.533274600162656</v>
      </c>
    </row>
    <row r="640" spans="1:9" s="6" customFormat="1" ht="18.75">
      <c r="A640" s="304" t="s">
        <v>16</v>
      </c>
      <c r="B640" s="56">
        <v>7</v>
      </c>
      <c r="C640" s="174">
        <v>3353.1</v>
      </c>
      <c r="D640" s="231">
        <f t="shared" si="127"/>
        <v>39917.857142857138</v>
      </c>
      <c r="E640" s="647"/>
      <c r="F640" s="172">
        <f>C640/C636*100</f>
        <v>11.361818921116836</v>
      </c>
    </row>
    <row r="641" spans="1:6" s="6" customFormat="1" ht="36" customHeight="1">
      <c r="A641" s="125" t="str">
        <f>'приложение 1 культура'!A130</f>
        <v xml:space="preserve">Муниципальное автономное учреждение "Дом культуры"Маяк" </v>
      </c>
      <c r="B641" s="149"/>
      <c r="C641" s="174"/>
      <c r="D641" s="228"/>
      <c r="E641" s="647">
        <f>(C644+C646)/C642</f>
        <v>0.25683747714672728</v>
      </c>
      <c r="F641" s="172"/>
    </row>
    <row r="642" spans="1:6" s="6" customFormat="1" ht="18.75">
      <c r="A642" s="303" t="s">
        <v>17</v>
      </c>
      <c r="B642" s="169">
        <f>B644+B645+B646</f>
        <v>25.799999999999997</v>
      </c>
      <c r="C642" s="169">
        <f>C644+C645+C646</f>
        <v>13510.1</v>
      </c>
      <c r="D642" s="231">
        <f>C642/B642/12*1000</f>
        <v>43637.273901808789</v>
      </c>
      <c r="E642" s="647"/>
      <c r="F642" s="170">
        <f>C642/C642*100</f>
        <v>100</v>
      </c>
    </row>
    <row r="643" spans="1:6" s="6" customFormat="1" ht="19.5" customHeight="1">
      <c r="A643" s="303" t="s">
        <v>13</v>
      </c>
      <c r="B643" s="174"/>
      <c r="C643" s="174"/>
      <c r="D643" s="231"/>
      <c r="E643" s="647"/>
      <c r="F643" s="172"/>
    </row>
    <row r="644" spans="1:6" s="6" customFormat="1" ht="18.75">
      <c r="A644" s="304" t="s">
        <v>14</v>
      </c>
      <c r="B644" s="292">
        <v>3</v>
      </c>
      <c r="C644" s="174">
        <v>1794.5</v>
      </c>
      <c r="D644" s="231">
        <f t="shared" ref="D644:D646" si="128">C644/B644/12*1000</f>
        <v>49847.222222222219</v>
      </c>
      <c r="E644" s="647"/>
      <c r="F644" s="172">
        <f>C644*100/C642</f>
        <v>13.282655198703193</v>
      </c>
    </row>
    <row r="645" spans="1:6" s="6" customFormat="1" ht="18.75">
      <c r="A645" s="304" t="s">
        <v>15</v>
      </c>
      <c r="B645" s="292">
        <v>18.2</v>
      </c>
      <c r="C645" s="174">
        <v>10040.200000000001</v>
      </c>
      <c r="D645" s="231">
        <f t="shared" si="128"/>
        <v>45971.611721611727</v>
      </c>
      <c r="E645" s="647"/>
      <c r="F645" s="172">
        <f>C645*100/C642</f>
        <v>74.31625228532728</v>
      </c>
    </row>
    <row r="646" spans="1:6" s="6" customFormat="1" ht="18.75">
      <c r="A646" s="304" t="s">
        <v>16</v>
      </c>
      <c r="B646" s="292">
        <v>4.5999999999999996</v>
      </c>
      <c r="C646" s="174">
        <v>1675.4</v>
      </c>
      <c r="D646" s="231">
        <f t="shared" si="128"/>
        <v>30351.449275362324</v>
      </c>
      <c r="E646" s="647"/>
      <c r="F646" s="172">
        <f>C646/C642*100</f>
        <v>12.401092515969534</v>
      </c>
    </row>
    <row r="647" spans="1:6" s="6" customFormat="1" ht="48.75" customHeight="1">
      <c r="A647" s="125" t="str">
        <f>'приложение 1 культура'!A131</f>
        <v>Муниципальное автономное учреждение "Муниципальная информационная библиотечная система" Города Томска</v>
      </c>
      <c r="B647" s="149"/>
      <c r="C647" s="174"/>
      <c r="D647" s="228"/>
      <c r="E647" s="647">
        <f>(C650+C652)/C648</f>
        <v>0.27969422742831335</v>
      </c>
      <c r="F647" s="172"/>
    </row>
    <row r="648" spans="1:6" s="6" customFormat="1" ht="18.75">
      <c r="A648" s="303" t="s">
        <v>44</v>
      </c>
      <c r="B648" s="169">
        <f>B650+B651+B652</f>
        <v>159.80000000000001</v>
      </c>
      <c r="C648" s="169">
        <f>C650+C651+C652</f>
        <v>67749.7</v>
      </c>
      <c r="D648" s="231">
        <f>C648/B648/12*1000</f>
        <v>35330.465164789319</v>
      </c>
      <c r="E648" s="647"/>
      <c r="F648" s="170">
        <f>C648/C648*100</f>
        <v>100</v>
      </c>
    </row>
    <row r="649" spans="1:6" s="6" customFormat="1" ht="18.75">
      <c r="A649" s="303" t="s">
        <v>13</v>
      </c>
      <c r="B649" s="174"/>
      <c r="C649" s="174"/>
      <c r="D649" s="231"/>
      <c r="E649" s="647"/>
      <c r="F649" s="172"/>
    </row>
    <row r="650" spans="1:6" s="6" customFormat="1" ht="18.75">
      <c r="A650" s="304" t="s">
        <v>14</v>
      </c>
      <c r="B650" s="159">
        <v>3</v>
      </c>
      <c r="C650" s="174">
        <v>3805</v>
      </c>
      <c r="D650" s="231">
        <f t="shared" ref="D650:D652" si="129">C650/B650/12*1000</f>
        <v>105694.44444444444</v>
      </c>
      <c r="E650" s="647"/>
      <c r="F650" s="172">
        <f>C650*100/C648</f>
        <v>5.6162610314141617</v>
      </c>
    </row>
    <row r="651" spans="1:6" s="6" customFormat="1" ht="18.75">
      <c r="A651" s="304" t="s">
        <v>15</v>
      </c>
      <c r="B651" s="159">
        <v>113.6</v>
      </c>
      <c r="C651" s="174">
        <v>48800.5</v>
      </c>
      <c r="D651" s="231">
        <f t="shared" si="129"/>
        <v>35798.488849765257</v>
      </c>
      <c r="E651" s="647"/>
      <c r="F651" s="172">
        <f>C651*100/C648</f>
        <v>72.030577257168673</v>
      </c>
    </row>
    <row r="652" spans="1:6" s="6" customFormat="1" ht="18.75">
      <c r="A652" s="304" t="s">
        <v>16</v>
      </c>
      <c r="B652" s="159">
        <v>43.2</v>
      </c>
      <c r="C652" s="174">
        <v>15144.2</v>
      </c>
      <c r="D652" s="231">
        <f t="shared" si="129"/>
        <v>29213.3487654321</v>
      </c>
      <c r="E652" s="647"/>
      <c r="F652" s="172">
        <f>C652/C648*100</f>
        <v>22.353161711417176</v>
      </c>
    </row>
    <row r="653" spans="1:6" s="6" customFormat="1" ht="48" customHeight="1">
      <c r="A653" s="125" t="str">
        <f>'приложение 1 культура'!A132</f>
        <v>Муниципальное автономное учреждение "Дворец культуры "Концертно- театральное объединение"</v>
      </c>
      <c r="B653" s="149"/>
      <c r="C653" s="174"/>
      <c r="D653" s="228"/>
      <c r="E653" s="647">
        <f>(C656+C658)/C654</f>
        <v>0.24338536341980016</v>
      </c>
      <c r="F653" s="172"/>
    </row>
    <row r="654" spans="1:6" s="6" customFormat="1" ht="18.75">
      <c r="A654" s="303" t="s">
        <v>17</v>
      </c>
      <c r="B654" s="169">
        <f>B656+B657+B658</f>
        <v>38.700000000000003</v>
      </c>
      <c r="C654" s="169">
        <f>C656+C657+C658</f>
        <v>20443.3</v>
      </c>
      <c r="D654" s="231">
        <f>C654/B654/12*1000</f>
        <v>44020.887166236003</v>
      </c>
      <c r="E654" s="647"/>
      <c r="F654" s="170">
        <f>C654/C654*100</f>
        <v>100</v>
      </c>
    </row>
    <row r="655" spans="1:6" s="6" customFormat="1" ht="18.75">
      <c r="A655" s="303" t="s">
        <v>13</v>
      </c>
      <c r="B655" s="174"/>
      <c r="C655" s="174"/>
      <c r="D655" s="231"/>
      <c r="E655" s="647"/>
      <c r="F655" s="172"/>
    </row>
    <row r="656" spans="1:6" s="6" customFormat="1" ht="18.75">
      <c r="A656" s="304" t="s">
        <v>14</v>
      </c>
      <c r="B656" s="176">
        <v>4</v>
      </c>
      <c r="C656" s="174">
        <v>3355</v>
      </c>
      <c r="D656" s="231">
        <f t="shared" ref="D656:D658" si="130">C656/B656/12*1000</f>
        <v>69895.833333333328</v>
      </c>
      <c r="E656" s="647"/>
      <c r="F656" s="172">
        <f>C656*100/C654</f>
        <v>16.411244759896885</v>
      </c>
    </row>
    <row r="657" spans="1:9" s="6" customFormat="1" ht="18.75">
      <c r="A657" s="304" t="s">
        <v>15</v>
      </c>
      <c r="B657" s="176">
        <v>31</v>
      </c>
      <c r="C657" s="174">
        <v>15467.7</v>
      </c>
      <c r="D657" s="231">
        <f t="shared" si="130"/>
        <v>41579.838709677424</v>
      </c>
      <c r="E657" s="647"/>
      <c r="F657" s="172">
        <f>C657*100/C654</f>
        <v>75.661463658019983</v>
      </c>
    </row>
    <row r="658" spans="1:9" s="6" customFormat="1" ht="18.75">
      <c r="A658" s="304" t="s">
        <v>16</v>
      </c>
      <c r="B658" s="176">
        <v>3.7</v>
      </c>
      <c r="C658" s="174">
        <v>1620.6</v>
      </c>
      <c r="D658" s="231">
        <f t="shared" si="130"/>
        <v>36499.999999999993</v>
      </c>
      <c r="E658" s="647"/>
      <c r="F658" s="172">
        <f>C658/C654*100</f>
        <v>7.9272915820831278</v>
      </c>
    </row>
    <row r="659" spans="1:9" s="6" customFormat="1" ht="36" customHeight="1">
      <c r="A659" s="125" t="str">
        <f>'приложение 1 культура'!A133</f>
        <v>Муниципальное автономное учреждение "Дом культуры "Светлый"</v>
      </c>
      <c r="B659" s="149"/>
      <c r="C659" s="174"/>
      <c r="D659" s="228"/>
      <c r="E659" s="647">
        <f>(C662+C664)/C660</f>
        <v>0.36102704205997349</v>
      </c>
      <c r="F659" s="167"/>
    </row>
    <row r="660" spans="1:9" s="6" customFormat="1" ht="18.75">
      <c r="A660" s="303" t="s">
        <v>44</v>
      </c>
      <c r="B660" s="169">
        <f>B662+B663+B664</f>
        <v>25.200000000000003</v>
      </c>
      <c r="C660" s="169">
        <f>C662+C663+C664</f>
        <v>12225.4</v>
      </c>
      <c r="D660" s="231">
        <f>C660/B660/12*1000</f>
        <v>40427.91005291004</v>
      </c>
      <c r="E660" s="647"/>
      <c r="F660" s="170">
        <f>C660/C660*100</f>
        <v>100</v>
      </c>
    </row>
    <row r="661" spans="1:9" s="6" customFormat="1" ht="18.75">
      <c r="A661" s="303" t="s">
        <v>13</v>
      </c>
      <c r="B661" s="174"/>
      <c r="C661" s="174"/>
      <c r="D661" s="231"/>
      <c r="E661" s="647"/>
      <c r="F661" s="167"/>
    </row>
    <row r="662" spans="1:9" s="6" customFormat="1" ht="18.75">
      <c r="A662" s="304" t="s">
        <v>14</v>
      </c>
      <c r="B662" s="176">
        <v>2</v>
      </c>
      <c r="C662" s="292">
        <v>1588.3</v>
      </c>
      <c r="D662" s="231">
        <f t="shared" ref="D662:D664" si="131">C662/B662/12*1000</f>
        <v>66179.166666666657</v>
      </c>
      <c r="E662" s="647"/>
      <c r="F662" s="172">
        <f>C662*100/C660</f>
        <v>12.991803949155038</v>
      </c>
    </row>
    <row r="663" spans="1:9" s="6" customFormat="1" ht="18.75">
      <c r="A663" s="304" t="s">
        <v>15</v>
      </c>
      <c r="B663" s="176">
        <v>15.3</v>
      </c>
      <c r="C663" s="292">
        <v>7811.7</v>
      </c>
      <c r="D663" s="231">
        <f t="shared" si="131"/>
        <v>42547.385620915033</v>
      </c>
      <c r="E663" s="647"/>
      <c r="F663" s="172">
        <f>C663*100/C660</f>
        <v>63.897295794002652</v>
      </c>
    </row>
    <row r="664" spans="1:9" s="6" customFormat="1" ht="18.75">
      <c r="A664" s="304" t="s">
        <v>16</v>
      </c>
      <c r="B664" s="176">
        <v>7.9</v>
      </c>
      <c r="C664" s="292">
        <v>2825.4</v>
      </c>
      <c r="D664" s="231">
        <f t="shared" si="131"/>
        <v>29803.797468354431</v>
      </c>
      <c r="E664" s="647"/>
      <c r="F664" s="172">
        <f>C664/C660*100</f>
        <v>23.110900256842314</v>
      </c>
    </row>
    <row r="665" spans="1:9" s="6" customFormat="1" ht="31.5">
      <c r="A665" s="129" t="s">
        <v>140</v>
      </c>
      <c r="B665" s="182"/>
      <c r="C665" s="174"/>
      <c r="D665" s="228"/>
      <c r="E665" s="647">
        <f>(C668+C670)/C666</f>
        <v>0.2819314622635144</v>
      </c>
      <c r="F665" s="172"/>
    </row>
    <row r="666" spans="1:9" s="6" customFormat="1" ht="18.75">
      <c r="A666" s="305" t="s">
        <v>45</v>
      </c>
      <c r="B666" s="169">
        <f>B668+B669+B670</f>
        <v>345.7</v>
      </c>
      <c r="C666" s="169">
        <f>C668+C669+C670</f>
        <v>163022.59999999998</v>
      </c>
      <c r="D666" s="231">
        <f>C666/B666/12*1000</f>
        <v>39297.705139330821</v>
      </c>
      <c r="E666" s="647"/>
      <c r="F666" s="170">
        <f>C666/C666*100</f>
        <v>100</v>
      </c>
      <c r="I666" s="110"/>
    </row>
    <row r="667" spans="1:9" s="6" customFormat="1" ht="18.75">
      <c r="A667" s="305" t="s">
        <v>13</v>
      </c>
      <c r="B667" s="175"/>
      <c r="C667" s="174"/>
      <c r="D667" s="231"/>
      <c r="E667" s="647"/>
      <c r="F667" s="172"/>
      <c r="I667" s="110"/>
    </row>
    <row r="668" spans="1:9" s="6" customFormat="1" ht="18.75">
      <c r="A668" s="304" t="s">
        <v>14</v>
      </c>
      <c r="B668" s="175">
        <f>B662+B656+B650+B644+B638+B632+B626</f>
        <v>22</v>
      </c>
      <c r="C668" s="175">
        <f>C662+C656+C650+C644+C638+C632+C626</f>
        <v>18722.5</v>
      </c>
      <c r="D668" s="231">
        <f t="shared" ref="D668:D670" si="132">C668/B668/12*1000</f>
        <v>70918.560606060608</v>
      </c>
      <c r="E668" s="647"/>
      <c r="F668" s="172">
        <f>C668*100/C666</f>
        <v>11.484603975154366</v>
      </c>
      <c r="I668" s="110"/>
    </row>
    <row r="669" spans="1:9" s="6" customFormat="1" ht="18.75">
      <c r="A669" s="304" t="s">
        <v>15</v>
      </c>
      <c r="B669" s="175">
        <f t="shared" ref="B669:C670" si="133">B663+B657+B651+B645+B639+B633+B627</f>
        <v>248.49999999999997</v>
      </c>
      <c r="C669" s="175">
        <f t="shared" si="133"/>
        <v>117061.39999999998</v>
      </c>
      <c r="D669" s="231">
        <f t="shared" si="132"/>
        <v>39256.002682763246</v>
      </c>
      <c r="E669" s="647"/>
      <c r="F669" s="172">
        <f>C669*100/C666</f>
        <v>71.806853773648555</v>
      </c>
      <c r="I669" s="110"/>
    </row>
    <row r="670" spans="1:9" s="6" customFormat="1" ht="18.75">
      <c r="A670" s="304" t="s">
        <v>16</v>
      </c>
      <c r="B670" s="175">
        <f t="shared" si="133"/>
        <v>75.2</v>
      </c>
      <c r="C670" s="175">
        <f t="shared" si="133"/>
        <v>27238.7</v>
      </c>
      <c r="D670" s="231">
        <f t="shared" si="132"/>
        <v>30184.72960992908</v>
      </c>
      <c r="E670" s="647"/>
      <c r="F670" s="172">
        <f>C670/C666*100</f>
        <v>16.708542251197077</v>
      </c>
      <c r="I670" s="110"/>
    </row>
    <row r="671" spans="1:9" s="6" customFormat="1" ht="18.75">
      <c r="A671" s="654" t="s">
        <v>40</v>
      </c>
      <c r="B671" s="654"/>
      <c r="C671" s="654"/>
      <c r="D671" s="654"/>
      <c r="E671" s="654"/>
      <c r="F671" s="172"/>
    </row>
    <row r="672" spans="1:9" s="6" customFormat="1" ht="47.25">
      <c r="A672" s="306" t="str">
        <f>'приложение 1 культура'!A136</f>
        <v>Муниципальное бюджетное учреждение культуры "Многофункциональный социокультурный комплекс"</v>
      </c>
      <c r="B672" s="40"/>
      <c r="C672" s="168"/>
      <c r="D672" s="226"/>
      <c r="E672" s="650">
        <f>(C675+C677)/C673</f>
        <v>0.1482043426812536</v>
      </c>
      <c r="F672" s="179"/>
    </row>
    <row r="673" spans="1:6" s="6" customFormat="1" ht="18.75">
      <c r="A673" s="303" t="s">
        <v>17</v>
      </c>
      <c r="B673" s="169">
        <f>B675+B676+B677</f>
        <v>72.3</v>
      </c>
      <c r="C673" s="169">
        <f>C675+C676+C677</f>
        <v>55099.6</v>
      </c>
      <c r="D673" s="231">
        <f>C673/B673/12*1000</f>
        <v>63508.068234209313</v>
      </c>
      <c r="E673" s="650"/>
      <c r="F673" s="201">
        <f>C673/C673*100</f>
        <v>100</v>
      </c>
    </row>
    <row r="674" spans="1:6" s="6" customFormat="1" ht="18.75">
      <c r="A674" s="303" t="s">
        <v>13</v>
      </c>
      <c r="B674" s="168"/>
      <c r="C674" s="168"/>
      <c r="D674" s="231"/>
      <c r="E674" s="650"/>
      <c r="F674" s="179"/>
    </row>
    <row r="675" spans="1:6" s="6" customFormat="1" ht="18.75">
      <c r="A675" s="304" t="s">
        <v>14</v>
      </c>
      <c r="B675" s="159">
        <v>5</v>
      </c>
      <c r="C675" s="168">
        <v>5492.6</v>
      </c>
      <c r="D675" s="231">
        <f t="shared" ref="D675:D677" si="134">C675/B675/12*1000</f>
        <v>91543.333333333343</v>
      </c>
      <c r="E675" s="650"/>
      <c r="F675" s="179">
        <f>C675*100/C673</f>
        <v>9.9684934191899757</v>
      </c>
    </row>
    <row r="676" spans="1:6" s="6" customFormat="1" ht="18.75">
      <c r="A676" s="304" t="s">
        <v>15</v>
      </c>
      <c r="B676" s="159">
        <v>61.8</v>
      </c>
      <c r="C676" s="168">
        <v>46933.599999999999</v>
      </c>
      <c r="D676" s="231">
        <f t="shared" si="134"/>
        <v>63286.947141316072</v>
      </c>
      <c r="E676" s="650"/>
      <c r="F676" s="179">
        <f>C676*100/C673</f>
        <v>85.179565731874646</v>
      </c>
    </row>
    <row r="677" spans="1:6" s="6" customFormat="1" ht="18.75">
      <c r="A677" s="304" t="s">
        <v>16</v>
      </c>
      <c r="B677" s="159">
        <v>5.5</v>
      </c>
      <c r="C677" s="168">
        <v>2673.4</v>
      </c>
      <c r="D677" s="231">
        <f t="shared" si="134"/>
        <v>40506.060606060608</v>
      </c>
      <c r="E677" s="650"/>
      <c r="F677" s="179">
        <f>C677/C673*100</f>
        <v>4.8519408489353832</v>
      </c>
    </row>
    <row r="678" spans="1:6" s="6" customFormat="1" ht="18.75">
      <c r="A678" s="654" t="s">
        <v>144</v>
      </c>
      <c r="B678" s="654"/>
      <c r="C678" s="654"/>
      <c r="D678" s="654"/>
      <c r="E678" s="654"/>
      <c r="F678" s="172"/>
    </row>
    <row r="679" spans="1:6" s="6" customFormat="1" ht="35.25" customHeight="1">
      <c r="A679" s="125" t="str">
        <f>'приложение 1 культура'!A139</f>
        <v>Муниципальное учреждение "Кедровская централизованная библиотечная система"</v>
      </c>
      <c r="B679" s="149"/>
      <c r="C679" s="174"/>
      <c r="D679" s="228"/>
      <c r="E679" s="647">
        <f>(C682+C684)/C680</f>
        <v>0.29689024872734943</v>
      </c>
      <c r="F679" s="172"/>
    </row>
    <row r="680" spans="1:6" s="6" customFormat="1" ht="18.75">
      <c r="A680" s="303" t="s">
        <v>44</v>
      </c>
      <c r="B680" s="169">
        <f>B682+B683+B684</f>
        <v>7</v>
      </c>
      <c r="C680" s="169">
        <f>C682+C683+C684</f>
        <v>3791.3</v>
      </c>
      <c r="D680" s="231">
        <f>C680/B680/12*1000</f>
        <v>45134.523809523816</v>
      </c>
      <c r="E680" s="647"/>
      <c r="F680" s="170">
        <f>C680/C680*100</f>
        <v>100</v>
      </c>
    </row>
    <row r="681" spans="1:6" s="6" customFormat="1" ht="18.75">
      <c r="A681" s="303" t="s">
        <v>13</v>
      </c>
      <c r="B681" s="174"/>
      <c r="C681" s="174"/>
      <c r="D681" s="231"/>
      <c r="E681" s="647"/>
      <c r="F681" s="172"/>
    </row>
    <row r="682" spans="1:6" s="6" customFormat="1" ht="19.5" customHeight="1">
      <c r="A682" s="304" t="s">
        <v>14</v>
      </c>
      <c r="B682" s="159">
        <v>1</v>
      </c>
      <c r="C682" s="174">
        <v>743.3</v>
      </c>
      <c r="D682" s="231">
        <f t="shared" ref="D682:D684" si="135">C682/B682/12*1000</f>
        <v>61941.666666666664</v>
      </c>
      <c r="E682" s="647"/>
      <c r="F682" s="172">
        <f>C682*100/C680</f>
        <v>19.60541239152797</v>
      </c>
    </row>
    <row r="683" spans="1:6" s="6" customFormat="1" ht="18.75">
      <c r="A683" s="304" t="s">
        <v>15</v>
      </c>
      <c r="B683" s="159">
        <v>5</v>
      </c>
      <c r="C683" s="174">
        <v>2665.7</v>
      </c>
      <c r="D683" s="231">
        <f t="shared" si="135"/>
        <v>44428.333333333336</v>
      </c>
      <c r="E683" s="647"/>
      <c r="F683" s="172">
        <f>C683*100/C680</f>
        <v>70.310975127265053</v>
      </c>
    </row>
    <row r="684" spans="1:6" s="6" customFormat="1" ht="18.75">
      <c r="A684" s="304" t="s">
        <v>16</v>
      </c>
      <c r="B684" s="159">
        <v>1</v>
      </c>
      <c r="C684" s="174">
        <v>382.3</v>
      </c>
      <c r="D684" s="231">
        <f t="shared" si="135"/>
        <v>31858.333333333336</v>
      </c>
      <c r="E684" s="647"/>
      <c r="F684" s="172">
        <f>C684/C680*100</f>
        <v>10.083612481206973</v>
      </c>
    </row>
    <row r="685" spans="1:6" s="6" customFormat="1" ht="26.25" customHeight="1">
      <c r="A685" s="125" t="str">
        <f>'приложение 1 культура'!A140</f>
        <v>Муниципальное учреждение "Культура"</v>
      </c>
      <c r="B685" s="149"/>
      <c r="C685" s="174"/>
      <c r="D685" s="228"/>
      <c r="E685" s="647">
        <f>(C688+C690)/C686</f>
        <v>0.4475219649531576</v>
      </c>
      <c r="F685" s="167"/>
    </row>
    <row r="686" spans="1:6" s="6" customFormat="1" ht="18.75">
      <c r="A686" s="303" t="s">
        <v>44</v>
      </c>
      <c r="B686" s="169">
        <f>B688+B689+B690</f>
        <v>18.5</v>
      </c>
      <c r="C686" s="169">
        <f>C688+C689+C690</f>
        <v>10300.5</v>
      </c>
      <c r="D686" s="231">
        <f>C686/B686/12*1000</f>
        <v>46398.648648648646</v>
      </c>
      <c r="E686" s="647"/>
      <c r="F686" s="170">
        <f>C686/C686*100</f>
        <v>100</v>
      </c>
    </row>
    <row r="687" spans="1:6" s="6" customFormat="1" ht="18.75">
      <c r="A687" s="303" t="s">
        <v>13</v>
      </c>
      <c r="B687" s="174"/>
      <c r="C687" s="174"/>
      <c r="D687" s="231"/>
      <c r="E687" s="647"/>
      <c r="F687" s="167"/>
    </row>
    <row r="688" spans="1:6" s="6" customFormat="1" ht="18.75" customHeight="1">
      <c r="A688" s="304" t="s">
        <v>14</v>
      </c>
      <c r="B688" s="292">
        <v>1</v>
      </c>
      <c r="C688" s="174">
        <v>904.1</v>
      </c>
      <c r="D688" s="231">
        <f t="shared" ref="D688:D690" si="136">C688/B688/12*1000</f>
        <v>75341.666666666672</v>
      </c>
      <c r="E688" s="647"/>
      <c r="F688" s="172">
        <f>C688*100/C686</f>
        <v>8.7772438231153824</v>
      </c>
    </row>
    <row r="689" spans="1:6" s="6" customFormat="1" ht="18.75">
      <c r="A689" s="304" t="s">
        <v>15</v>
      </c>
      <c r="B689" s="292">
        <v>8.5</v>
      </c>
      <c r="C689" s="174">
        <v>5690.8</v>
      </c>
      <c r="D689" s="231">
        <f t="shared" si="136"/>
        <v>55792.156862745098</v>
      </c>
      <c r="E689" s="647"/>
      <c r="F689" s="172">
        <f>C689*100/C686</f>
        <v>55.247803504684242</v>
      </c>
    </row>
    <row r="690" spans="1:6" s="6" customFormat="1" ht="18.75">
      <c r="A690" s="304" t="s">
        <v>16</v>
      </c>
      <c r="B690" s="292">
        <v>9</v>
      </c>
      <c r="C690" s="174">
        <v>3705.6</v>
      </c>
      <c r="D690" s="231">
        <f t="shared" si="136"/>
        <v>34311.111111111109</v>
      </c>
      <c r="E690" s="647"/>
      <c r="F690" s="172">
        <f>C690/C686*100</f>
        <v>35.974952672200381</v>
      </c>
    </row>
    <row r="691" spans="1:6" s="6" customFormat="1" ht="31.5">
      <c r="A691" s="129" t="s">
        <v>147</v>
      </c>
      <c r="B691" s="182"/>
      <c r="C691" s="174"/>
      <c r="D691" s="228"/>
      <c r="E691" s="647">
        <f>(C694+C696)/C692</f>
        <v>0.40699555770022283</v>
      </c>
      <c r="F691" s="172"/>
    </row>
    <row r="692" spans="1:6" s="6" customFormat="1" ht="18.75">
      <c r="A692" s="305" t="s">
        <v>45</v>
      </c>
      <c r="B692" s="169">
        <f>B694+B695+B696</f>
        <v>25.5</v>
      </c>
      <c r="C692" s="169">
        <f>C694+C695+C696</f>
        <v>14091.8</v>
      </c>
      <c r="D692" s="231">
        <f>C692/B692/12*1000</f>
        <v>46051.6339869281</v>
      </c>
      <c r="E692" s="647"/>
      <c r="F692" s="170">
        <f>C692/C692*100</f>
        <v>100</v>
      </c>
    </row>
    <row r="693" spans="1:6" s="6" customFormat="1" ht="18.75">
      <c r="A693" s="305" t="s">
        <v>13</v>
      </c>
      <c r="B693" s="175"/>
      <c r="C693" s="174"/>
      <c r="D693" s="231"/>
      <c r="E693" s="647"/>
      <c r="F693" s="172"/>
    </row>
    <row r="694" spans="1:6" s="6" customFormat="1" ht="21.75" customHeight="1">
      <c r="A694" s="304" t="s">
        <v>14</v>
      </c>
      <c r="B694" s="175">
        <f>B688+B682</f>
        <v>2</v>
      </c>
      <c r="C694" s="175">
        <f>C688+C682</f>
        <v>1647.4</v>
      </c>
      <c r="D694" s="231">
        <f t="shared" ref="D694:D696" si="137">C694/B694/12*1000</f>
        <v>68641.666666666672</v>
      </c>
      <c r="E694" s="647"/>
      <c r="F694" s="172">
        <f>C694*100/C692</f>
        <v>11.690486666004343</v>
      </c>
    </row>
    <row r="695" spans="1:6" s="6" customFormat="1" ht="18.75">
      <c r="A695" s="304" t="s">
        <v>15</v>
      </c>
      <c r="B695" s="175">
        <f>B689+B683</f>
        <v>13.5</v>
      </c>
      <c r="C695" s="175">
        <f>C689+C683</f>
        <v>8356.5</v>
      </c>
      <c r="D695" s="231">
        <f t="shared" si="137"/>
        <v>51583.333333333336</v>
      </c>
      <c r="E695" s="647"/>
      <c r="F695" s="172">
        <f>C695*100/C692</f>
        <v>59.300444229977721</v>
      </c>
    </row>
    <row r="696" spans="1:6" s="6" customFormat="1" ht="18.75">
      <c r="A696" s="304" t="s">
        <v>16</v>
      </c>
      <c r="B696" s="175">
        <f t="shared" ref="B696:C696" si="138">B690+B684</f>
        <v>10</v>
      </c>
      <c r="C696" s="175">
        <f t="shared" si="138"/>
        <v>4087.9</v>
      </c>
      <c r="D696" s="231">
        <f t="shared" si="137"/>
        <v>34065.833333333336</v>
      </c>
      <c r="E696" s="647"/>
      <c r="F696" s="172">
        <f>C696/C692*100</f>
        <v>29.009069104017943</v>
      </c>
    </row>
    <row r="697" spans="1:6" s="6" customFormat="1" ht="18.75">
      <c r="A697" s="653" t="s">
        <v>41</v>
      </c>
      <c r="B697" s="653"/>
      <c r="C697" s="653"/>
      <c r="D697" s="653"/>
      <c r="E697" s="653"/>
      <c r="F697" s="179"/>
    </row>
    <row r="698" spans="1:6" s="6" customFormat="1" ht="31.5" customHeight="1">
      <c r="A698" s="125" t="str">
        <f>'приложение 1 культура'!A143</f>
        <v>Муниципальное бюджетное учреждение «Северский музыкальный театр»</v>
      </c>
      <c r="B698" s="40"/>
      <c r="C698" s="159"/>
      <c r="D698" s="214"/>
      <c r="E698" s="650">
        <f>(C701+C703)/C699</f>
        <v>0.29378825610352127</v>
      </c>
      <c r="F698" s="179"/>
    </row>
    <row r="699" spans="1:6" s="6" customFormat="1" ht="18.75">
      <c r="A699" s="303" t="s">
        <v>44</v>
      </c>
      <c r="B699" s="169">
        <f>B701+B702+B703</f>
        <v>184.8</v>
      </c>
      <c r="C699" s="169">
        <f>C701+C702+C703</f>
        <v>85934</v>
      </c>
      <c r="D699" s="231">
        <f>C699/B699/12*1000</f>
        <v>38750.901875901873</v>
      </c>
      <c r="E699" s="650"/>
      <c r="F699" s="180">
        <f>C699/C699*100</f>
        <v>100</v>
      </c>
    </row>
    <row r="700" spans="1:6" s="6" customFormat="1" ht="21" customHeight="1">
      <c r="A700" s="303" t="s">
        <v>13</v>
      </c>
      <c r="B700" s="159"/>
      <c r="C700" s="159"/>
      <c r="D700" s="231"/>
      <c r="E700" s="650"/>
      <c r="F700" s="179"/>
    </row>
    <row r="701" spans="1:6" s="6" customFormat="1" ht="18.75">
      <c r="A701" s="304" t="s">
        <v>14</v>
      </c>
      <c r="B701" s="202">
        <v>4</v>
      </c>
      <c r="C701" s="159">
        <v>3774.3</v>
      </c>
      <c r="D701" s="231">
        <f t="shared" ref="D701:D703" si="139">C701/B701/12*1000</f>
        <v>78631.250000000015</v>
      </c>
      <c r="E701" s="650"/>
      <c r="F701" s="179">
        <f>C701*100/C699</f>
        <v>4.3920916051853744</v>
      </c>
    </row>
    <row r="702" spans="1:6" s="6" customFormat="1" ht="18.75">
      <c r="A702" s="304" t="s">
        <v>15</v>
      </c>
      <c r="B702" s="202">
        <v>115.7</v>
      </c>
      <c r="C702" s="159">
        <v>60687.6</v>
      </c>
      <c r="D702" s="231">
        <f t="shared" si="139"/>
        <v>43710.4580812446</v>
      </c>
      <c r="E702" s="650"/>
      <c r="F702" s="179">
        <f>C702*100/C699</f>
        <v>70.621174389647862</v>
      </c>
    </row>
    <row r="703" spans="1:6" s="6" customFormat="1" ht="18.75">
      <c r="A703" s="304" t="s">
        <v>16</v>
      </c>
      <c r="B703" s="202">
        <v>65.099999999999994</v>
      </c>
      <c r="C703" s="159">
        <v>21472.1</v>
      </c>
      <c r="D703" s="231">
        <f t="shared" si="139"/>
        <v>27486.047107014852</v>
      </c>
      <c r="E703" s="650"/>
      <c r="F703" s="179">
        <f>C703/C699*100</f>
        <v>24.986734005166756</v>
      </c>
    </row>
    <row r="704" spans="1:6" s="6" customFormat="1" ht="33" customHeight="1">
      <c r="A704" s="125" t="str">
        <f>'приложение 1 культура'!A144</f>
        <v>Муниципальное автономное учреждение «Северский природный парк»</v>
      </c>
      <c r="B704" s="40"/>
      <c r="C704" s="159"/>
      <c r="D704" s="214"/>
      <c r="E704" s="650">
        <f>(C707+C709)/C705</f>
        <v>0.55831522301562664</v>
      </c>
      <c r="F704" s="179"/>
    </row>
    <row r="705" spans="1:9" s="6" customFormat="1" ht="18.75">
      <c r="A705" s="303" t="s">
        <v>44</v>
      </c>
      <c r="B705" s="169">
        <f>B707+B708+B709</f>
        <v>120.4</v>
      </c>
      <c r="C705" s="169">
        <f>C707+C708+C709</f>
        <v>47348.7</v>
      </c>
      <c r="D705" s="231">
        <f>C705/B705/12*1000</f>
        <v>32771.80232558139</v>
      </c>
      <c r="E705" s="650"/>
      <c r="F705" s="180">
        <f>C705/C705*100</f>
        <v>100</v>
      </c>
    </row>
    <row r="706" spans="1:9" s="6" customFormat="1" ht="18.75" customHeight="1">
      <c r="A706" s="303" t="s">
        <v>13</v>
      </c>
      <c r="B706" s="159"/>
      <c r="C706" s="159"/>
      <c r="D706" s="231"/>
      <c r="E706" s="650"/>
      <c r="F706" s="179"/>
    </row>
    <row r="707" spans="1:9" s="6" customFormat="1" ht="18.75">
      <c r="A707" s="304" t="s">
        <v>14</v>
      </c>
      <c r="B707" s="159">
        <v>5</v>
      </c>
      <c r="C707" s="159">
        <v>4811.8999999999996</v>
      </c>
      <c r="D707" s="231">
        <f t="shared" ref="D707:D709" si="140">C707/B707/12*1000</f>
        <v>80198.333333333328</v>
      </c>
      <c r="E707" s="650"/>
      <c r="F707" s="179">
        <f>C707*100/C705</f>
        <v>10.162686620751995</v>
      </c>
    </row>
    <row r="708" spans="1:9" s="6" customFormat="1" ht="18.75">
      <c r="A708" s="304" t="s">
        <v>15</v>
      </c>
      <c r="B708" s="159">
        <v>44.6</v>
      </c>
      <c r="C708" s="159">
        <v>20913.2</v>
      </c>
      <c r="D708" s="231">
        <f t="shared" si="140"/>
        <v>39075.485799701048</v>
      </c>
      <c r="E708" s="650"/>
      <c r="F708" s="179">
        <f>C708*100/C705</f>
        <v>44.168477698437343</v>
      </c>
    </row>
    <row r="709" spans="1:9" s="6" customFormat="1" ht="18.75">
      <c r="A709" s="304" t="s">
        <v>16</v>
      </c>
      <c r="B709" s="159">
        <v>70.8</v>
      </c>
      <c r="C709" s="159">
        <v>21623.599999999999</v>
      </c>
      <c r="D709" s="231">
        <f t="shared" si="140"/>
        <v>25451.506591337096</v>
      </c>
      <c r="E709" s="650"/>
      <c r="F709" s="179">
        <f>C709/C705*100</f>
        <v>45.668835680810666</v>
      </c>
    </row>
    <row r="710" spans="1:9" s="6" customFormat="1" ht="35.25" customHeight="1">
      <c r="A710" s="125" t="str">
        <f>'приложение 1 культура'!A145</f>
        <v>Муниципальное автономное учреждение «Городской дом культуры им.Н.Островского»</v>
      </c>
      <c r="B710" s="40"/>
      <c r="C710" s="159"/>
      <c r="D710" s="214"/>
      <c r="E710" s="650">
        <f>(C713+C715)/C711</f>
        <v>0.46897650068617319</v>
      </c>
      <c r="F710" s="178"/>
    </row>
    <row r="711" spans="1:9" s="6" customFormat="1" ht="18.75">
      <c r="A711" s="303" t="s">
        <v>44</v>
      </c>
      <c r="B711" s="169">
        <f>B713+B714+B715</f>
        <v>67.8</v>
      </c>
      <c r="C711" s="169">
        <f>C713+C714+C715</f>
        <v>29511.5</v>
      </c>
      <c r="D711" s="231">
        <f>C711/B711/12*1000</f>
        <v>36272.738446411022</v>
      </c>
      <c r="E711" s="650"/>
      <c r="F711" s="180">
        <f>C711/C711*100</f>
        <v>100</v>
      </c>
    </row>
    <row r="712" spans="1:9" s="6" customFormat="1" ht="19.5" customHeight="1">
      <c r="A712" s="303" t="s">
        <v>13</v>
      </c>
      <c r="B712" s="159"/>
      <c r="C712" s="159"/>
      <c r="D712" s="231"/>
      <c r="E712" s="650"/>
      <c r="F712" s="178"/>
    </row>
    <row r="713" spans="1:9" s="6" customFormat="1" ht="18.75">
      <c r="A713" s="304" t="s">
        <v>14</v>
      </c>
      <c r="B713" s="202">
        <v>4</v>
      </c>
      <c r="C713" s="159">
        <v>4944.5</v>
      </c>
      <c r="D713" s="231">
        <f t="shared" ref="D713:D715" si="141">C713/B713/12*1000</f>
        <v>103010.41666666667</v>
      </c>
      <c r="E713" s="650"/>
      <c r="F713" s="179">
        <f>C713*100/C711</f>
        <v>16.754485539535434</v>
      </c>
    </row>
    <row r="714" spans="1:9" s="6" customFormat="1" ht="18.75">
      <c r="A714" s="304" t="s">
        <v>15</v>
      </c>
      <c r="B714" s="202">
        <v>35.799999999999997</v>
      </c>
      <c r="C714" s="159">
        <v>15671.3</v>
      </c>
      <c r="D714" s="231">
        <f t="shared" si="141"/>
        <v>36478.817504655497</v>
      </c>
      <c r="E714" s="650"/>
      <c r="F714" s="179">
        <f>C714*100/C711</f>
        <v>53.102349931382683</v>
      </c>
      <c r="H714" s="109"/>
      <c r="I714" s="109"/>
    </row>
    <row r="715" spans="1:9" s="6" customFormat="1" ht="18.75">
      <c r="A715" s="304" t="s">
        <v>16</v>
      </c>
      <c r="B715" s="202">
        <v>28</v>
      </c>
      <c r="C715" s="159">
        <v>8895.7000000000007</v>
      </c>
      <c r="D715" s="231">
        <f t="shared" si="141"/>
        <v>26475.297619047622</v>
      </c>
      <c r="E715" s="650"/>
      <c r="F715" s="179">
        <f>C715/C711*100</f>
        <v>30.143164529081883</v>
      </c>
      <c r="H715" s="109"/>
      <c r="I715" s="109"/>
    </row>
    <row r="716" spans="1:9" s="6" customFormat="1" ht="35.25" customHeight="1">
      <c r="A716" s="125" t="str">
        <f>'приложение 1 культура'!A146</f>
        <v>Муниципальное бюджетное учреждение «Северский театр для детей и юношества»</v>
      </c>
      <c r="B716" s="40"/>
      <c r="C716" s="159"/>
      <c r="D716" s="214"/>
      <c r="E716" s="650">
        <f>(C719+C721)/C717</f>
        <v>0.36676263212708138</v>
      </c>
      <c r="F716" s="179"/>
      <c r="H716" s="109"/>
      <c r="I716" s="109"/>
    </row>
    <row r="717" spans="1:9" s="6" customFormat="1" ht="18.75">
      <c r="A717" s="303" t="s">
        <v>44</v>
      </c>
      <c r="B717" s="169">
        <f>B719+B720+B721</f>
        <v>71.5</v>
      </c>
      <c r="C717" s="169">
        <f>C719+C720+C721</f>
        <v>33414.800000000003</v>
      </c>
      <c r="D717" s="231">
        <f>C717/B717/12*1000</f>
        <v>38944.988344988356</v>
      </c>
      <c r="E717" s="650"/>
      <c r="F717" s="180">
        <f>C717/C717*100</f>
        <v>100</v>
      </c>
    </row>
    <row r="718" spans="1:9" s="6" customFormat="1" ht="18.75" customHeight="1">
      <c r="A718" s="303" t="s">
        <v>13</v>
      </c>
      <c r="B718" s="159"/>
      <c r="C718" s="159"/>
      <c r="D718" s="231"/>
      <c r="E718" s="650"/>
      <c r="F718" s="179"/>
    </row>
    <row r="719" spans="1:9" s="6" customFormat="1" ht="18.75">
      <c r="A719" s="304" t="s">
        <v>14</v>
      </c>
      <c r="B719" s="202">
        <v>2.8</v>
      </c>
      <c r="C719" s="159">
        <v>3115.7</v>
      </c>
      <c r="D719" s="231">
        <f t="shared" ref="D719:D721" si="142">C719/B719/12*1000</f>
        <v>92729.166666666672</v>
      </c>
      <c r="E719" s="650"/>
      <c r="F719" s="179">
        <f>C719*100/C717</f>
        <v>9.324311382979996</v>
      </c>
    </row>
    <row r="720" spans="1:9" s="6" customFormat="1" ht="18.75">
      <c r="A720" s="304" t="s">
        <v>15</v>
      </c>
      <c r="B720" s="202">
        <v>40</v>
      </c>
      <c r="C720" s="159">
        <v>21159.5</v>
      </c>
      <c r="D720" s="231">
        <f t="shared" si="142"/>
        <v>44082.291666666664</v>
      </c>
      <c r="E720" s="650"/>
      <c r="F720" s="179">
        <f>C720*100/C717</f>
        <v>63.32373678729185</v>
      </c>
    </row>
    <row r="721" spans="1:9" s="6" customFormat="1" ht="18.75">
      <c r="A721" s="304" t="s">
        <v>16</v>
      </c>
      <c r="B721" s="202">
        <v>28.7</v>
      </c>
      <c r="C721" s="159">
        <v>9139.6</v>
      </c>
      <c r="D721" s="231">
        <f t="shared" si="142"/>
        <v>26537.746806039489</v>
      </c>
      <c r="E721" s="650"/>
      <c r="F721" s="179">
        <f>C721/C717*100</f>
        <v>27.351951829728144</v>
      </c>
    </row>
    <row r="722" spans="1:9" s="6" customFormat="1" ht="31.5">
      <c r="A722" s="125" t="str">
        <f>'приложение 1 культура'!A147</f>
        <v>Муниципальное бюджетное учреждение «Музей г.Северска»</v>
      </c>
      <c r="B722" s="40"/>
      <c r="C722" s="159"/>
      <c r="D722" s="214"/>
      <c r="E722" s="650">
        <f>(C725+C727)/C723</f>
        <v>0.44996679353240188</v>
      </c>
      <c r="F722" s="179"/>
    </row>
    <row r="723" spans="1:9" s="6" customFormat="1" ht="18.75">
      <c r="A723" s="303" t="s">
        <v>44</v>
      </c>
      <c r="B723" s="169">
        <f>B725+B726+B727</f>
        <v>32.5</v>
      </c>
      <c r="C723" s="169">
        <f>C725+C726+C727</f>
        <v>15659.599999999999</v>
      </c>
      <c r="D723" s="231">
        <f>C723/B723/12*1000</f>
        <v>40152.820512820501</v>
      </c>
      <c r="E723" s="650"/>
      <c r="F723" s="180">
        <f>C723/C723*100</f>
        <v>100</v>
      </c>
    </row>
    <row r="724" spans="1:9" s="6" customFormat="1" ht="21" customHeight="1">
      <c r="A724" s="303" t="s">
        <v>13</v>
      </c>
      <c r="B724" s="159"/>
      <c r="C724" s="159"/>
      <c r="D724" s="231"/>
      <c r="E724" s="650"/>
      <c r="F724" s="179"/>
      <c r="H724" s="109"/>
      <c r="I724" s="109"/>
    </row>
    <row r="725" spans="1:9" s="6" customFormat="1" ht="18.75">
      <c r="A725" s="304" t="s">
        <v>14</v>
      </c>
      <c r="B725" s="159">
        <v>3</v>
      </c>
      <c r="C725" s="159">
        <v>3279</v>
      </c>
      <c r="D725" s="231">
        <f t="shared" ref="D725:D727" si="143">C725/B725/12*1000</f>
        <v>91083.333333333328</v>
      </c>
      <c r="E725" s="650"/>
      <c r="F725" s="179">
        <f>C725*100/C723</f>
        <v>20.939232164295387</v>
      </c>
      <c r="H725" s="109"/>
      <c r="I725" s="109"/>
    </row>
    <row r="726" spans="1:9" s="6" customFormat="1" ht="18.75">
      <c r="A726" s="304" t="s">
        <v>15</v>
      </c>
      <c r="B726" s="159">
        <v>17.3</v>
      </c>
      <c r="C726" s="159">
        <v>8613.2999999999993</v>
      </c>
      <c r="D726" s="231">
        <f t="shared" si="143"/>
        <v>41489.884393063578</v>
      </c>
      <c r="E726" s="650"/>
      <c r="F726" s="179">
        <f>C726*100/C723</f>
        <v>55.003320646759811</v>
      </c>
      <c r="H726" s="109"/>
      <c r="I726" s="109"/>
    </row>
    <row r="727" spans="1:9" s="6" customFormat="1" ht="18.75">
      <c r="A727" s="304" t="s">
        <v>16</v>
      </c>
      <c r="B727" s="159">
        <v>12.2</v>
      </c>
      <c r="C727" s="159">
        <v>3767.3</v>
      </c>
      <c r="D727" s="231">
        <f t="shared" si="143"/>
        <v>25732.923497267762</v>
      </c>
      <c r="E727" s="650"/>
      <c r="F727" s="179">
        <f>C727/C723*100</f>
        <v>24.057447188944803</v>
      </c>
    </row>
    <row r="728" spans="1:9" s="6" customFormat="1" ht="33.75" customHeight="1">
      <c r="A728" s="125" t="str">
        <f>'приложение 1 культура'!A148</f>
        <v>Муниципальное бюджетное учреждение «Центральная детская библиотека»</v>
      </c>
      <c r="B728" s="40"/>
      <c r="C728" s="159"/>
      <c r="D728" s="214"/>
      <c r="E728" s="650">
        <f>(C731+C733)/C729</f>
        <v>0.41104631301547023</v>
      </c>
      <c r="F728" s="179"/>
      <c r="H728" s="109"/>
      <c r="I728" s="109"/>
    </row>
    <row r="729" spans="1:9" s="6" customFormat="1" ht="18.75">
      <c r="A729" s="303" t="s">
        <v>17</v>
      </c>
      <c r="B729" s="169">
        <f>B731+B732+B733</f>
        <v>37.4</v>
      </c>
      <c r="C729" s="169">
        <f>C731+C732+C733</f>
        <v>16392.8</v>
      </c>
      <c r="D729" s="231">
        <f>C729/B729/12*1000</f>
        <v>36525.846702317285</v>
      </c>
      <c r="E729" s="650"/>
      <c r="F729" s="180">
        <f>C729/C729*100</f>
        <v>100</v>
      </c>
      <c r="H729" s="109"/>
      <c r="I729" s="109"/>
    </row>
    <row r="730" spans="1:9" s="6" customFormat="1" ht="20.25" customHeight="1">
      <c r="A730" s="303" t="s">
        <v>13</v>
      </c>
      <c r="B730" s="159"/>
      <c r="C730" s="159"/>
      <c r="D730" s="231"/>
      <c r="E730" s="650"/>
      <c r="F730" s="179"/>
      <c r="H730" s="109"/>
      <c r="I730" s="109"/>
    </row>
    <row r="731" spans="1:9" s="6" customFormat="1" ht="18.75">
      <c r="A731" s="304" t="s">
        <v>14</v>
      </c>
      <c r="B731" s="202">
        <v>3</v>
      </c>
      <c r="C731" s="159">
        <v>2804.2</v>
      </c>
      <c r="D731" s="231">
        <f t="shared" ref="D731:D733" si="144">C731/B731/12*1000</f>
        <v>77894.444444444438</v>
      </c>
      <c r="E731" s="650"/>
      <c r="F731" s="179">
        <f>C731*100/C729</f>
        <v>17.106290566590211</v>
      </c>
    </row>
    <row r="732" spans="1:9" s="6" customFormat="1" ht="18.75">
      <c r="A732" s="304" t="s">
        <v>15</v>
      </c>
      <c r="B732" s="202">
        <v>21.9</v>
      </c>
      <c r="C732" s="159">
        <v>9654.6</v>
      </c>
      <c r="D732" s="231">
        <f t="shared" si="144"/>
        <v>36737.442922374437</v>
      </c>
      <c r="E732" s="650"/>
      <c r="F732" s="179">
        <f>C732*100/C729</f>
        <v>58.895368698452984</v>
      </c>
    </row>
    <row r="733" spans="1:9" s="6" customFormat="1" ht="18.75">
      <c r="A733" s="304" t="s">
        <v>16</v>
      </c>
      <c r="B733" s="202">
        <v>12.5</v>
      </c>
      <c r="C733" s="159">
        <v>3934</v>
      </c>
      <c r="D733" s="231">
        <f t="shared" si="144"/>
        <v>26226.666666666672</v>
      </c>
      <c r="E733" s="650"/>
      <c r="F733" s="179">
        <f>C733/C729*100</f>
        <v>23.998340734956809</v>
      </c>
    </row>
    <row r="734" spans="1:9" s="6" customFormat="1" ht="31.5">
      <c r="A734" s="125" t="str">
        <f>'приложение 1 культура'!A149</f>
        <v>Муниципальное бюджетное учреждение «Центральная городская библиотека»</v>
      </c>
      <c r="B734" s="40"/>
      <c r="C734" s="159"/>
      <c r="D734" s="214"/>
      <c r="E734" s="650">
        <f>(C737+C739)/C735</f>
        <v>0.31461022228355306</v>
      </c>
      <c r="F734" s="178"/>
    </row>
    <row r="735" spans="1:9" s="6" customFormat="1" ht="18.75">
      <c r="A735" s="303" t="s">
        <v>17</v>
      </c>
      <c r="B735" s="169">
        <f>B737+B738+B739</f>
        <v>76.599999999999994</v>
      </c>
      <c r="C735" s="169">
        <f>C737+C738+C739</f>
        <v>35508.699999999997</v>
      </c>
      <c r="D735" s="231">
        <f>C735/B735/12*1000</f>
        <v>38630.0043516101</v>
      </c>
      <c r="E735" s="650"/>
      <c r="F735" s="180">
        <f>C735/C735*100</f>
        <v>100</v>
      </c>
    </row>
    <row r="736" spans="1:9" s="6" customFormat="1" ht="20.25" customHeight="1">
      <c r="A736" s="303" t="s">
        <v>13</v>
      </c>
      <c r="B736" s="159"/>
      <c r="C736" s="159"/>
      <c r="D736" s="231"/>
      <c r="E736" s="650"/>
      <c r="F736" s="178"/>
    </row>
    <row r="737" spans="1:6" s="6" customFormat="1" ht="18.75">
      <c r="A737" s="304" t="s">
        <v>14</v>
      </c>
      <c r="B737" s="202">
        <v>3</v>
      </c>
      <c r="C737" s="159">
        <v>3030</v>
      </c>
      <c r="D737" s="231">
        <f t="shared" ref="D737:D739" si="145">C737/B737/12*1000</f>
        <v>84166.666666666672</v>
      </c>
      <c r="E737" s="650"/>
      <c r="F737" s="179">
        <f>C737*100/C735</f>
        <v>8.533120052268881</v>
      </c>
    </row>
    <row r="738" spans="1:6" s="6" customFormat="1" ht="18.75">
      <c r="A738" s="304" t="s">
        <v>15</v>
      </c>
      <c r="B738" s="202">
        <v>46.8</v>
      </c>
      <c r="C738" s="159">
        <v>24337.3</v>
      </c>
      <c r="D738" s="231">
        <f t="shared" si="145"/>
        <v>43335.648148148153</v>
      </c>
      <c r="E738" s="650"/>
      <c r="F738" s="179">
        <f>C738*100/C735</f>
        <v>68.538977771644696</v>
      </c>
    </row>
    <row r="739" spans="1:6" s="6" customFormat="1" ht="18.75">
      <c r="A739" s="304" t="s">
        <v>16</v>
      </c>
      <c r="B739" s="202">
        <v>26.8</v>
      </c>
      <c r="C739" s="159">
        <v>8141.4</v>
      </c>
      <c r="D739" s="231">
        <f t="shared" si="145"/>
        <v>25315.298507462685</v>
      </c>
      <c r="E739" s="650"/>
      <c r="F739" s="179">
        <f>C739/C735*100</f>
        <v>22.927902176086427</v>
      </c>
    </row>
    <row r="740" spans="1:6" s="6" customFormat="1" ht="33.75" customHeight="1">
      <c r="A740" s="125" t="str">
        <f>'приложение 1 культура'!A150</f>
        <v>Муниципальное бюджетное учреждение «Самусьский дом культуры»</v>
      </c>
      <c r="B740" s="40"/>
      <c r="C740" s="159"/>
      <c r="D740" s="214"/>
      <c r="E740" s="650">
        <f>(C743+C745)/C741</f>
        <v>0.64246766632310404</v>
      </c>
      <c r="F740" s="179"/>
    </row>
    <row r="741" spans="1:6" s="6" customFormat="1" ht="18.75">
      <c r="A741" s="303" t="s">
        <v>44</v>
      </c>
      <c r="B741" s="169">
        <f>B743+B744+B745</f>
        <v>15</v>
      </c>
      <c r="C741" s="169">
        <f>C743+C744+C745</f>
        <v>6015.4</v>
      </c>
      <c r="D741" s="231">
        <f>C741/B741/12*1000</f>
        <v>33418.888888888891</v>
      </c>
      <c r="E741" s="650"/>
      <c r="F741" s="180">
        <f>C741/C741*100</f>
        <v>100</v>
      </c>
    </row>
    <row r="742" spans="1:6" s="6" customFormat="1" ht="19.5" customHeight="1">
      <c r="A742" s="303" t="s">
        <v>13</v>
      </c>
      <c r="B742" s="159"/>
      <c r="C742" s="159"/>
      <c r="D742" s="231"/>
      <c r="E742" s="650"/>
      <c r="F742" s="179"/>
    </row>
    <row r="743" spans="1:6" s="6" customFormat="1" ht="18.75">
      <c r="A743" s="304" t="s">
        <v>14</v>
      </c>
      <c r="B743" s="202">
        <v>2</v>
      </c>
      <c r="C743" s="159">
        <v>1476.2</v>
      </c>
      <c r="D743" s="231">
        <f t="shared" ref="D743:D745" si="146">C743/B743/12*1000</f>
        <v>61508.333333333336</v>
      </c>
      <c r="E743" s="650"/>
      <c r="F743" s="179">
        <f>C743*100/C741</f>
        <v>24.540346444126744</v>
      </c>
    </row>
    <row r="744" spans="1:6" s="6" customFormat="1" ht="18.75">
      <c r="A744" s="304" t="s">
        <v>15</v>
      </c>
      <c r="B744" s="202">
        <v>4.0999999999999996</v>
      </c>
      <c r="C744" s="159">
        <v>2150.6999999999998</v>
      </c>
      <c r="D744" s="231">
        <f t="shared" si="146"/>
        <v>43713.414634146342</v>
      </c>
      <c r="E744" s="650"/>
      <c r="F744" s="179">
        <f>C744*100/C741</f>
        <v>35.753233367689596</v>
      </c>
    </row>
    <row r="745" spans="1:6" s="6" customFormat="1" ht="18.75">
      <c r="A745" s="304" t="s">
        <v>16</v>
      </c>
      <c r="B745" s="202">
        <v>8.9</v>
      </c>
      <c r="C745" s="159">
        <v>2388.5</v>
      </c>
      <c r="D745" s="231">
        <f t="shared" si="146"/>
        <v>22364.232209737824</v>
      </c>
      <c r="E745" s="650"/>
      <c r="F745" s="179">
        <f>C745/C741*100</f>
        <v>39.706420188183664</v>
      </c>
    </row>
    <row r="746" spans="1:6" s="6" customFormat="1" ht="31.5">
      <c r="A746" s="129" t="s">
        <v>42</v>
      </c>
      <c r="B746" s="127"/>
      <c r="C746" s="159"/>
      <c r="D746" s="214"/>
      <c r="E746" s="650">
        <f>(C749+C751)/C747</f>
        <v>0.39512130933649142</v>
      </c>
      <c r="F746" s="179"/>
    </row>
    <row r="747" spans="1:6" s="6" customFormat="1" ht="18.75">
      <c r="A747" s="305" t="s">
        <v>45</v>
      </c>
      <c r="B747" s="169">
        <f>B749+B750+B751</f>
        <v>606</v>
      </c>
      <c r="C747" s="169">
        <f>C749+C750+C751</f>
        <v>269785.5</v>
      </c>
      <c r="D747" s="231">
        <f>C747/B747/12*1000</f>
        <v>37099.216171617169</v>
      </c>
      <c r="E747" s="650"/>
      <c r="F747" s="180">
        <f>C747/C747*100</f>
        <v>100</v>
      </c>
    </row>
    <row r="748" spans="1:6" s="6" customFormat="1" ht="21.75" customHeight="1">
      <c r="A748" s="305" t="s">
        <v>13</v>
      </c>
      <c r="B748" s="40"/>
      <c r="C748" s="159"/>
      <c r="D748" s="231"/>
      <c r="E748" s="650"/>
      <c r="F748" s="179"/>
    </row>
    <row r="749" spans="1:6" s="6" customFormat="1" ht="18.75">
      <c r="A749" s="304" t="s">
        <v>14</v>
      </c>
      <c r="B749" s="127">
        <f>B743+B737+B731+B725+B719+B713+B707+B701</f>
        <v>26.8</v>
      </c>
      <c r="C749" s="127">
        <f>C743+C737+C731+C725+C719+C713+C707+C701</f>
        <v>27235.8</v>
      </c>
      <c r="D749" s="231">
        <f t="shared" ref="D749:D751" si="147">C749/B749/12*1000</f>
        <v>84688.432835820888</v>
      </c>
      <c r="E749" s="650"/>
      <c r="F749" s="179">
        <f>C749*100/C747</f>
        <v>10.095353530860628</v>
      </c>
    </row>
    <row r="750" spans="1:6" s="6" customFormat="1" ht="18.75">
      <c r="A750" s="304" t="s">
        <v>15</v>
      </c>
      <c r="B750" s="127">
        <f t="shared" ref="B750:B751" si="148">B744+B738+B732+B726+B720+B714+B708+B702</f>
        <v>326.2</v>
      </c>
      <c r="C750" s="127">
        <f>C744+C738+C732+C726+C720+C714+C708+C702</f>
        <v>163187.5</v>
      </c>
      <c r="D750" s="231">
        <f t="shared" si="147"/>
        <v>41689.020028612307</v>
      </c>
      <c r="E750" s="650"/>
      <c r="F750" s="179">
        <f>C750*100/C747</f>
        <v>60.487869066350861</v>
      </c>
    </row>
    <row r="751" spans="1:6" s="6" customFormat="1" ht="18.75">
      <c r="A751" s="304" t="s">
        <v>16</v>
      </c>
      <c r="B751" s="127">
        <f t="shared" si="148"/>
        <v>253</v>
      </c>
      <c r="C751" s="127">
        <f>C745+C739+C733+C727+C721+C715+C709+C703</f>
        <v>79362.2</v>
      </c>
      <c r="D751" s="231">
        <f t="shared" si="147"/>
        <v>26140.382081686428</v>
      </c>
      <c r="E751" s="650"/>
      <c r="F751" s="179">
        <f>C751/C747*100</f>
        <v>29.416777402788512</v>
      </c>
    </row>
    <row r="752" spans="1:6" s="6" customFormat="1" ht="46.5" customHeight="1">
      <c r="A752" s="127" t="s">
        <v>155</v>
      </c>
      <c r="B752" s="127"/>
      <c r="C752" s="168"/>
      <c r="D752" s="226"/>
      <c r="E752" s="650">
        <f>(C755+C757)/C753</f>
        <v>0.29760335436586599</v>
      </c>
      <c r="F752" s="179"/>
    </row>
    <row r="753" spans="1:9" s="6" customFormat="1" ht="18.75">
      <c r="A753" s="305" t="s">
        <v>45</v>
      </c>
      <c r="B753" s="169">
        <f>B755+B756+B757</f>
        <v>2638.1</v>
      </c>
      <c r="C753" s="169">
        <f>C755+C756+C757</f>
        <v>1279288</v>
      </c>
      <c r="D753" s="231">
        <f>C753/B753/12*1000</f>
        <v>40410.649078250761</v>
      </c>
      <c r="E753" s="650"/>
      <c r="F753" s="180">
        <f>C753/C753*100</f>
        <v>100</v>
      </c>
      <c r="G753" s="109"/>
      <c r="H753" s="109"/>
      <c r="I753" s="109"/>
    </row>
    <row r="754" spans="1:9" s="6" customFormat="1" ht="18.75">
      <c r="A754" s="305" t="s">
        <v>13</v>
      </c>
      <c r="B754" s="169"/>
      <c r="C754" s="169"/>
      <c r="D754" s="231"/>
      <c r="E754" s="650"/>
      <c r="F754" s="179"/>
    </row>
    <row r="755" spans="1:9" s="6" customFormat="1" ht="18.75">
      <c r="A755" s="304" t="s">
        <v>14</v>
      </c>
      <c r="B755" s="169">
        <f t="shared" ref="B755:C757" si="149">B130+B155+B174+B205+B260+B279+B298+B317+B342+B367+B386+B513+B550+B575+B594+B619+B668+B675+B694+B749</f>
        <v>136.69999999999999</v>
      </c>
      <c r="C755" s="169">
        <f t="shared" si="149"/>
        <v>111479.70000000003</v>
      </c>
      <c r="D755" s="231">
        <f t="shared" ref="D755:D757" si="150">C755/B755/12*1000</f>
        <v>67958.851499634271</v>
      </c>
      <c r="E755" s="650"/>
      <c r="F755" s="179">
        <f>C755*100/C753</f>
        <v>8.7141988356023052</v>
      </c>
      <c r="G755" s="109"/>
      <c r="H755" s="109"/>
      <c r="I755" s="110"/>
    </row>
    <row r="756" spans="1:9" s="6" customFormat="1" ht="18.75">
      <c r="A756" s="304" t="s">
        <v>15</v>
      </c>
      <c r="B756" s="169">
        <f t="shared" si="149"/>
        <v>1701.3</v>
      </c>
      <c r="C756" s="169">
        <f t="shared" si="149"/>
        <v>898567.6</v>
      </c>
      <c r="D756" s="231">
        <f t="shared" si="150"/>
        <v>44013.773780834264</v>
      </c>
      <c r="E756" s="650"/>
      <c r="F756" s="179">
        <f>C756*100/C753</f>
        <v>70.239664563413399</v>
      </c>
      <c r="G756" s="109"/>
      <c r="H756" s="109"/>
      <c r="I756" s="110"/>
    </row>
    <row r="757" spans="1:9" s="6" customFormat="1" ht="18.75">
      <c r="A757" s="304" t="s">
        <v>16</v>
      </c>
      <c r="B757" s="169">
        <f t="shared" si="149"/>
        <v>800.1</v>
      </c>
      <c r="C757" s="169">
        <f t="shared" si="149"/>
        <v>269240.69999999995</v>
      </c>
      <c r="D757" s="231">
        <f t="shared" si="150"/>
        <v>28042.400949881259</v>
      </c>
      <c r="E757" s="650"/>
      <c r="F757" s="179">
        <f>C757/C753*100</f>
        <v>21.046136600984294</v>
      </c>
      <c r="G757" s="109"/>
      <c r="H757" s="109"/>
      <c r="I757" s="110"/>
    </row>
    <row r="758" spans="1:9" s="6" customFormat="1" ht="18.75">
      <c r="A758" s="127" t="s">
        <v>156</v>
      </c>
      <c r="B758" s="127"/>
      <c r="C758" s="171"/>
      <c r="D758" s="227"/>
      <c r="E758" s="650">
        <f>(C761+C763)/C759</f>
        <v>0.31969957729363813</v>
      </c>
      <c r="F758" s="178"/>
    </row>
    <row r="759" spans="1:9" s="6" customFormat="1" ht="18.75">
      <c r="A759" s="305" t="s">
        <v>45</v>
      </c>
      <c r="B759" s="169">
        <f>B761+B762+B763</f>
        <v>3779.5</v>
      </c>
      <c r="C759" s="169">
        <f>C761+C762+C763</f>
        <v>1872907.6999999997</v>
      </c>
      <c r="D759" s="231">
        <f>C759/B759/12*1000</f>
        <v>41295.31463597477</v>
      </c>
      <c r="E759" s="650"/>
      <c r="F759" s="180">
        <f>C759/C759*100</f>
        <v>100</v>
      </c>
    </row>
    <row r="760" spans="1:9" s="6" customFormat="1" ht="18.75">
      <c r="A760" s="305" t="s">
        <v>13</v>
      </c>
      <c r="B760" s="169"/>
      <c r="C760" s="169"/>
      <c r="D760" s="231"/>
      <c r="E760" s="650"/>
      <c r="F760" s="178"/>
      <c r="G760" s="109"/>
      <c r="H760" s="109"/>
      <c r="I760" s="109"/>
    </row>
    <row r="761" spans="1:9" s="6" customFormat="1" ht="18.75">
      <c r="A761" s="304" t="s">
        <v>14</v>
      </c>
      <c r="B761" s="169">
        <f t="shared" ref="B761:C763" si="151">B104+B755</f>
        <v>191.1</v>
      </c>
      <c r="C761" s="169">
        <f t="shared" si="151"/>
        <v>164563.50000000003</v>
      </c>
      <c r="D761" s="231">
        <f t="shared" ref="D761:D763" si="152">C761/B761/12*1000</f>
        <v>71761.512297226596</v>
      </c>
      <c r="E761" s="650"/>
      <c r="F761" s="179">
        <f>C761*100/C759</f>
        <v>8.7865248244748031</v>
      </c>
      <c r="G761" s="109"/>
      <c r="H761" s="109"/>
    </row>
    <row r="762" spans="1:9" s="6" customFormat="1" ht="18.75">
      <c r="A762" s="304" t="s">
        <v>15</v>
      </c>
      <c r="B762" s="169">
        <f t="shared" si="151"/>
        <v>2381.1999999999998</v>
      </c>
      <c r="C762" s="169">
        <f t="shared" si="151"/>
        <v>1274139.8999999999</v>
      </c>
      <c r="D762" s="231">
        <f t="shared" si="152"/>
        <v>44590.259113052241</v>
      </c>
      <c r="E762" s="650"/>
      <c r="F762" s="179">
        <f>C762*100/C759</f>
        <v>68.030042270636187</v>
      </c>
      <c r="G762" s="109"/>
      <c r="H762" s="109"/>
    </row>
    <row r="763" spans="1:9" s="6" customFormat="1" ht="18.75">
      <c r="A763" s="304" t="s">
        <v>16</v>
      </c>
      <c r="B763" s="169">
        <f t="shared" si="151"/>
        <v>1207.2</v>
      </c>
      <c r="C763" s="169">
        <f t="shared" si="151"/>
        <v>434204.29999999993</v>
      </c>
      <c r="D763" s="231">
        <f t="shared" si="152"/>
        <v>29973.236967086366</v>
      </c>
      <c r="E763" s="650"/>
      <c r="F763" s="179">
        <f>C763/C759*100</f>
        <v>23.183432904889013</v>
      </c>
    </row>
    <row r="764" spans="1:9" s="6" customFormat="1" ht="18.75">
      <c r="A764" s="669"/>
      <c r="B764" s="669"/>
      <c r="C764" s="669"/>
      <c r="D764" s="669"/>
      <c r="E764" s="669"/>
      <c r="F764" s="166"/>
    </row>
    <row r="765" spans="1:9" s="6" customFormat="1" ht="18.75">
      <c r="A765" s="670"/>
      <c r="B765" s="670"/>
      <c r="C765" s="670"/>
      <c r="D765" s="670"/>
      <c r="E765" s="670"/>
      <c r="F765" s="166"/>
    </row>
  </sheetData>
  <mergeCells count="149">
    <mergeCell ref="E752:E757"/>
    <mergeCell ref="E758:E763"/>
    <mergeCell ref="A764:E765"/>
    <mergeCell ref="E716:E721"/>
    <mergeCell ref="E722:E727"/>
    <mergeCell ref="E728:E733"/>
    <mergeCell ref="E734:E739"/>
    <mergeCell ref="E740:E745"/>
    <mergeCell ref="E746:E751"/>
    <mergeCell ref="E685:E690"/>
    <mergeCell ref="E691:E696"/>
    <mergeCell ref="A697:E697"/>
    <mergeCell ref="E698:E703"/>
    <mergeCell ref="E704:E709"/>
    <mergeCell ref="E710:E715"/>
    <mergeCell ref="E659:E664"/>
    <mergeCell ref="E665:E670"/>
    <mergeCell ref="A671:E671"/>
    <mergeCell ref="E672:E677"/>
    <mergeCell ref="A678:E678"/>
    <mergeCell ref="E679:E684"/>
    <mergeCell ref="E623:E628"/>
    <mergeCell ref="E629:E634"/>
    <mergeCell ref="E635:E640"/>
    <mergeCell ref="E641:E646"/>
    <mergeCell ref="E647:E652"/>
    <mergeCell ref="E653:E658"/>
    <mergeCell ref="A597:E597"/>
    <mergeCell ref="E598:E603"/>
    <mergeCell ref="E604:E609"/>
    <mergeCell ref="E610:E615"/>
    <mergeCell ref="E616:E621"/>
    <mergeCell ref="A622:E622"/>
    <mergeCell ref="E566:E571"/>
    <mergeCell ref="E572:E577"/>
    <mergeCell ref="A578:E578"/>
    <mergeCell ref="E579:E584"/>
    <mergeCell ref="E585:E590"/>
    <mergeCell ref="E591:E596"/>
    <mergeCell ref="E535:E540"/>
    <mergeCell ref="E541:E546"/>
    <mergeCell ref="E547:E552"/>
    <mergeCell ref="A553:E553"/>
    <mergeCell ref="E554:E559"/>
    <mergeCell ref="E560:E565"/>
    <mergeCell ref="E510:E515"/>
    <mergeCell ref="A516:E516"/>
    <mergeCell ref="E517:E522"/>
    <mergeCell ref="E523:E528"/>
    <mergeCell ref="E529:E534"/>
    <mergeCell ref="E486:E491"/>
    <mergeCell ref="E492:E497"/>
    <mergeCell ref="E504:E509"/>
    <mergeCell ref="E450:E455"/>
    <mergeCell ref="E456:E461"/>
    <mergeCell ref="E462:E467"/>
    <mergeCell ref="E468:E473"/>
    <mergeCell ref="E474:E479"/>
    <mergeCell ref="E480:E485"/>
    <mergeCell ref="E498:E503"/>
    <mergeCell ref="E414:E419"/>
    <mergeCell ref="E420:E425"/>
    <mergeCell ref="E426:E431"/>
    <mergeCell ref="E432:E437"/>
    <mergeCell ref="E438:E443"/>
    <mergeCell ref="E444:E449"/>
    <mergeCell ref="A389:E389"/>
    <mergeCell ref="E390:E395"/>
    <mergeCell ref="E396:E401"/>
    <mergeCell ref="E402:E407"/>
    <mergeCell ref="E408:E413"/>
    <mergeCell ref="E364:E369"/>
    <mergeCell ref="A370:E370"/>
    <mergeCell ref="E371:E376"/>
    <mergeCell ref="E377:E382"/>
    <mergeCell ref="E383:E388"/>
    <mergeCell ref="E339:E344"/>
    <mergeCell ref="A345:E345"/>
    <mergeCell ref="E346:E351"/>
    <mergeCell ref="E352:E357"/>
    <mergeCell ref="E327:E332"/>
    <mergeCell ref="E333:E338"/>
    <mergeCell ref="E289:E294"/>
    <mergeCell ref="E295:E300"/>
    <mergeCell ref="A301:E301"/>
    <mergeCell ref="E302:E307"/>
    <mergeCell ref="E308:E313"/>
    <mergeCell ref="E314:E319"/>
    <mergeCell ref="E358:E363"/>
    <mergeCell ref="E276:E281"/>
    <mergeCell ref="A282:E282"/>
    <mergeCell ref="E283:E288"/>
    <mergeCell ref="E239:E244"/>
    <mergeCell ref="E245:E250"/>
    <mergeCell ref="E251:E256"/>
    <mergeCell ref="E257:E262"/>
    <mergeCell ref="A320:E320"/>
    <mergeCell ref="E321:E326"/>
    <mergeCell ref="E233:E238"/>
    <mergeCell ref="E196:E201"/>
    <mergeCell ref="E202:E207"/>
    <mergeCell ref="A208:E208"/>
    <mergeCell ref="E209:E214"/>
    <mergeCell ref="E215:E220"/>
    <mergeCell ref="A263:E263"/>
    <mergeCell ref="E264:E269"/>
    <mergeCell ref="E270:E275"/>
    <mergeCell ref="E190:E195"/>
    <mergeCell ref="A133:E133"/>
    <mergeCell ref="E134:E139"/>
    <mergeCell ref="E140:E145"/>
    <mergeCell ref="E146:E151"/>
    <mergeCell ref="E152:E157"/>
    <mergeCell ref="A158:E158"/>
    <mergeCell ref="E221:E226"/>
    <mergeCell ref="E227:E232"/>
    <mergeCell ref="E71:E76"/>
    <mergeCell ref="E77:E82"/>
    <mergeCell ref="E83:E88"/>
    <mergeCell ref="E109:E114"/>
    <mergeCell ref="E115:E120"/>
    <mergeCell ref="E165:E170"/>
    <mergeCell ref="A177:E177"/>
    <mergeCell ref="E178:E183"/>
    <mergeCell ref="E184:E189"/>
    <mergeCell ref="E127:E132"/>
    <mergeCell ref="E159:E164"/>
    <mergeCell ref="E171:E176"/>
    <mergeCell ref="E89:E94"/>
    <mergeCell ref="E95:E100"/>
    <mergeCell ref="E101:E106"/>
    <mergeCell ref="A107:F107"/>
    <mergeCell ref="A108:E108"/>
    <mergeCell ref="E121:E126"/>
    <mergeCell ref="E53:E58"/>
    <mergeCell ref="E59:E64"/>
    <mergeCell ref="E65:E70"/>
    <mergeCell ref="B2:F2"/>
    <mergeCell ref="E17:E22"/>
    <mergeCell ref="E23:E28"/>
    <mergeCell ref="E29:E34"/>
    <mergeCell ref="E35:E40"/>
    <mergeCell ref="E41:E46"/>
    <mergeCell ref="E47:E52"/>
    <mergeCell ref="A4:E4"/>
    <mergeCell ref="A5:E5"/>
    <mergeCell ref="A9:E9"/>
    <mergeCell ref="A10:E10"/>
    <mergeCell ref="E11:E16"/>
  </mergeCells>
  <pageMargins left="0.39370078740157483" right="0" top="0" bottom="0" header="0.31496062992125984" footer="0.31496062992125984"/>
  <pageSetup paperSize="9" scale="6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rgb="FFFF0000"/>
  </sheetPr>
  <dimension ref="A1:IZE1618"/>
  <sheetViews>
    <sheetView view="pageBreakPreview" zoomScale="80" zoomScaleNormal="90" zoomScaleSheetLayoutView="80" workbookViewId="0">
      <pane ySplit="7" topLeftCell="A8" activePane="bottomLeft" state="frozen"/>
      <selection pane="bottomLeft" activeCell="N256" sqref="N256"/>
    </sheetView>
  </sheetViews>
  <sheetFormatPr defaultRowHeight="15.75"/>
  <cols>
    <col min="1" max="1" width="44.28515625" style="164" customWidth="1"/>
    <col min="2" max="2" width="29.42578125" style="162" customWidth="1"/>
    <col min="3" max="3" width="30.7109375" style="163" customWidth="1"/>
    <col min="4" max="4" width="30.7109375" style="223" hidden="1" customWidth="1"/>
    <col min="5" max="5" width="30.7109375" style="206" customWidth="1"/>
    <col min="6" max="6" width="10.42578125" style="237" hidden="1" customWidth="1"/>
    <col min="7" max="7" width="11.28515625" style="207" hidden="1" customWidth="1"/>
    <col min="8" max="8" width="9.85546875" style="237" hidden="1" customWidth="1"/>
    <col min="9" max="16384" width="9.140625" style="10"/>
  </cols>
  <sheetData>
    <row r="1" spans="1:8">
      <c r="A1" s="156"/>
      <c r="B1" s="156"/>
      <c r="C1" s="675" t="s">
        <v>170</v>
      </c>
      <c r="D1" s="676"/>
      <c r="E1" s="676"/>
    </row>
    <row r="2" spans="1:8">
      <c r="A2" s="156"/>
      <c r="B2" s="156"/>
      <c r="C2" s="684" t="s">
        <v>169</v>
      </c>
      <c r="D2" s="684"/>
      <c r="E2" s="684"/>
    </row>
    <row r="3" spans="1:8">
      <c r="A3" s="156"/>
      <c r="B3" s="156"/>
      <c r="C3" s="157"/>
      <c r="D3" s="211"/>
      <c r="E3" s="286"/>
    </row>
    <row r="4" spans="1:8" ht="18.75">
      <c r="A4" s="651" t="s">
        <v>10</v>
      </c>
      <c r="B4" s="651"/>
      <c r="C4" s="651"/>
      <c r="D4" s="651"/>
      <c r="E4" s="651"/>
    </row>
    <row r="5" spans="1:8" ht="18.75">
      <c r="A5" s="685" t="s">
        <v>224</v>
      </c>
      <c r="B5" s="685"/>
      <c r="C5" s="685"/>
      <c r="D5" s="685"/>
      <c r="E5" s="685"/>
    </row>
    <row r="6" spans="1:8">
      <c r="A6" s="156"/>
      <c r="B6" s="156"/>
      <c r="C6" s="157"/>
      <c r="D6" s="211"/>
      <c r="E6" s="156"/>
    </row>
    <row r="7" spans="1:8" s="6" customFormat="1" ht="97.5" customHeight="1">
      <c r="A7" s="247" t="s">
        <v>18</v>
      </c>
      <c r="B7" s="247" t="s">
        <v>47</v>
      </c>
      <c r="C7" s="159" t="s">
        <v>48</v>
      </c>
      <c r="D7" s="214" t="s">
        <v>165</v>
      </c>
      <c r="E7" s="248" t="s">
        <v>49</v>
      </c>
      <c r="F7" s="238"/>
      <c r="G7" s="210"/>
      <c r="H7" s="238"/>
    </row>
    <row r="8" spans="1:8" s="6" customFormat="1" ht="18.75">
      <c r="A8" s="249">
        <v>1</v>
      </c>
      <c r="B8" s="126">
        <v>2</v>
      </c>
      <c r="C8" s="250">
        <v>3</v>
      </c>
      <c r="D8" s="245"/>
      <c r="E8" s="249">
        <v>4</v>
      </c>
      <c r="F8" s="238"/>
      <c r="G8" s="210"/>
      <c r="H8" s="238"/>
    </row>
    <row r="9" spans="1:8" s="6" customFormat="1" ht="23.25" customHeight="1">
      <c r="A9" s="686" t="s">
        <v>50</v>
      </c>
      <c r="B9" s="687"/>
      <c r="C9" s="687"/>
      <c r="D9" s="687"/>
      <c r="E9" s="688"/>
      <c r="F9" s="238"/>
      <c r="G9" s="210"/>
      <c r="H9" s="238"/>
    </row>
    <row r="10" spans="1:8" s="6" customFormat="1" ht="18.75">
      <c r="A10" s="279" t="s">
        <v>166</v>
      </c>
      <c r="B10" s="280">
        <f>'приложение 2 культура '!B759</f>
        <v>3779.5</v>
      </c>
      <c r="C10" s="280">
        <f>D10/B10/12*1000</f>
        <v>41295.31463597477</v>
      </c>
      <c r="D10" s="251">
        <f>'приложение 2 культура '!C759</f>
        <v>1872907.6999999997</v>
      </c>
      <c r="E10" s="280">
        <f>C10/C10*100</f>
        <v>100</v>
      </c>
      <c r="F10" s="238"/>
      <c r="G10" s="210"/>
      <c r="H10" s="238"/>
    </row>
    <row r="11" spans="1:8" s="6" customFormat="1" ht="15" customHeight="1">
      <c r="A11" s="279" t="s">
        <v>13</v>
      </c>
      <c r="B11" s="280"/>
      <c r="C11" s="280"/>
      <c r="D11" s="251"/>
      <c r="E11" s="280"/>
      <c r="F11" s="238"/>
      <c r="G11" s="210"/>
      <c r="H11" s="238"/>
    </row>
    <row r="12" spans="1:8" s="6" customFormat="1" ht="18.75">
      <c r="A12" s="281" t="s">
        <v>52</v>
      </c>
      <c r="B12" s="280">
        <f>'приложение 2 культура '!B761</f>
        <v>191.1</v>
      </c>
      <c r="C12" s="280">
        <f>D12/B12/12*1000</f>
        <v>71761.512297226596</v>
      </c>
      <c r="D12" s="251">
        <f>'приложение 2 культура '!C761</f>
        <v>164563.50000000003</v>
      </c>
      <c r="E12" s="282">
        <f>C12/C13</f>
        <v>1.6093540097016596</v>
      </c>
      <c r="F12" s="238"/>
      <c r="G12" s="210"/>
      <c r="H12" s="238"/>
    </row>
    <row r="13" spans="1:8" s="6" customFormat="1" ht="18.75">
      <c r="A13" s="281" t="s">
        <v>53</v>
      </c>
      <c r="B13" s="280">
        <f>'приложение 2 культура '!B762</f>
        <v>2381.1999999999998</v>
      </c>
      <c r="C13" s="280">
        <f t="shared" ref="C13:C14" si="0">D13/B13/12*1000</f>
        <v>44590.259113052241</v>
      </c>
      <c r="D13" s="251">
        <f>'приложение 2 культура '!C762</f>
        <v>1274139.8999999999</v>
      </c>
      <c r="E13" s="282">
        <f>C13/C13</f>
        <v>1</v>
      </c>
      <c r="F13" s="238"/>
      <c r="G13" s="210"/>
      <c r="H13" s="238"/>
    </row>
    <row r="14" spans="1:8" s="6" customFormat="1" ht="18.75">
      <c r="A14" s="281" t="s">
        <v>54</v>
      </c>
      <c r="B14" s="280">
        <f>'приложение 2 культура '!B763</f>
        <v>1207.2</v>
      </c>
      <c r="C14" s="280">
        <f t="shared" si="0"/>
        <v>29973.236967086366</v>
      </c>
      <c r="D14" s="251">
        <f>'приложение 2 культура '!C763</f>
        <v>434204.29999999993</v>
      </c>
      <c r="E14" s="282">
        <f>C14/C13</f>
        <v>0.67219248246783003</v>
      </c>
      <c r="F14" s="238"/>
      <c r="G14" s="210"/>
      <c r="H14" s="238"/>
    </row>
    <row r="15" spans="1:8" s="6" customFormat="1" ht="19.5">
      <c r="A15" s="689" t="s">
        <v>51</v>
      </c>
      <c r="B15" s="690"/>
      <c r="C15" s="690"/>
      <c r="D15" s="690"/>
      <c r="E15" s="691"/>
      <c r="F15" s="238"/>
      <c r="G15" s="210"/>
      <c r="H15" s="238"/>
    </row>
    <row r="16" spans="1:8" s="6" customFormat="1" ht="54" customHeight="1">
      <c r="A16" s="252" t="s">
        <v>183</v>
      </c>
      <c r="B16" s="253"/>
      <c r="C16" s="150"/>
      <c r="D16" s="254"/>
      <c r="E16" s="255"/>
      <c r="F16" s="238"/>
      <c r="G16" s="210"/>
      <c r="H16" s="238"/>
    </row>
    <row r="17" spans="1:8" s="6" customFormat="1" ht="18.75">
      <c r="A17" s="52" t="s">
        <v>52</v>
      </c>
      <c r="B17" s="256">
        <f>'приложение 2 культура '!B104</f>
        <v>54.400000000000006</v>
      </c>
      <c r="C17" s="150">
        <f>D17/B17/12*1000</f>
        <v>81317.095588235286</v>
      </c>
      <c r="D17" s="254">
        <f>'приложение 2 культура '!C104</f>
        <v>53083.8</v>
      </c>
      <c r="E17" s="257">
        <f>C17/C18</f>
        <v>1.7665038648624884</v>
      </c>
      <c r="F17" s="208" t="e">
        <f>B21+B33+B53+B65+#REF!+B86+#REF!</f>
        <v>#REF!</v>
      </c>
      <c r="G17" s="209" t="e">
        <f>H17/F17/12*1000</f>
        <v>#REF!</v>
      </c>
      <c r="H17" s="208" t="e">
        <f>D21+D33+D53+D65+#REF!+D86+#REF!</f>
        <v>#REF!</v>
      </c>
    </row>
    <row r="18" spans="1:8" s="6" customFormat="1" ht="18.75">
      <c r="A18" s="52" t="s">
        <v>53</v>
      </c>
      <c r="B18" s="256">
        <f>'приложение 2 культура '!B105</f>
        <v>679.9</v>
      </c>
      <c r="C18" s="150">
        <f t="shared" ref="C18:C19" si="1">D18/B18/12*1000</f>
        <v>46032.786684316328</v>
      </c>
      <c r="D18" s="254">
        <f>'приложение 2 культура '!C105</f>
        <v>375572.30000000005</v>
      </c>
      <c r="E18" s="257">
        <f>C18/C18</f>
        <v>1</v>
      </c>
      <c r="F18" s="208" t="e">
        <f>B22+B34+B54+B66+#REF!+B87+#REF!</f>
        <v>#REF!</v>
      </c>
      <c r="G18" s="209" t="e">
        <f t="shared" ref="G18:G19" si="2">H18/F18/12*1000</f>
        <v>#REF!</v>
      </c>
      <c r="H18" s="208" t="e">
        <f>D22+D34+D54+D66+#REF!+D87+#REF!</f>
        <v>#REF!</v>
      </c>
    </row>
    <row r="19" spans="1:8" s="6" customFormat="1" ht="18.75">
      <c r="A19" s="52" t="s">
        <v>54</v>
      </c>
      <c r="B19" s="256">
        <f>'приложение 2 культура '!B106</f>
        <v>407.09999999999997</v>
      </c>
      <c r="C19" s="150">
        <f t="shared" si="1"/>
        <v>33768.034062065009</v>
      </c>
      <c r="D19" s="254">
        <f>'приложение 2 культура '!C106</f>
        <v>164963.59999999998</v>
      </c>
      <c r="E19" s="257">
        <f>C19/C18</f>
        <v>0.73356484571832359</v>
      </c>
      <c r="F19" s="208" t="e">
        <f>B23+B35+B55+B67+#REF!+B88+#REF!</f>
        <v>#REF!</v>
      </c>
      <c r="G19" s="209" t="e">
        <f t="shared" si="2"/>
        <v>#REF!</v>
      </c>
      <c r="H19" s="208" t="e">
        <f>D23+D35+D55+D67+#REF!+D88+#REF!</f>
        <v>#REF!</v>
      </c>
    </row>
    <row r="20" spans="1:8" s="6" customFormat="1" ht="19.5">
      <c r="A20" s="692" t="s">
        <v>55</v>
      </c>
      <c r="B20" s="693"/>
      <c r="C20" s="693"/>
      <c r="D20" s="693"/>
      <c r="E20" s="694"/>
      <c r="F20" s="238"/>
      <c r="G20" s="210"/>
      <c r="H20" s="238"/>
    </row>
    <row r="21" spans="1:8" s="6" customFormat="1" ht="18.75">
      <c r="A21" s="52" t="s">
        <v>52</v>
      </c>
      <c r="B21" s="256">
        <f>'приложение 2 культура '!B14+'приложение 2 культура '!B20</f>
        <v>9</v>
      </c>
      <c r="C21" s="148">
        <f>D21/B21/12*1000</f>
        <v>80290.74074074073</v>
      </c>
      <c r="D21" s="254">
        <f>'приложение 2 культура '!C14+'приложение 2 культура '!C20</f>
        <v>8671.4</v>
      </c>
      <c r="E21" s="257">
        <f>C21/C22</f>
        <v>2.0604463754821469</v>
      </c>
      <c r="F21" s="210">
        <f>B25+B29</f>
        <v>9</v>
      </c>
      <c r="G21" s="210">
        <f>H21/F21/12*1000</f>
        <v>80290.74074074073</v>
      </c>
      <c r="H21" s="210">
        <f>D25+D29</f>
        <v>8671.4</v>
      </c>
    </row>
    <row r="22" spans="1:8" s="6" customFormat="1" ht="18.75">
      <c r="A22" s="52" t="s">
        <v>53</v>
      </c>
      <c r="B22" s="256">
        <f>'приложение 2 культура '!B15+'приложение 2 культура '!B21</f>
        <v>126.19999999999999</v>
      </c>
      <c r="C22" s="148">
        <f t="shared" ref="C22:C23" si="3">D22/B22/12*1000</f>
        <v>38967.643951399899</v>
      </c>
      <c r="D22" s="254">
        <f>'приложение 2 культура '!C15+'приложение 2 культура '!C21</f>
        <v>59012.600000000006</v>
      </c>
      <c r="E22" s="257">
        <f>C22/C22</f>
        <v>1</v>
      </c>
      <c r="F22" s="210">
        <f t="shared" ref="F22:H23" si="4">B26+B30</f>
        <v>126.19999999999999</v>
      </c>
      <c r="G22" s="210">
        <f t="shared" ref="G22:G23" si="5">H22/F22/12*1000</f>
        <v>38967.643951399899</v>
      </c>
      <c r="H22" s="210">
        <f t="shared" si="4"/>
        <v>59012.600000000006</v>
      </c>
    </row>
    <row r="23" spans="1:8" s="6" customFormat="1" ht="18.75">
      <c r="A23" s="52" t="s">
        <v>54</v>
      </c>
      <c r="B23" s="256">
        <f>'приложение 2 культура '!B16+'приложение 2 культура '!B22</f>
        <v>51.6</v>
      </c>
      <c r="C23" s="148">
        <f t="shared" si="3"/>
        <v>29933.301033591728</v>
      </c>
      <c r="D23" s="254">
        <f>'приложение 2 культура '!C16+'приложение 2 культура '!C22</f>
        <v>18534.699999999997</v>
      </c>
      <c r="E23" s="257">
        <f>C23/C22</f>
        <v>0.76815783553463679</v>
      </c>
      <c r="F23" s="210">
        <f t="shared" si="4"/>
        <v>51.6</v>
      </c>
      <c r="G23" s="210">
        <f t="shared" si="5"/>
        <v>29933.301033591728</v>
      </c>
      <c r="H23" s="210">
        <f t="shared" si="4"/>
        <v>18534.699999999997</v>
      </c>
    </row>
    <row r="24" spans="1:8" s="6" customFormat="1" ht="25.5" customHeight="1">
      <c r="A24" s="128" t="s">
        <v>56</v>
      </c>
      <c r="B24" s="32"/>
      <c r="C24" s="136"/>
      <c r="D24" s="212"/>
      <c r="E24" s="128"/>
      <c r="F24" s="238"/>
      <c r="G24" s="210"/>
      <c r="H24" s="238"/>
    </row>
    <row r="25" spans="1:8" s="6" customFormat="1" ht="18.75">
      <c r="A25" s="52" t="s">
        <v>52</v>
      </c>
      <c r="B25" s="158">
        <f>'приложение 2 культура '!B14</f>
        <v>5</v>
      </c>
      <c r="C25" s="150">
        <f>D25/B25/12*1000</f>
        <v>84616.666666666657</v>
      </c>
      <c r="D25" s="213">
        <f>'приложение 2 культура '!C14</f>
        <v>5077</v>
      </c>
      <c r="E25" s="33">
        <f>C25/C26</f>
        <v>2.1721817029059873</v>
      </c>
      <c r="F25" s="238"/>
      <c r="G25" s="210"/>
      <c r="H25" s="238"/>
    </row>
    <row r="26" spans="1:8" s="6" customFormat="1" ht="18.75">
      <c r="A26" s="52" t="s">
        <v>53</v>
      </c>
      <c r="B26" s="158">
        <f>'приложение 2 культура '!B15</f>
        <v>93.8</v>
      </c>
      <c r="C26" s="150">
        <f t="shared" ref="C26:C27" si="6">D26/B26/12*1000</f>
        <v>38954.690831556502</v>
      </c>
      <c r="D26" s="213">
        <f>'приложение 2 культура '!C15</f>
        <v>43847.4</v>
      </c>
      <c r="E26" s="33">
        <f>C26/C26</f>
        <v>1</v>
      </c>
      <c r="F26" s="238"/>
      <c r="G26" s="210"/>
      <c r="H26" s="238"/>
    </row>
    <row r="27" spans="1:8" s="6" customFormat="1" ht="18.75">
      <c r="A27" s="52" t="s">
        <v>54</v>
      </c>
      <c r="B27" s="158">
        <f>'приложение 2 культура '!B16</f>
        <v>38.700000000000003</v>
      </c>
      <c r="C27" s="150">
        <f t="shared" si="6"/>
        <v>29730.404823428074</v>
      </c>
      <c r="D27" s="213">
        <f>'приложение 2 культура '!C16</f>
        <v>13806.8</v>
      </c>
      <c r="E27" s="33">
        <f>C27/C26</f>
        <v>0.7632047434796736</v>
      </c>
      <c r="F27" s="210"/>
      <c r="G27" s="210"/>
      <c r="H27" s="238"/>
    </row>
    <row r="28" spans="1:8" s="6" customFormat="1" ht="25.5" customHeight="1">
      <c r="A28" s="128" t="s">
        <v>57</v>
      </c>
      <c r="B28" s="32"/>
      <c r="C28" s="136"/>
      <c r="D28" s="212"/>
      <c r="E28" s="47"/>
      <c r="F28" s="238"/>
      <c r="G28" s="210"/>
      <c r="H28" s="238"/>
    </row>
    <row r="29" spans="1:8" s="6" customFormat="1" ht="18.75">
      <c r="A29" s="52" t="s">
        <v>52</v>
      </c>
      <c r="B29" s="258">
        <f>'приложение 2 культура '!B20</f>
        <v>4</v>
      </c>
      <c r="C29" s="150">
        <f>D29/B29/12*1000</f>
        <v>74883.333333333343</v>
      </c>
      <c r="D29" s="213">
        <f>'приложение 2 культура '!C20</f>
        <v>3594.4</v>
      </c>
      <c r="E29" s="33">
        <f>C29/C30</f>
        <v>1.9198322475140457</v>
      </c>
      <c r="F29" s="238"/>
      <c r="G29" s="210"/>
      <c r="H29" s="238"/>
    </row>
    <row r="30" spans="1:8" s="6" customFormat="1" ht="18.75">
      <c r="A30" s="52" t="s">
        <v>53</v>
      </c>
      <c r="B30" s="258">
        <f>'приложение 2 культура '!B21</f>
        <v>32.4</v>
      </c>
      <c r="C30" s="150">
        <f t="shared" ref="C30:C31" si="7">D30/B30/12*1000</f>
        <v>39005.144032921809</v>
      </c>
      <c r="D30" s="213">
        <f>'приложение 2 культура '!C21</f>
        <v>15165.2</v>
      </c>
      <c r="E30" s="33">
        <f>C30/C30</f>
        <v>1</v>
      </c>
      <c r="F30" s="238"/>
      <c r="G30" s="210"/>
      <c r="H30" s="238"/>
    </row>
    <row r="31" spans="1:8" s="6" customFormat="1" ht="18.75">
      <c r="A31" s="52" t="s">
        <v>54</v>
      </c>
      <c r="B31" s="258">
        <f>'приложение 2 культура '!B22</f>
        <v>12.9</v>
      </c>
      <c r="C31" s="150">
        <f t="shared" si="7"/>
        <v>30541.989664082681</v>
      </c>
      <c r="D31" s="213">
        <f>'приложение 2 культура '!C22</f>
        <v>4727.8999999999996</v>
      </c>
      <c r="E31" s="33">
        <f>C31/C30</f>
        <v>0.78302466049873043</v>
      </c>
      <c r="F31" s="238"/>
      <c r="G31" s="210"/>
      <c r="H31" s="238"/>
    </row>
    <row r="32" spans="1:8" s="6" customFormat="1" ht="19.5">
      <c r="A32" s="680" t="s">
        <v>58</v>
      </c>
      <c r="B32" s="680"/>
      <c r="C32" s="680"/>
      <c r="D32" s="680"/>
      <c r="E32" s="680"/>
      <c r="F32" s="238"/>
      <c r="G32" s="210"/>
      <c r="H32" s="238"/>
    </row>
    <row r="33" spans="1:8" s="6" customFormat="1" ht="18.75">
      <c r="A33" s="52" t="s">
        <v>52</v>
      </c>
      <c r="B33" s="256">
        <f>'приложение 2 культура '!B26+'приложение 2 культура '!B32+'приложение 2 культура '!B38+'приложение 2 культура '!B44</f>
        <v>9.8000000000000007</v>
      </c>
      <c r="C33" s="150">
        <f>D33/B33/12*1000</f>
        <v>64083.333333333328</v>
      </c>
      <c r="D33" s="254">
        <f>'приложение 2 культура '!C26+'приложение 2 культура '!C32+'приложение 2 культура '!C38+'приложение 2 культура '!C44</f>
        <v>7536.2000000000007</v>
      </c>
      <c r="E33" s="257">
        <f>C33/C34</f>
        <v>1.6442007423540597</v>
      </c>
      <c r="F33" s="210">
        <f>B37+B41+B45+B49</f>
        <v>9.8000000000000007</v>
      </c>
      <c r="G33" s="210">
        <f>H33/F33/12*1000</f>
        <v>64083.333333333328</v>
      </c>
      <c r="H33" s="210">
        <f>D37+D41+D45+D49</f>
        <v>7536.2000000000007</v>
      </c>
    </row>
    <row r="34" spans="1:8" s="6" customFormat="1" ht="18.75">
      <c r="A34" s="52" t="s">
        <v>53</v>
      </c>
      <c r="B34" s="256">
        <f>'приложение 2 культура '!B27+'приложение 2 культура '!B33+'приложение 2 культура '!B39+'приложение 2 культура '!B45</f>
        <v>69.7</v>
      </c>
      <c r="C34" s="150">
        <f t="shared" ref="C34:C35" si="8">D34/B34/12*1000</f>
        <v>38975.370636059306</v>
      </c>
      <c r="D34" s="254">
        <f>'приложение 2 культура '!C27+'приложение 2 культура '!C33+'приложение 2 культура '!C39+'приложение 2 культура '!C45</f>
        <v>32599</v>
      </c>
      <c r="E34" s="257">
        <f>C34/C34</f>
        <v>1</v>
      </c>
      <c r="F34" s="210">
        <f t="shared" ref="F34:H35" si="9">B38+B42+B46+B50</f>
        <v>69.7</v>
      </c>
      <c r="G34" s="210">
        <f t="shared" ref="G34:G35" si="10">H34/F34/12*1000</f>
        <v>38975.370636059306</v>
      </c>
      <c r="H34" s="210">
        <f t="shared" si="9"/>
        <v>32599</v>
      </c>
    </row>
    <row r="35" spans="1:8" s="6" customFormat="1" ht="18.75">
      <c r="A35" s="52" t="s">
        <v>54</v>
      </c>
      <c r="B35" s="256">
        <f>'приложение 2 культура '!B28+'приложение 2 культура '!B34+'приложение 2 культура '!B40+'приложение 2 культура '!B46</f>
        <v>43.599999999999994</v>
      </c>
      <c r="C35" s="150">
        <f t="shared" si="8"/>
        <v>33230.122324159027</v>
      </c>
      <c r="D35" s="254">
        <f>'приложение 2 культура '!C28+'приложение 2 культура '!C34+'приложение 2 культура '!C40+'приложение 2 культура '!C46</f>
        <v>17386</v>
      </c>
      <c r="E35" s="257">
        <f>C35/C34</f>
        <v>0.85259284983976835</v>
      </c>
      <c r="F35" s="210">
        <f t="shared" si="9"/>
        <v>43.599999999999994</v>
      </c>
      <c r="G35" s="210">
        <f t="shared" si="10"/>
        <v>33230.122324159027</v>
      </c>
      <c r="H35" s="210">
        <f t="shared" si="9"/>
        <v>17386</v>
      </c>
    </row>
    <row r="36" spans="1:8" s="6" customFormat="1" ht="18.75">
      <c r="A36" s="128" t="s">
        <v>59</v>
      </c>
      <c r="B36" s="32"/>
      <c r="C36" s="136"/>
      <c r="D36" s="212"/>
      <c r="E36" s="128"/>
      <c r="F36" s="238"/>
      <c r="G36" s="210"/>
      <c r="H36" s="238"/>
    </row>
    <row r="37" spans="1:8" s="6" customFormat="1" ht="18.75">
      <c r="A37" s="52" t="s">
        <v>52</v>
      </c>
      <c r="B37" s="159">
        <f>'приложение 2 культура '!B26</f>
        <v>3</v>
      </c>
      <c r="C37" s="150">
        <f>D37/B37/12*1000</f>
        <v>79422.222222222219</v>
      </c>
      <c r="D37" s="213">
        <f>'приложение 2 культура '!C26</f>
        <v>2859.2</v>
      </c>
      <c r="E37" s="33">
        <f>C37/C38</f>
        <v>1.9654842704528297</v>
      </c>
      <c r="F37" s="238"/>
      <c r="G37" s="210"/>
      <c r="H37" s="238"/>
    </row>
    <row r="38" spans="1:8" s="6" customFormat="1" ht="18.75">
      <c r="A38" s="52" t="s">
        <v>53</v>
      </c>
      <c r="B38" s="159">
        <f>'приложение 2 культура '!B27</f>
        <v>52.9</v>
      </c>
      <c r="C38" s="150">
        <f t="shared" ref="C38:C39" si="11">D38/B38/12*1000</f>
        <v>40408.475110270949</v>
      </c>
      <c r="D38" s="213">
        <f>'приложение 2 культура '!C27</f>
        <v>25651.3</v>
      </c>
      <c r="E38" s="33">
        <f>C38/C38</f>
        <v>1</v>
      </c>
      <c r="F38" s="238"/>
      <c r="G38" s="210"/>
      <c r="H38" s="238"/>
    </row>
    <row r="39" spans="1:8" s="6" customFormat="1" ht="18.75">
      <c r="A39" s="52" t="s">
        <v>54</v>
      </c>
      <c r="B39" s="159">
        <f>'приложение 2 культура '!B28</f>
        <v>32.6</v>
      </c>
      <c r="C39" s="150">
        <f t="shared" si="11"/>
        <v>36313.139059304704</v>
      </c>
      <c r="D39" s="213">
        <f>'приложение 2 культура '!C28</f>
        <v>14205.7</v>
      </c>
      <c r="E39" s="33">
        <f>C39/C38</f>
        <v>0.89865155664027274</v>
      </c>
      <c r="F39" s="238"/>
      <c r="G39" s="210"/>
      <c r="H39" s="238"/>
    </row>
    <row r="40" spans="1:8" s="6" customFormat="1" ht="18.75">
      <c r="A40" s="128" t="s">
        <v>60</v>
      </c>
      <c r="B40" s="32"/>
      <c r="C40" s="136"/>
      <c r="D40" s="212"/>
      <c r="E40" s="128"/>
      <c r="F40" s="238"/>
      <c r="G40" s="210"/>
      <c r="H40" s="238"/>
    </row>
    <row r="41" spans="1:8" s="6" customFormat="1" ht="18.75">
      <c r="A41" s="52" t="s">
        <v>52</v>
      </c>
      <c r="B41" s="158">
        <f>'приложение 2 культура '!B32</f>
        <v>3</v>
      </c>
      <c r="C41" s="150">
        <f>D41/B41/12*1000</f>
        <v>58302.777777777774</v>
      </c>
      <c r="D41" s="213">
        <f>'приложение 2 культура '!C32</f>
        <v>2098.9</v>
      </c>
      <c r="E41" s="33">
        <f>C41/C42</f>
        <v>1.6994945113416851</v>
      </c>
      <c r="F41" s="238"/>
      <c r="G41" s="210"/>
      <c r="H41" s="238"/>
    </row>
    <row r="42" spans="1:8" s="6" customFormat="1" ht="18.75">
      <c r="A42" s="52" t="s">
        <v>53</v>
      </c>
      <c r="B42" s="158">
        <f>'приложение 2 культура '!B33</f>
        <v>7</v>
      </c>
      <c r="C42" s="150">
        <f t="shared" ref="C42:C43" si="12">D42/B42/12*1000</f>
        <v>34305.952380952374</v>
      </c>
      <c r="D42" s="213">
        <f>'приложение 2 культура '!C33</f>
        <v>2881.7</v>
      </c>
      <c r="E42" s="33">
        <f>C42/C42</f>
        <v>1</v>
      </c>
      <c r="F42" s="238"/>
      <c r="G42" s="210"/>
      <c r="H42" s="238"/>
    </row>
    <row r="43" spans="1:8" s="6" customFormat="1" ht="18.75">
      <c r="A43" s="52" t="s">
        <v>54</v>
      </c>
      <c r="B43" s="158">
        <f>'приложение 2 культура '!B34</f>
        <v>3.8</v>
      </c>
      <c r="C43" s="150">
        <f t="shared" si="12"/>
        <v>25151.315789473687</v>
      </c>
      <c r="D43" s="213">
        <f>'приложение 2 культура '!C34</f>
        <v>1146.9000000000001</v>
      </c>
      <c r="E43" s="33">
        <f>C43/C42</f>
        <v>0.73314728331047307</v>
      </c>
      <c r="F43" s="238"/>
      <c r="G43" s="210"/>
      <c r="H43" s="238"/>
    </row>
    <row r="44" spans="1:8" s="6" customFormat="1" ht="18.75">
      <c r="A44" s="128" t="s">
        <v>61</v>
      </c>
      <c r="B44" s="32"/>
      <c r="C44" s="136"/>
      <c r="D44" s="212"/>
      <c r="E44" s="128"/>
      <c r="F44" s="238"/>
      <c r="G44" s="210"/>
      <c r="H44" s="238"/>
    </row>
    <row r="45" spans="1:8" s="6" customFormat="1" ht="18.75">
      <c r="A45" s="52" t="s">
        <v>52</v>
      </c>
      <c r="B45" s="158">
        <f>'приложение 2 культура '!B38</f>
        <v>2</v>
      </c>
      <c r="C45" s="150">
        <f>D45/B45/12*1000</f>
        <v>57237.500000000007</v>
      </c>
      <c r="D45" s="213">
        <f>'приложение 2 культура '!C38</f>
        <v>1373.7</v>
      </c>
      <c r="E45" s="33">
        <f>C45/C46</f>
        <v>1.5403992007829064</v>
      </c>
      <c r="F45" s="238"/>
      <c r="G45" s="210"/>
      <c r="H45" s="238"/>
    </row>
    <row r="46" spans="1:8" s="6" customFormat="1" ht="18.75">
      <c r="A46" s="52" t="s">
        <v>53</v>
      </c>
      <c r="B46" s="158">
        <f>'приложение 2 культура '!B39</f>
        <v>5.5</v>
      </c>
      <c r="C46" s="150">
        <f t="shared" ref="C46" si="13">D46/B46/12*1000</f>
        <v>37157.575757575767</v>
      </c>
      <c r="D46" s="213">
        <f>'приложение 2 культура '!C39</f>
        <v>2452.4</v>
      </c>
      <c r="E46" s="33">
        <f>C46/C46</f>
        <v>1</v>
      </c>
      <c r="F46" s="238"/>
      <c r="G46" s="210"/>
      <c r="H46" s="238"/>
    </row>
    <row r="47" spans="1:8" s="6" customFormat="1" ht="18.75">
      <c r="A47" s="52" t="s">
        <v>54</v>
      </c>
      <c r="B47" s="158">
        <f>'приложение 2 культура '!B40</f>
        <v>2.2999999999999998</v>
      </c>
      <c r="C47" s="150">
        <f>D47/B47/12*1000</f>
        <v>20815.217391304348</v>
      </c>
      <c r="D47" s="213">
        <f>'приложение 2 культура '!C40</f>
        <v>574.5</v>
      </c>
      <c r="E47" s="33">
        <f>C47/C46</f>
        <v>0.56018771318956395</v>
      </c>
      <c r="F47" s="238"/>
      <c r="G47" s="210"/>
      <c r="H47" s="238"/>
    </row>
    <row r="48" spans="1:8" s="6" customFormat="1" ht="18.75">
      <c r="A48" s="128" t="s">
        <v>62</v>
      </c>
      <c r="B48" s="32"/>
      <c r="C48" s="136"/>
      <c r="D48" s="212"/>
      <c r="E48" s="128"/>
      <c r="F48" s="238"/>
      <c r="G48" s="210"/>
      <c r="H48" s="238"/>
    </row>
    <row r="49" spans="1:8" s="6" customFormat="1" ht="18.75">
      <c r="A49" s="52" t="s">
        <v>52</v>
      </c>
      <c r="B49" s="258">
        <f>'приложение 2 культура '!B44</f>
        <v>1.8</v>
      </c>
      <c r="C49" s="150">
        <f>D49/B49/12*1000</f>
        <v>55759.25925925927</v>
      </c>
      <c r="D49" s="214">
        <f>'приложение 2 культура '!C44</f>
        <v>1204.4000000000001</v>
      </c>
      <c r="E49" s="33">
        <f>C49/C50</f>
        <v>1.7830799316917318</v>
      </c>
      <c r="F49" s="238"/>
      <c r="G49" s="210"/>
      <c r="H49" s="238"/>
    </row>
    <row r="50" spans="1:8" s="6" customFormat="1" ht="18.75">
      <c r="A50" s="52" t="s">
        <v>53</v>
      </c>
      <c r="B50" s="258">
        <f>'приложение 2 культура '!B45</f>
        <v>4.3</v>
      </c>
      <c r="C50" s="150">
        <f t="shared" ref="C50:C51" si="14">D50/B50/12*1000</f>
        <v>31271.317829457363</v>
      </c>
      <c r="D50" s="214">
        <f>'приложение 2 культура '!C45</f>
        <v>1613.6</v>
      </c>
      <c r="E50" s="33">
        <f>C50/C50</f>
        <v>1</v>
      </c>
      <c r="F50" s="238"/>
      <c r="G50" s="210"/>
      <c r="H50" s="238"/>
    </row>
    <row r="51" spans="1:8" s="6" customFormat="1" ht="18.75">
      <c r="A51" s="52" t="s">
        <v>54</v>
      </c>
      <c r="B51" s="258">
        <f>'приложение 2 культура '!B46</f>
        <v>4.9000000000000004</v>
      </c>
      <c r="C51" s="150">
        <f t="shared" si="14"/>
        <v>24811.224489795917</v>
      </c>
      <c r="D51" s="214">
        <f>'приложение 2 культура '!C46</f>
        <v>1458.9</v>
      </c>
      <c r="E51" s="33">
        <f>C51/C50</f>
        <v>0.79341793732862509</v>
      </c>
      <c r="F51" s="238"/>
      <c r="G51" s="210"/>
      <c r="H51" s="238"/>
    </row>
    <row r="52" spans="1:8" s="6" customFormat="1" ht="19.5">
      <c r="A52" s="680" t="s">
        <v>63</v>
      </c>
      <c r="B52" s="680"/>
      <c r="C52" s="680"/>
      <c r="D52" s="680"/>
      <c r="E52" s="680"/>
      <c r="F52" s="238"/>
      <c r="G52" s="210"/>
      <c r="H52" s="238"/>
    </row>
    <row r="53" spans="1:8" s="6" customFormat="1" ht="18.75">
      <c r="A53" s="52" t="s">
        <v>52</v>
      </c>
      <c r="B53" s="36">
        <f>'приложение 2 культура '!B50+'приложение 2 культура '!B56</f>
        <v>7.9</v>
      </c>
      <c r="C53" s="148">
        <f>D53/B53/12*1000</f>
        <v>83163.502109704641</v>
      </c>
      <c r="D53" s="234">
        <f>'приложение 2 культура '!C50+'приложение 2 культура '!C56</f>
        <v>7883.9</v>
      </c>
      <c r="E53" s="135">
        <f>C53/C54</f>
        <v>2.4570008925868887</v>
      </c>
      <c r="F53" s="210">
        <f>B57+B61</f>
        <v>7.9</v>
      </c>
      <c r="G53" s="210">
        <f>H53/F53/12*1000</f>
        <v>83163.502109704641</v>
      </c>
      <c r="H53" s="210">
        <f>D57+D61</f>
        <v>7883.9</v>
      </c>
    </row>
    <row r="54" spans="1:8" s="6" customFormat="1" ht="18.75">
      <c r="A54" s="52" t="s">
        <v>53</v>
      </c>
      <c r="B54" s="36">
        <f>'приложение 2 культура '!B51+'приложение 2 культура '!B57</f>
        <v>137</v>
      </c>
      <c r="C54" s="148">
        <f t="shared" ref="C54:C55" si="15">D54/B54/12*1000</f>
        <v>33847.566909975663</v>
      </c>
      <c r="D54" s="234">
        <f>'приложение 2 культура '!C51+'приложение 2 культура '!C57</f>
        <v>55645.399999999994</v>
      </c>
      <c r="E54" s="135">
        <f>C54/C54</f>
        <v>1</v>
      </c>
      <c r="F54" s="210">
        <f t="shared" ref="F54:H55" si="16">B58+B62</f>
        <v>137</v>
      </c>
      <c r="G54" s="210">
        <f t="shared" ref="G54:G55" si="17">H54/F54/12*1000</f>
        <v>33847.566909975663</v>
      </c>
      <c r="H54" s="210">
        <f t="shared" si="16"/>
        <v>55645.399999999994</v>
      </c>
    </row>
    <row r="55" spans="1:8" s="6" customFormat="1" ht="18.75">
      <c r="A55" s="52" t="s">
        <v>54</v>
      </c>
      <c r="B55" s="36">
        <f>'приложение 2 культура '!B52+'приложение 2 культура '!B58</f>
        <v>84.100000000000009</v>
      </c>
      <c r="C55" s="148">
        <f t="shared" si="15"/>
        <v>29467.102655568768</v>
      </c>
      <c r="D55" s="234">
        <f>'приложение 2 культура '!C52+'приложение 2 культура '!C58</f>
        <v>29738.2</v>
      </c>
      <c r="E55" s="135">
        <f>C55/C54</f>
        <v>0.87058259560997064</v>
      </c>
      <c r="F55" s="210">
        <f t="shared" si="16"/>
        <v>84.100000000000009</v>
      </c>
      <c r="G55" s="210">
        <f t="shared" si="17"/>
        <v>29467.102655568768</v>
      </c>
      <c r="H55" s="210">
        <f t="shared" si="16"/>
        <v>29738.2</v>
      </c>
    </row>
    <row r="56" spans="1:8" s="6" customFormat="1" ht="18.75">
      <c r="A56" s="128" t="s">
        <v>64</v>
      </c>
      <c r="B56" s="32"/>
      <c r="C56" s="136"/>
      <c r="D56" s="212"/>
      <c r="E56" s="128"/>
      <c r="F56" s="238"/>
      <c r="G56" s="210"/>
      <c r="H56" s="238"/>
    </row>
    <row r="57" spans="1:8" s="6" customFormat="1" ht="18.75">
      <c r="A57" s="52" t="s">
        <v>52</v>
      </c>
      <c r="B57" s="158">
        <f>'приложение 2 культура '!B50</f>
        <v>4.3</v>
      </c>
      <c r="C57" s="150">
        <f>D57/B57/12*1000</f>
        <v>94947.674418604656</v>
      </c>
      <c r="D57" s="213">
        <f>'приложение 2 культура '!C50</f>
        <v>4899.3</v>
      </c>
      <c r="E57" s="33">
        <f>C57/C58</f>
        <v>2.845556409032461</v>
      </c>
      <c r="F57" s="238"/>
      <c r="G57" s="210"/>
      <c r="H57" s="238"/>
    </row>
    <row r="58" spans="1:8" s="6" customFormat="1" ht="18.75">
      <c r="A58" s="52" t="s">
        <v>53</v>
      </c>
      <c r="B58" s="158">
        <f>'приложение 2 культура '!B51</f>
        <v>90.6</v>
      </c>
      <c r="C58" s="150">
        <f t="shared" ref="C58:C59" si="18">D58/B58/12*1000</f>
        <v>33366.997792494483</v>
      </c>
      <c r="D58" s="213">
        <f>'приложение 2 культура '!C51</f>
        <v>36276.6</v>
      </c>
      <c r="E58" s="33">
        <f>C58/C58</f>
        <v>1</v>
      </c>
      <c r="F58" s="238"/>
      <c r="G58" s="210"/>
      <c r="H58" s="238"/>
    </row>
    <row r="59" spans="1:8" s="6" customFormat="1" ht="18.75">
      <c r="A59" s="52" t="s">
        <v>54</v>
      </c>
      <c r="B59" s="158">
        <f>'приложение 2 культура '!B52</f>
        <v>65.400000000000006</v>
      </c>
      <c r="C59" s="150">
        <f t="shared" si="18"/>
        <v>28031.982670744139</v>
      </c>
      <c r="D59" s="213">
        <f>'приложение 2 культура '!C52</f>
        <v>21999.5</v>
      </c>
      <c r="E59" s="33">
        <f>C59/C58</f>
        <v>0.84011102362495449</v>
      </c>
      <c r="F59" s="238"/>
      <c r="G59" s="210"/>
      <c r="H59" s="238"/>
    </row>
    <row r="60" spans="1:8" s="6" customFormat="1" ht="18.75">
      <c r="A60" s="128" t="s">
        <v>65</v>
      </c>
      <c r="B60" s="32"/>
      <c r="C60" s="136"/>
      <c r="D60" s="212"/>
      <c r="E60" s="128"/>
      <c r="F60" s="238"/>
      <c r="G60" s="210"/>
      <c r="H60" s="238"/>
    </row>
    <row r="61" spans="1:8" s="6" customFormat="1" ht="18.75">
      <c r="A61" s="52" t="s">
        <v>52</v>
      </c>
      <c r="B61" s="158">
        <f>'приложение 2 культура '!B56</f>
        <v>3.6</v>
      </c>
      <c r="C61" s="150">
        <f>D61/B61/12*1000</f>
        <v>69087.962962962964</v>
      </c>
      <c r="D61" s="213">
        <f>'приложение 2 культура '!C56</f>
        <v>2984.6</v>
      </c>
      <c r="E61" s="33">
        <f>C61/C62</f>
        <v>1.9860898856809805</v>
      </c>
      <c r="F61" s="238"/>
      <c r="G61" s="210"/>
      <c r="H61" s="238"/>
    </row>
    <row r="62" spans="1:8" s="6" customFormat="1" ht="18.75">
      <c r="A62" s="52" t="s">
        <v>53</v>
      </c>
      <c r="B62" s="158">
        <f>'приложение 2 культура '!B57</f>
        <v>46.4</v>
      </c>
      <c r="C62" s="150">
        <f t="shared" ref="C62:C63" si="19">D62/B62/12*1000</f>
        <v>34785.919540229886</v>
      </c>
      <c r="D62" s="213">
        <f>'приложение 2 культура '!C57</f>
        <v>19368.8</v>
      </c>
      <c r="E62" s="33">
        <f>C62/C62</f>
        <v>1</v>
      </c>
      <c r="F62" s="238"/>
      <c r="G62" s="210"/>
      <c r="H62" s="238"/>
    </row>
    <row r="63" spans="1:8" s="6" customFormat="1" ht="18.75">
      <c r="A63" s="52" t="s">
        <v>54</v>
      </c>
      <c r="B63" s="158">
        <f>'приложение 2 культура '!B58</f>
        <v>18.7</v>
      </c>
      <c r="C63" s="150">
        <f t="shared" si="19"/>
        <v>34486.185383244207</v>
      </c>
      <c r="D63" s="213">
        <f>'приложение 2 культура '!C58</f>
        <v>7738.7</v>
      </c>
      <c r="E63" s="33">
        <f>C63/C62</f>
        <v>0.99138346316707149</v>
      </c>
      <c r="F63" s="238"/>
      <c r="G63" s="210"/>
      <c r="H63" s="238"/>
    </row>
    <row r="64" spans="1:8" s="6" customFormat="1" ht="19.5">
      <c r="A64" s="680" t="s">
        <v>66</v>
      </c>
      <c r="B64" s="680"/>
      <c r="C64" s="680"/>
      <c r="D64" s="680"/>
      <c r="E64" s="680"/>
      <c r="F64" s="238"/>
      <c r="G64" s="210"/>
      <c r="H64" s="238"/>
    </row>
    <row r="65" spans="1:8" s="6" customFormat="1" ht="18.75">
      <c r="A65" s="52" t="s">
        <v>52</v>
      </c>
      <c r="B65" s="38">
        <f>'приложение 2 культура '!B62+'приложение 2 культура '!B68+'приложение 2 культура '!B74</f>
        <v>13</v>
      </c>
      <c r="C65" s="154">
        <f>D65/B65/12*1000</f>
        <v>92491.666666666657</v>
      </c>
      <c r="D65" s="215">
        <f>'приложение 2 культура '!C62+'приложение 2 культура '!C68+'приложение 2 культура '!C74</f>
        <v>14428.699999999999</v>
      </c>
      <c r="E65" s="135">
        <f>C65/C66</f>
        <v>2.1245385170552065</v>
      </c>
      <c r="F65" s="210">
        <f>B69+B73+B77</f>
        <v>13</v>
      </c>
      <c r="G65" s="210">
        <f>H65/F65/12*1000</f>
        <v>92491.666666666657</v>
      </c>
      <c r="H65" s="210">
        <f>D69+D73+D77</f>
        <v>14428.699999999999</v>
      </c>
    </row>
    <row r="66" spans="1:8" s="6" customFormat="1" ht="18.75">
      <c r="A66" s="52" t="s">
        <v>53</v>
      </c>
      <c r="B66" s="38">
        <f>'приложение 2 культура '!B63+'приложение 2 культура '!B69+'приложение 2 культура '!B75</f>
        <v>165.5</v>
      </c>
      <c r="C66" s="154">
        <f t="shared" ref="C66:C67" si="20">D66/B66/12*1000</f>
        <v>43534.944612286003</v>
      </c>
      <c r="D66" s="215">
        <f>'приложение 2 культура '!C63+'приложение 2 культура '!C69+'приложение 2 культура '!C75</f>
        <v>86460.4</v>
      </c>
      <c r="E66" s="135">
        <f>C66/C66</f>
        <v>1</v>
      </c>
      <c r="F66" s="210">
        <f t="shared" ref="F66:H67" si="21">B70+B74+B78</f>
        <v>165.5</v>
      </c>
      <c r="G66" s="210">
        <f>H66/F66/12*1000</f>
        <v>43534.944612286003</v>
      </c>
      <c r="H66" s="210">
        <f t="shared" si="21"/>
        <v>86460.4</v>
      </c>
    </row>
    <row r="67" spans="1:8" s="6" customFormat="1" ht="18.75">
      <c r="A67" s="52" t="s">
        <v>54</v>
      </c>
      <c r="B67" s="38">
        <f>'приложение 2 культура '!B64+'приложение 2 культура '!B70+'приложение 2 культура '!B76</f>
        <v>129.69999999999999</v>
      </c>
      <c r="C67" s="154">
        <f t="shared" si="20"/>
        <v>33557.375995887945</v>
      </c>
      <c r="D67" s="215">
        <f>'приложение 2 культура '!C64+'приложение 2 культура '!C70+'приложение 2 культура '!C76</f>
        <v>52228.7</v>
      </c>
      <c r="E67" s="135">
        <f>C67/C66</f>
        <v>0.77081471665448531</v>
      </c>
      <c r="F67" s="210">
        <f t="shared" si="21"/>
        <v>129.69999999999999</v>
      </c>
      <c r="G67" s="210">
        <f t="shared" ref="G67" si="22">H67/F67/12*1000</f>
        <v>33557.375995887945</v>
      </c>
      <c r="H67" s="210">
        <f t="shared" si="21"/>
        <v>52228.7</v>
      </c>
    </row>
    <row r="68" spans="1:8" s="6" customFormat="1" ht="18.75">
      <c r="A68" s="128" t="s">
        <v>67</v>
      </c>
      <c r="B68" s="32"/>
      <c r="C68" s="136"/>
      <c r="D68" s="212"/>
      <c r="E68" s="128"/>
      <c r="F68" s="238"/>
      <c r="G68" s="210"/>
      <c r="H68" s="238"/>
    </row>
    <row r="69" spans="1:8" s="6" customFormat="1" ht="18.75">
      <c r="A69" s="52" t="s">
        <v>52</v>
      </c>
      <c r="B69" s="158">
        <f>'приложение 2 культура '!B62</f>
        <v>5</v>
      </c>
      <c r="C69" s="150">
        <f>D69/B69/12*1000</f>
        <v>94181.666666666657</v>
      </c>
      <c r="D69" s="213">
        <f>'приложение 2 культура '!C62</f>
        <v>5650.9</v>
      </c>
      <c r="E69" s="33">
        <f>C69/C70</f>
        <v>1.8406577424746777</v>
      </c>
      <c r="F69" s="238"/>
      <c r="G69" s="210"/>
      <c r="H69" s="238"/>
    </row>
    <row r="70" spans="1:8" s="6" customFormat="1" ht="18.75">
      <c r="A70" s="52" t="s">
        <v>53</v>
      </c>
      <c r="B70" s="158">
        <f>'приложение 2 культура '!B63</f>
        <v>68.400000000000006</v>
      </c>
      <c r="C70" s="150">
        <f t="shared" ref="C70:C71" si="23">D70/B70/12*1000</f>
        <v>51167.3976608187</v>
      </c>
      <c r="D70" s="213">
        <f>'приложение 2 культура '!C63</f>
        <v>41998.2</v>
      </c>
      <c r="E70" s="33">
        <f>C70/C70</f>
        <v>1</v>
      </c>
      <c r="F70" s="238"/>
      <c r="G70" s="210"/>
      <c r="H70" s="238"/>
    </row>
    <row r="71" spans="1:8" s="6" customFormat="1" ht="18.75">
      <c r="A71" s="52" t="s">
        <v>54</v>
      </c>
      <c r="B71" s="158">
        <f>'приложение 2 культура '!B64</f>
        <v>65.2</v>
      </c>
      <c r="C71" s="150">
        <f t="shared" si="23"/>
        <v>35368.992842535779</v>
      </c>
      <c r="D71" s="213">
        <f>'приложение 2 культура '!C64</f>
        <v>27672.7</v>
      </c>
      <c r="E71" s="33">
        <f>C71/C70</f>
        <v>0.69124079901408575</v>
      </c>
      <c r="F71" s="238"/>
      <c r="G71" s="210"/>
      <c r="H71" s="238"/>
    </row>
    <row r="72" spans="1:8" s="6" customFormat="1" ht="18.75">
      <c r="A72" s="128" t="s">
        <v>68</v>
      </c>
      <c r="B72" s="32"/>
      <c r="C72" s="136"/>
      <c r="D72" s="212"/>
      <c r="E72" s="128"/>
      <c r="F72" s="238"/>
      <c r="G72" s="210"/>
      <c r="H72" s="238"/>
    </row>
    <row r="73" spans="1:8" s="6" customFormat="1" ht="18.75">
      <c r="A73" s="52" t="s">
        <v>52</v>
      </c>
      <c r="B73" s="158">
        <f>'приложение 2 культура '!B68</f>
        <v>4</v>
      </c>
      <c r="C73" s="150">
        <f>D73/B73/12*1000</f>
        <v>101122.91666666666</v>
      </c>
      <c r="D73" s="213">
        <f>'приложение 2 культура '!C68</f>
        <v>4853.8999999999996</v>
      </c>
      <c r="E73" s="33">
        <f>C73/C74</f>
        <v>2.7084602978052774</v>
      </c>
      <c r="F73" s="238"/>
      <c r="G73" s="210"/>
      <c r="H73" s="238"/>
    </row>
    <row r="74" spans="1:8" s="6" customFormat="1" ht="18.75">
      <c r="A74" s="52" t="s">
        <v>53</v>
      </c>
      <c r="B74" s="158">
        <f>'приложение 2 культура '!B69</f>
        <v>57.5</v>
      </c>
      <c r="C74" s="150">
        <f t="shared" ref="C74:C75" si="24">D74/B74/12*1000</f>
        <v>37335.942028985504</v>
      </c>
      <c r="D74" s="213">
        <f>'приложение 2 культура '!C69</f>
        <v>25761.8</v>
      </c>
      <c r="E74" s="33">
        <f>C74/C74</f>
        <v>1</v>
      </c>
      <c r="F74" s="238"/>
      <c r="G74" s="210"/>
      <c r="H74" s="238"/>
    </row>
    <row r="75" spans="1:8" s="6" customFormat="1" ht="18.75">
      <c r="A75" s="52" t="s">
        <v>54</v>
      </c>
      <c r="B75" s="158">
        <f>'приложение 2 культура '!B70</f>
        <v>43.3</v>
      </c>
      <c r="C75" s="150">
        <f t="shared" si="24"/>
        <v>30940.916089299462</v>
      </c>
      <c r="D75" s="213">
        <f>'приложение 2 культура '!C70</f>
        <v>16076.9</v>
      </c>
      <c r="E75" s="33">
        <f>C75/C74</f>
        <v>0.82871663088823877</v>
      </c>
      <c r="F75" s="238"/>
      <c r="G75" s="210"/>
      <c r="H75" s="238"/>
    </row>
    <row r="76" spans="1:8" s="6" customFormat="1" ht="39" customHeight="1">
      <c r="A76" s="128" t="s">
        <v>69</v>
      </c>
      <c r="B76" s="32"/>
      <c r="C76" s="136"/>
      <c r="D76" s="212"/>
      <c r="E76" s="128"/>
      <c r="F76" s="238"/>
      <c r="G76" s="210"/>
      <c r="H76" s="238"/>
    </row>
    <row r="77" spans="1:8" s="6" customFormat="1" ht="18.75">
      <c r="A77" s="52" t="s">
        <v>52</v>
      </c>
      <c r="B77" s="158">
        <f>'приложение 2 культура '!B74</f>
        <v>4</v>
      </c>
      <c r="C77" s="150">
        <f>D77/B77/12*1000</f>
        <v>81747.916666666672</v>
      </c>
      <c r="D77" s="214">
        <f>'приложение 2 культура '!C74</f>
        <v>3923.9</v>
      </c>
      <c r="E77" s="33">
        <f>C77/C78</f>
        <v>2.0773143889970265</v>
      </c>
      <c r="F77" s="238"/>
      <c r="G77" s="210"/>
      <c r="H77" s="238"/>
    </row>
    <row r="78" spans="1:8" s="6" customFormat="1" ht="18.75">
      <c r="A78" s="52" t="s">
        <v>53</v>
      </c>
      <c r="B78" s="158">
        <f>'приложение 2 культура '!B75</f>
        <v>39.6</v>
      </c>
      <c r="C78" s="150">
        <f t="shared" ref="C78:C79" si="25">D78/B78/12*1000</f>
        <v>39352.693602693609</v>
      </c>
      <c r="D78" s="214">
        <f>'приложение 2 культура '!C75</f>
        <v>18700.400000000001</v>
      </c>
      <c r="E78" s="33">
        <f>C78/C78</f>
        <v>1</v>
      </c>
      <c r="F78" s="238"/>
      <c r="G78" s="210"/>
      <c r="H78" s="238"/>
    </row>
    <row r="79" spans="1:8" s="6" customFormat="1" ht="18.75">
      <c r="A79" s="52" t="s">
        <v>54</v>
      </c>
      <c r="B79" s="158">
        <f>'приложение 2 культура '!B76</f>
        <v>21.2</v>
      </c>
      <c r="C79" s="150">
        <f t="shared" si="25"/>
        <v>33329.795597484277</v>
      </c>
      <c r="D79" s="214">
        <f>'приложение 2 культура '!C76</f>
        <v>8479.1</v>
      </c>
      <c r="E79" s="33">
        <f>C79/C78</f>
        <v>0.84695080682362545</v>
      </c>
      <c r="F79" s="238"/>
      <c r="G79" s="210"/>
      <c r="H79" s="238"/>
    </row>
    <row r="80" spans="1:8" s="6" customFormat="1" ht="19.5">
      <c r="A80" s="680" t="s">
        <v>70</v>
      </c>
      <c r="B80" s="680"/>
      <c r="C80" s="680"/>
      <c r="D80" s="680"/>
      <c r="E80" s="680"/>
      <c r="F80" s="238"/>
      <c r="G80" s="210"/>
      <c r="H80" s="238"/>
    </row>
    <row r="81" spans="1:8" s="6" customFormat="1" ht="31.5">
      <c r="A81" s="128" t="s">
        <v>71</v>
      </c>
      <c r="B81" s="32"/>
      <c r="C81" s="136"/>
      <c r="D81" s="212"/>
      <c r="E81" s="128"/>
      <c r="F81" s="238"/>
      <c r="G81" s="210"/>
      <c r="H81" s="238"/>
    </row>
    <row r="82" spans="1:8" s="6" customFormat="1" ht="18.75">
      <c r="A82" s="52" t="s">
        <v>52</v>
      </c>
      <c r="B82" s="158">
        <f>'приложение 2 культура '!B80</f>
        <v>5</v>
      </c>
      <c r="C82" s="150">
        <f>D82/B82/12*1000</f>
        <v>103138.33333333333</v>
      </c>
      <c r="D82" s="213">
        <f>'приложение 2 культура '!C80</f>
        <v>6188.3</v>
      </c>
      <c r="E82" s="33">
        <f>C82/C83</f>
        <v>1.2744735614323108</v>
      </c>
      <c r="F82" s="238"/>
      <c r="G82" s="210"/>
      <c r="H82" s="238"/>
    </row>
    <row r="83" spans="1:8" s="6" customFormat="1" ht="18.75">
      <c r="A83" s="52" t="s">
        <v>53</v>
      </c>
      <c r="B83" s="158">
        <f>'приложение 2 культура '!B81</f>
        <v>105.5</v>
      </c>
      <c r="C83" s="150">
        <f t="shared" ref="C83:C84" si="26">D83/B83/12*1000</f>
        <v>80926.224328594006</v>
      </c>
      <c r="D83" s="213">
        <f>'приложение 2 культура '!C81</f>
        <v>102452.6</v>
      </c>
      <c r="E83" s="33">
        <f>C83/C83</f>
        <v>1</v>
      </c>
      <c r="F83" s="238"/>
      <c r="G83" s="210"/>
      <c r="H83" s="238"/>
    </row>
    <row r="84" spans="1:8" s="6" customFormat="1" ht="18.75">
      <c r="A84" s="52" t="s">
        <v>54</v>
      </c>
      <c r="B84" s="158">
        <f>'приложение 2 культура '!B82</f>
        <v>62.2</v>
      </c>
      <c r="C84" s="150">
        <f t="shared" si="26"/>
        <v>43369.239013933548</v>
      </c>
      <c r="D84" s="213">
        <f>'приложение 2 культура '!C82</f>
        <v>32370.799999999999</v>
      </c>
      <c r="E84" s="33">
        <f>C84/C83</f>
        <v>0.53591081721342226</v>
      </c>
      <c r="F84" s="238"/>
      <c r="G84" s="210"/>
      <c r="H84" s="238"/>
    </row>
    <row r="85" spans="1:8" s="6" customFormat="1" ht="19.5">
      <c r="A85" s="680" t="s">
        <v>72</v>
      </c>
      <c r="B85" s="680"/>
      <c r="C85" s="680"/>
      <c r="D85" s="680"/>
      <c r="E85" s="680"/>
      <c r="F85" s="238"/>
      <c r="G85" s="210"/>
      <c r="H85" s="238"/>
    </row>
    <row r="86" spans="1:8" s="6" customFormat="1" ht="18.75">
      <c r="A86" s="52" t="s">
        <v>52</v>
      </c>
      <c r="B86" s="38">
        <f>'приложение 2 культура '!B86+'приложение 2 культура '!B92</f>
        <v>8</v>
      </c>
      <c r="C86" s="154">
        <f>D86/B86/12*1000</f>
        <v>65234.375</v>
      </c>
      <c r="D86" s="215">
        <f>'приложение 2 культура '!C86+'приложение 2 культура '!C92</f>
        <v>6262.5</v>
      </c>
      <c r="E86" s="135">
        <f>C86/C87</f>
        <v>1.5087123470368451</v>
      </c>
      <c r="F86" s="210">
        <f>B90+B94</f>
        <v>8</v>
      </c>
      <c r="G86" s="210">
        <f>H86/F86/12*1000</f>
        <v>65234.375</v>
      </c>
      <c r="H86" s="210">
        <f>D90+D94</f>
        <v>6262.5</v>
      </c>
    </row>
    <row r="87" spans="1:8" s="6" customFormat="1" ht="18.75">
      <c r="A87" s="52" t="s">
        <v>53</v>
      </c>
      <c r="B87" s="38">
        <f>'приложение 2 культура '!B87+'приложение 2 культура '!B93</f>
        <v>75</v>
      </c>
      <c r="C87" s="154">
        <f t="shared" ref="C87:C88" si="27">D87/B87/12*1000</f>
        <v>43238.444444444438</v>
      </c>
      <c r="D87" s="215">
        <f>'приложение 2 культура '!C87+'приложение 2 культура '!C93</f>
        <v>38914.6</v>
      </c>
      <c r="E87" s="135">
        <f>C87/C87</f>
        <v>1</v>
      </c>
      <c r="F87" s="210">
        <f t="shared" ref="F87:H88" si="28">B91+B95</f>
        <v>75</v>
      </c>
      <c r="G87" s="210">
        <f>H87/F87/12*1000</f>
        <v>43238.444444444438</v>
      </c>
      <c r="H87" s="210">
        <f t="shared" si="28"/>
        <v>38914.6</v>
      </c>
    </row>
    <row r="88" spans="1:8" s="6" customFormat="1" ht="18.75">
      <c r="A88" s="52" t="s">
        <v>54</v>
      </c>
      <c r="B88" s="38">
        <f>'приложение 2 культура '!B88+'приложение 2 культура '!B94</f>
        <v>25.5</v>
      </c>
      <c r="C88" s="154">
        <f t="shared" si="27"/>
        <v>31724.18300653595</v>
      </c>
      <c r="D88" s="215">
        <f>'приложение 2 культура '!C88+'приложение 2 культура '!C94</f>
        <v>9707.6</v>
      </c>
      <c r="E88" s="135">
        <f>C88/C87</f>
        <v>0.73370315269545006</v>
      </c>
      <c r="F88" s="210">
        <f t="shared" si="28"/>
        <v>25.5</v>
      </c>
      <c r="G88" s="210">
        <f t="shared" ref="G88" si="29">H88/F88/12*1000</f>
        <v>31724.18300653595</v>
      </c>
      <c r="H88" s="210">
        <f t="shared" si="28"/>
        <v>9707.6</v>
      </c>
    </row>
    <row r="89" spans="1:8" s="6" customFormat="1" ht="18.75">
      <c r="A89" s="128" t="s">
        <v>73</v>
      </c>
      <c r="B89" s="32"/>
      <c r="C89" s="136"/>
      <c r="D89" s="212"/>
      <c r="E89" s="128"/>
      <c r="F89" s="238"/>
      <c r="G89" s="210"/>
      <c r="H89" s="238"/>
    </row>
    <row r="90" spans="1:8" s="6" customFormat="1" ht="18.75">
      <c r="A90" s="52" t="s">
        <v>52</v>
      </c>
      <c r="B90" s="158">
        <f>'приложение 2 культура '!B86</f>
        <v>4</v>
      </c>
      <c r="C90" s="150">
        <f>D90/B90/12*1000</f>
        <v>67185.416666666672</v>
      </c>
      <c r="D90" s="213">
        <f>'приложение 2 культура '!C86</f>
        <v>3224.9</v>
      </c>
      <c r="E90" s="33">
        <f>C90/C91</f>
        <v>1.5726023367810431</v>
      </c>
      <c r="F90" s="238"/>
      <c r="G90" s="210"/>
      <c r="H90" s="238"/>
    </row>
    <row r="91" spans="1:8" s="6" customFormat="1" ht="18.75">
      <c r="A91" s="52" t="s">
        <v>53</v>
      </c>
      <c r="B91" s="158">
        <f>'приложение 2 культура '!B87</f>
        <v>49.9</v>
      </c>
      <c r="C91" s="150">
        <f t="shared" ref="C91:C92" si="30">D91/B91/12*1000</f>
        <v>42722.444889779559</v>
      </c>
      <c r="D91" s="213">
        <f>'приложение 2 культура '!C87</f>
        <v>25582.2</v>
      </c>
      <c r="E91" s="33">
        <f>C91/C91</f>
        <v>1</v>
      </c>
      <c r="F91" s="238"/>
      <c r="G91" s="210"/>
      <c r="H91" s="238"/>
    </row>
    <row r="92" spans="1:8" s="6" customFormat="1" ht="18.75">
      <c r="A92" s="52" t="s">
        <v>54</v>
      </c>
      <c r="B92" s="158">
        <f>'приложение 2 культура '!B88</f>
        <v>15.7</v>
      </c>
      <c r="C92" s="150">
        <f t="shared" si="30"/>
        <v>29810.509554140128</v>
      </c>
      <c r="D92" s="213">
        <f>'приложение 2 культура '!C88</f>
        <v>5616.3</v>
      </c>
      <c r="E92" s="33">
        <f>C92/C91</f>
        <v>0.69777161936890142</v>
      </c>
      <c r="F92" s="238"/>
      <c r="G92" s="210"/>
      <c r="H92" s="238"/>
    </row>
    <row r="93" spans="1:8" s="6" customFormat="1" ht="18.75">
      <c r="A93" s="128" t="s">
        <v>74</v>
      </c>
      <c r="B93" s="32"/>
      <c r="C93" s="136"/>
      <c r="D93" s="212"/>
      <c r="E93" s="128"/>
      <c r="F93" s="238"/>
      <c r="G93" s="210"/>
      <c r="H93" s="238"/>
    </row>
    <row r="94" spans="1:8" s="6" customFormat="1" ht="18.75">
      <c r="A94" s="52" t="s">
        <v>52</v>
      </c>
      <c r="B94" s="158">
        <f>'приложение 2 культура '!B92</f>
        <v>4</v>
      </c>
      <c r="C94" s="150">
        <f>D94/B94/12*1000</f>
        <v>63283.333333333328</v>
      </c>
      <c r="D94" s="213">
        <f>'приложение 2 культура '!C92</f>
        <v>3037.6</v>
      </c>
      <c r="E94" s="33">
        <f>C94/C95</f>
        <v>1.4296705769403861</v>
      </c>
      <c r="F94" s="238"/>
      <c r="G94" s="210"/>
      <c r="H94" s="238"/>
    </row>
    <row r="95" spans="1:8" s="6" customFormat="1" ht="18.75">
      <c r="A95" s="52" t="s">
        <v>53</v>
      </c>
      <c r="B95" s="158">
        <f>'приложение 2 культура '!B93</f>
        <v>25.1</v>
      </c>
      <c r="C95" s="150">
        <f t="shared" ref="C95:C96" si="31">D95/B95/12*1000</f>
        <v>44264.276228419643</v>
      </c>
      <c r="D95" s="213">
        <f>'приложение 2 культура '!C93</f>
        <v>13332.4</v>
      </c>
      <c r="E95" s="33">
        <f>C95/C95</f>
        <v>1</v>
      </c>
      <c r="F95" s="238"/>
      <c r="G95" s="210"/>
      <c r="H95" s="238"/>
    </row>
    <row r="96" spans="1:8" s="6" customFormat="1" ht="18.75">
      <c r="A96" s="52" t="s">
        <v>54</v>
      </c>
      <c r="B96" s="158">
        <f>'приложение 2 культура '!B94</f>
        <v>9.8000000000000007</v>
      </c>
      <c r="C96" s="150">
        <f t="shared" si="31"/>
        <v>34789.965986394556</v>
      </c>
      <c r="D96" s="213">
        <f>'приложение 2 культура '!C94</f>
        <v>4091.3</v>
      </c>
      <c r="E96" s="33">
        <f>C96/C95</f>
        <v>0.78596034885707322</v>
      </c>
      <c r="F96" s="238"/>
      <c r="G96" s="210"/>
      <c r="H96" s="238"/>
    </row>
    <row r="97" spans="1:8" s="6" customFormat="1" ht="19.5">
      <c r="A97" s="681" t="s">
        <v>75</v>
      </c>
      <c r="B97" s="682"/>
      <c r="C97" s="682"/>
      <c r="D97" s="682"/>
      <c r="E97" s="683"/>
      <c r="F97" s="238"/>
      <c r="G97" s="210"/>
      <c r="H97" s="238"/>
    </row>
    <row r="98" spans="1:8" s="6" customFormat="1" ht="18.75">
      <c r="A98" s="128" t="s">
        <v>76</v>
      </c>
      <c r="B98" s="158"/>
      <c r="C98" s="154"/>
      <c r="D98" s="224"/>
      <c r="E98" s="33"/>
      <c r="F98" s="238"/>
      <c r="G98" s="210"/>
      <c r="H98" s="238"/>
    </row>
    <row r="99" spans="1:8" s="6" customFormat="1" ht="18.75">
      <c r="A99" s="52" t="s">
        <v>52</v>
      </c>
      <c r="B99" s="158">
        <f>'приложение 2 культура '!B98</f>
        <v>1.7</v>
      </c>
      <c r="C99" s="150">
        <f t="shared" ref="C99:C101" si="32">D99/B99/12*1000</f>
        <v>103568.62745098041</v>
      </c>
      <c r="D99" s="213">
        <f>'приложение 2 культура '!C98</f>
        <v>2112.8000000000002</v>
      </c>
      <c r="E99" s="33">
        <f>C99/C100</f>
        <v>2.5483361275615439</v>
      </c>
      <c r="F99" s="238"/>
      <c r="G99" s="210"/>
      <c r="H99" s="238"/>
    </row>
    <row r="100" spans="1:8" s="6" customFormat="1" ht="18.75">
      <c r="A100" s="52" t="s">
        <v>53</v>
      </c>
      <c r="B100" s="158">
        <f>'приложение 2 культура '!B99</f>
        <v>1</v>
      </c>
      <c r="C100" s="150">
        <f t="shared" si="32"/>
        <v>40641.666666666664</v>
      </c>
      <c r="D100" s="213">
        <f>'приложение 2 культура '!C99</f>
        <v>487.7</v>
      </c>
      <c r="E100" s="33">
        <f>C100/C100</f>
        <v>1</v>
      </c>
      <c r="F100" s="238"/>
      <c r="G100" s="210"/>
      <c r="H100" s="238"/>
    </row>
    <row r="101" spans="1:8" s="6" customFormat="1" ht="18.75">
      <c r="A101" s="52" t="s">
        <v>54</v>
      </c>
      <c r="B101" s="158">
        <f>'приложение 2 культура '!B100</f>
        <v>10.4</v>
      </c>
      <c r="C101" s="150">
        <f t="shared" si="32"/>
        <v>40044.871794871797</v>
      </c>
      <c r="D101" s="213">
        <f>'приложение 2 культура '!C100</f>
        <v>4997.6000000000004</v>
      </c>
      <c r="E101" s="33">
        <f>C101/C100</f>
        <v>0.98531568902698707</v>
      </c>
      <c r="F101" s="238"/>
      <c r="G101" s="210"/>
      <c r="H101" s="238"/>
    </row>
    <row r="102" spans="1:8" s="6" customFormat="1" ht="37.5" customHeight="1">
      <c r="A102" s="677" t="s">
        <v>77</v>
      </c>
      <c r="B102" s="678"/>
      <c r="C102" s="678"/>
      <c r="D102" s="678"/>
      <c r="E102" s="679"/>
      <c r="F102" s="238"/>
      <c r="G102" s="210"/>
      <c r="H102" s="238"/>
    </row>
    <row r="103" spans="1:8" s="6" customFormat="1" ht="18.75">
      <c r="A103" s="138" t="s">
        <v>52</v>
      </c>
      <c r="B103" s="148">
        <f>'приложение 2 культура '!B755</f>
        <v>136.69999999999999</v>
      </c>
      <c r="C103" s="148">
        <f>D103/B103/12*1000</f>
        <v>67958.851499634271</v>
      </c>
      <c r="D103" s="245">
        <f>'приложение 2 культура '!C755</f>
        <v>111479.70000000003</v>
      </c>
      <c r="E103" s="135">
        <f>C103/C104</f>
        <v>1.5440360065018295</v>
      </c>
      <c r="F103" s="210" t="e">
        <f>#REF!+B131+B136+B141+#REF!+B164+B169+B174+#REF!+#REF!+#REF!+B183+B191+#REF!+#REF!+B195+#REF!+B199+B203+B207+#REF!+B211+#REF!+B215+B224+B229+B238+B243+B252+B257+B266+B271+B276+#REF!+#REF!+B285+B290+B295+B304+B309+B318+#REF!+#REF!+#REF!+B326+B330+B334+B338+B342+B346+B350+B354+B358+B362+B366+B370+B374+B378+B382+B386+B390+B398+#REF!+B407+B415+B419+B423+B427+B436+B441+B446+B455+B460+B469+B474+B479+B488+B493+B501+B505+B509+B513+B517+B523+B532+B537+B549+B553+B558+B566+B570+B578+B582+B587</f>
        <v>#REF!</v>
      </c>
      <c r="G103" s="210"/>
      <c r="H103" s="238"/>
    </row>
    <row r="104" spans="1:8" s="6" customFormat="1" ht="18.75">
      <c r="A104" s="138" t="s">
        <v>53</v>
      </c>
      <c r="B104" s="148">
        <f>'приложение 2 культура '!B756</f>
        <v>1701.3</v>
      </c>
      <c r="C104" s="148">
        <f t="shared" ref="C104:C105" si="33">D104/B104/12*1000</f>
        <v>44013.773780834264</v>
      </c>
      <c r="D104" s="245">
        <f>'приложение 2 культура '!C756</f>
        <v>898567.6</v>
      </c>
      <c r="E104" s="135">
        <f>C104/C104</f>
        <v>1</v>
      </c>
      <c r="F104" s="210" t="e">
        <f>#REF!+B132+B137+B142+#REF!+B165+B170+B175+#REF!+#REF!+#REF!+B184+B192+#REF!+#REF!+B196+#REF!+B200+B204+B208+#REF!+B212+#REF!+B216+B225+B230+B239+B244+B253+B258+B267+B272+B277+#REF!+#REF!+B286+B291+B296+B305+B310+B319+#REF!+#REF!+#REF!+B327+B331+B335+B339+B343+B347+B351+B355+B359+B363+B367+B371+B375+B379+B383+B387+B391+B399+#REF!+B408+B416+B420+B424+B428+B437+B442+B447+B456+B461+B470+B475+B480+B489+B494+B502+B506+B510+B514+B518+B524+B533+B538+B550+B554+B559+B567+B571+B579+B583+B588</f>
        <v>#REF!</v>
      </c>
      <c r="G104" s="210"/>
      <c r="H104" s="238"/>
    </row>
    <row r="105" spans="1:8" s="6" customFormat="1" ht="18.75">
      <c r="A105" s="138" t="s">
        <v>54</v>
      </c>
      <c r="B105" s="148">
        <f>'приложение 2 культура '!B757</f>
        <v>800.1</v>
      </c>
      <c r="C105" s="148">
        <f t="shared" si="33"/>
        <v>28042.400949881259</v>
      </c>
      <c r="D105" s="245">
        <f>'приложение 2 культура '!C757</f>
        <v>269240.69999999995</v>
      </c>
      <c r="E105" s="135">
        <f>C105/C104</f>
        <v>0.63712784751241403</v>
      </c>
      <c r="F105" s="210" t="e">
        <f>#REF!+B133+B138+B143+#REF!+B166+B171+B176+#REF!+#REF!+#REF!+B185+B193+#REF!+#REF!+B197+#REF!+B201+B205+B209+#REF!+B213+#REF!+B217+B226+B231+B240+B245+B254+B259+B268+B273+B278+#REF!+#REF!+B287+B292+B297+B306+B311+B320+#REF!+#REF!+#REF!+B328+B332+B336+B340+B344+B348+B352+B356+B360+B364+B368+B372+B376+B380+B384+B388+B392+B400+#REF!+B409+B417+B421+B425+B429+B438+B443+B448+B457+B462+B471+B476+B481+B490+B495+B503+B507+B511+B515+B519+B525+B534+B539+B551+B555+B560+B568+B572+B580+B584+B589</f>
        <v>#REF!</v>
      </c>
      <c r="G105" s="210"/>
      <c r="H105" s="238"/>
    </row>
    <row r="106" spans="1:8" s="6" customFormat="1" ht="24" customHeight="1">
      <c r="A106" s="671" t="s">
        <v>19</v>
      </c>
      <c r="B106" s="672"/>
      <c r="C106" s="672"/>
      <c r="D106" s="672"/>
      <c r="E106" s="673"/>
      <c r="F106" s="238"/>
      <c r="G106" s="210"/>
      <c r="H106" s="238"/>
    </row>
    <row r="107" spans="1:8" s="6" customFormat="1" ht="18.75">
      <c r="A107" s="153" t="s">
        <v>52</v>
      </c>
      <c r="B107" s="38">
        <f>'приложение 2 культура '!B130</f>
        <v>3</v>
      </c>
      <c r="C107" s="154">
        <f>D107/B107/12*1000</f>
        <v>65813.888888888891</v>
      </c>
      <c r="D107" s="215">
        <f>'приложение 2 культура '!C130</f>
        <v>2369.3000000000002</v>
      </c>
      <c r="E107" s="134">
        <f>C107/C108</f>
        <v>1.0353751924864392</v>
      </c>
      <c r="F107" s="238"/>
      <c r="G107" s="210"/>
      <c r="H107" s="238"/>
    </row>
    <row r="108" spans="1:8" s="6" customFormat="1" ht="18.75">
      <c r="A108" s="153" t="s">
        <v>53</v>
      </c>
      <c r="B108" s="38">
        <f>'приложение 2 культура '!B131</f>
        <v>37.799999999999997</v>
      </c>
      <c r="C108" s="154">
        <f t="shared" ref="C108:C109" si="34">D108/B108/12*1000</f>
        <v>63565.2557319224</v>
      </c>
      <c r="D108" s="215">
        <f>'приложение 2 культура '!C131</f>
        <v>28833.199999999997</v>
      </c>
      <c r="E108" s="134">
        <f>C108/C108</f>
        <v>1</v>
      </c>
      <c r="F108" s="238"/>
      <c r="G108" s="210"/>
      <c r="H108" s="238"/>
    </row>
    <row r="109" spans="1:8" s="6" customFormat="1" ht="18.75">
      <c r="A109" s="153" t="s">
        <v>54</v>
      </c>
      <c r="B109" s="38">
        <f>'приложение 2 культура '!B132</f>
        <v>27.6</v>
      </c>
      <c r="C109" s="154">
        <f t="shared" si="34"/>
        <v>33670.289855072464</v>
      </c>
      <c r="D109" s="215">
        <f>'приложение 2 культура '!C132</f>
        <v>11151.599999999999</v>
      </c>
      <c r="E109" s="134">
        <f>C109/C108</f>
        <v>0.52969644292901474</v>
      </c>
      <c r="F109" s="238"/>
      <c r="G109" s="210"/>
      <c r="H109" s="238"/>
    </row>
    <row r="110" spans="1:8" s="6" customFormat="1" ht="18.75">
      <c r="A110" s="43" t="s">
        <v>55</v>
      </c>
      <c r="B110" s="55"/>
      <c r="C110" s="34"/>
      <c r="D110" s="217"/>
      <c r="E110" s="33"/>
      <c r="F110" s="238"/>
      <c r="G110" s="210"/>
      <c r="H110" s="238"/>
    </row>
    <row r="111" spans="1:8" s="6" customFormat="1" ht="54.75" customHeight="1">
      <c r="A111" s="44" t="str">
        <f>'приложение 1 культура'!A30</f>
        <v>Муниципальное бюджетное учреждение "Централизованная библиотечная система" Александровского района</v>
      </c>
      <c r="B111" s="45"/>
      <c r="C111" s="136"/>
      <c r="D111" s="218"/>
      <c r="E111" s="44"/>
      <c r="F111" s="238"/>
      <c r="G111" s="210"/>
      <c r="H111" s="238"/>
    </row>
    <row r="112" spans="1:8" s="6" customFormat="1" ht="18.75">
      <c r="A112" s="52" t="s">
        <v>52</v>
      </c>
      <c r="B112" s="158">
        <f>'приложение 2 культура '!B118</f>
        <v>1</v>
      </c>
      <c r="C112" s="150">
        <f>D112/B112/12*1000</f>
        <v>73241.666666666657</v>
      </c>
      <c r="D112" s="214">
        <f>'приложение 2 культура '!C118</f>
        <v>878.9</v>
      </c>
      <c r="E112" s="33">
        <f>C112/C113</f>
        <v>1.4040833280081793</v>
      </c>
      <c r="F112" s="238"/>
      <c r="G112" s="210"/>
      <c r="H112" s="238"/>
    </row>
    <row r="113" spans="1:8" s="6" customFormat="1" ht="18.75">
      <c r="A113" s="52" t="s">
        <v>53</v>
      </c>
      <c r="B113" s="158">
        <f>'приложение 2 культура '!B119</f>
        <v>10</v>
      </c>
      <c r="C113" s="150">
        <f t="shared" ref="C113:C114" si="35">D113/B113/12*1000</f>
        <v>52163.333333333336</v>
      </c>
      <c r="D113" s="214">
        <f>'приложение 2 культура '!C119</f>
        <v>6259.6</v>
      </c>
      <c r="E113" s="33">
        <f>C113/C113</f>
        <v>1</v>
      </c>
      <c r="F113" s="238"/>
      <c r="G113" s="210"/>
      <c r="H113" s="238"/>
    </row>
    <row r="114" spans="1:8" s="6" customFormat="1" ht="18.75">
      <c r="A114" s="139" t="s">
        <v>54</v>
      </c>
      <c r="B114" s="158">
        <f>'приложение 2 культура '!B120</f>
        <v>5.3</v>
      </c>
      <c r="C114" s="150">
        <f t="shared" si="35"/>
        <v>34460.691823899368</v>
      </c>
      <c r="D114" s="214">
        <f>'приложение 2 культура '!C120</f>
        <v>2191.6999999999998</v>
      </c>
      <c r="E114" s="33">
        <f>C114/C113</f>
        <v>0.66063055448717556</v>
      </c>
      <c r="F114" s="238"/>
      <c r="G114" s="210"/>
      <c r="H114" s="238"/>
    </row>
    <row r="115" spans="1:8" s="6" customFormat="1" ht="18.75">
      <c r="A115" s="46" t="s">
        <v>63</v>
      </c>
      <c r="B115" s="143"/>
      <c r="C115" s="34"/>
      <c r="D115" s="217"/>
      <c r="E115" s="33"/>
      <c r="F115" s="238"/>
      <c r="G115" s="210"/>
      <c r="H115" s="238"/>
    </row>
    <row r="116" spans="1:8" s="6" customFormat="1" ht="53.25" customHeight="1">
      <c r="A116" s="47" t="str">
        <f>'приложение 1 культура'!A31</f>
        <v>Муниципальное бюджетное учреждение "Музей истории и культуры" Александровского района</v>
      </c>
      <c r="B116" s="35"/>
      <c r="C116" s="136"/>
      <c r="D116" s="218"/>
      <c r="E116" s="47"/>
      <c r="F116" s="238"/>
      <c r="G116" s="210"/>
      <c r="H116" s="238"/>
    </row>
    <row r="117" spans="1:8" s="6" customFormat="1" ht="18.75">
      <c r="A117" s="140" t="s">
        <v>52</v>
      </c>
      <c r="B117" s="158">
        <f>'приложение 2 культура '!B124</f>
        <v>1</v>
      </c>
      <c r="C117" s="150">
        <f>D117/B117/12*1000</f>
        <v>59975</v>
      </c>
      <c r="D117" s="217">
        <f>'приложение 2 культура '!C124</f>
        <v>719.7</v>
      </c>
      <c r="E117" s="33">
        <f>C117/C118</f>
        <v>0.8252967146379222</v>
      </c>
      <c r="F117" s="238"/>
      <c r="G117" s="210"/>
      <c r="H117" s="238"/>
    </row>
    <row r="118" spans="1:8" s="6" customFormat="1" ht="18.75">
      <c r="A118" s="52" t="s">
        <v>53</v>
      </c>
      <c r="B118" s="158">
        <f>'приложение 2 культура '!B125</f>
        <v>2</v>
      </c>
      <c r="C118" s="150">
        <f t="shared" ref="C118:C119" si="36">D118/B118/12*1000</f>
        <v>72670.833333333328</v>
      </c>
      <c r="D118" s="217">
        <f>'приложение 2 культура '!C125</f>
        <v>1744.1</v>
      </c>
      <c r="E118" s="33">
        <f>C118/C118</f>
        <v>1</v>
      </c>
      <c r="F118" s="238"/>
      <c r="G118" s="210"/>
      <c r="H118" s="238"/>
    </row>
    <row r="119" spans="1:8" s="6" customFormat="1" ht="18.75">
      <c r="A119" s="52" t="s">
        <v>54</v>
      </c>
      <c r="B119" s="158">
        <f>'приложение 2 культура '!B126</f>
        <v>0.5</v>
      </c>
      <c r="C119" s="150">
        <f t="shared" si="36"/>
        <v>37300.000000000007</v>
      </c>
      <c r="D119" s="217">
        <f>'приложение 2 культура '!C126</f>
        <v>223.8</v>
      </c>
      <c r="E119" s="33">
        <f>C119/C118</f>
        <v>0.51327332148385996</v>
      </c>
      <c r="F119" s="238"/>
      <c r="G119" s="210"/>
      <c r="H119" s="238"/>
    </row>
    <row r="120" spans="1:8" s="6" customFormat="1" ht="18.75">
      <c r="A120" s="41" t="s">
        <v>58</v>
      </c>
      <c r="B120" s="61"/>
      <c r="C120" s="136"/>
      <c r="D120" s="219"/>
      <c r="E120" s="33"/>
      <c r="F120" s="238"/>
      <c r="G120" s="210"/>
      <c r="H120" s="238"/>
    </row>
    <row r="121" spans="1:8" s="6" customFormat="1" ht="47.25">
      <c r="A121" s="44" t="str">
        <f>'приложение 1 культура'!A29</f>
        <v>Муниципальное бюджетное учреждение "Центр досуга и народного творчества" Александровского района</v>
      </c>
      <c r="B121" s="61"/>
      <c r="C121" s="136"/>
      <c r="D121" s="219"/>
      <c r="E121" s="44"/>
      <c r="F121" s="238"/>
      <c r="G121" s="210"/>
      <c r="H121" s="238"/>
    </row>
    <row r="122" spans="1:8" s="6" customFormat="1" ht="18.75">
      <c r="A122" s="52" t="s">
        <v>52</v>
      </c>
      <c r="B122" s="158">
        <f>'приложение 2 культура '!B112</f>
        <v>1</v>
      </c>
      <c r="C122" s="150">
        <f>D122/B122/12*1000</f>
        <v>64225.000000000007</v>
      </c>
      <c r="D122" s="214">
        <f>'приложение 2 культура '!C112</f>
        <v>770.7</v>
      </c>
      <c r="E122" s="33">
        <f>C122/C123</f>
        <v>0.95461052833721438</v>
      </c>
      <c r="F122" s="238"/>
      <c r="G122" s="210"/>
      <c r="H122" s="238"/>
    </row>
    <row r="123" spans="1:8" s="6" customFormat="1" ht="18.75">
      <c r="A123" s="52" t="s">
        <v>53</v>
      </c>
      <c r="B123" s="158">
        <f>'приложение 2 культура '!B113</f>
        <v>25.8</v>
      </c>
      <c r="C123" s="150">
        <f t="shared" ref="C123:C124" si="37">D123/B123/12*1000</f>
        <v>67278.746770025828</v>
      </c>
      <c r="D123" s="214">
        <f>'приложение 2 культура '!C113</f>
        <v>20829.5</v>
      </c>
      <c r="E123" s="33">
        <f>C123/C123</f>
        <v>1</v>
      </c>
      <c r="F123" s="238"/>
      <c r="G123" s="210"/>
      <c r="H123" s="238"/>
    </row>
    <row r="124" spans="1:8" s="6" customFormat="1" ht="18.75">
      <c r="A124" s="52" t="s">
        <v>54</v>
      </c>
      <c r="B124" s="158">
        <f>'приложение 2 культура '!B114</f>
        <v>21.8</v>
      </c>
      <c r="C124" s="150">
        <f t="shared" si="37"/>
        <v>33394.87767584098</v>
      </c>
      <c r="D124" s="214">
        <f>'приложение 2 культура '!C114</f>
        <v>8736.1</v>
      </c>
      <c r="E124" s="33">
        <f>C124/C123</f>
        <v>0.49636592949616504</v>
      </c>
      <c r="F124" s="238"/>
      <c r="G124" s="210"/>
      <c r="H124" s="238"/>
    </row>
    <row r="125" spans="1:8" ht="27" customHeight="1">
      <c r="A125" s="671" t="s">
        <v>78</v>
      </c>
      <c r="B125" s="672"/>
      <c r="C125" s="672"/>
      <c r="D125" s="672"/>
      <c r="E125" s="673"/>
    </row>
    <row r="126" spans="1:8">
      <c r="A126" s="153" t="s">
        <v>52</v>
      </c>
      <c r="B126" s="38">
        <f>'приложение 2 культура '!B155</f>
        <v>5</v>
      </c>
      <c r="C126" s="154">
        <f>D126/B126/12*1000</f>
        <v>46908.333333333328</v>
      </c>
      <c r="D126" s="215">
        <f>'приложение 2 культура '!C155</f>
        <v>2814.5</v>
      </c>
      <c r="E126" s="134">
        <f>C126/C127</f>
        <v>0.9732752849587023</v>
      </c>
      <c r="F126" s="207">
        <f>B131+B136+B141</f>
        <v>5</v>
      </c>
      <c r="G126" s="207">
        <f>H126/F126/12*1000</f>
        <v>46908.333333333328</v>
      </c>
      <c r="H126" s="207">
        <f>D131+D136+D141</f>
        <v>2814.5</v>
      </c>
    </row>
    <row r="127" spans="1:8">
      <c r="A127" s="153" t="s">
        <v>53</v>
      </c>
      <c r="B127" s="38">
        <f>'приложение 2 культура '!B156</f>
        <v>39</v>
      </c>
      <c r="C127" s="154">
        <f t="shared" ref="C127:C128" si="38">D127/B127/12*1000</f>
        <v>48196.367521367531</v>
      </c>
      <c r="D127" s="215">
        <f>'приложение 2 культура '!C156</f>
        <v>22555.9</v>
      </c>
      <c r="E127" s="134">
        <f>C127/C127</f>
        <v>1</v>
      </c>
      <c r="F127" s="207">
        <f t="shared" ref="F127:F128" si="39">B132+B137+B142</f>
        <v>39</v>
      </c>
      <c r="G127" s="207">
        <f t="shared" ref="G127:G128" si="40">H127/F127/12*1000</f>
        <v>48196.367521367531</v>
      </c>
      <c r="H127" s="207">
        <f t="shared" ref="H127:H128" si="41">D132+D137+D142</f>
        <v>22555.9</v>
      </c>
    </row>
    <row r="128" spans="1:8">
      <c r="A128" s="153" t="s">
        <v>54</v>
      </c>
      <c r="B128" s="38">
        <f>'приложение 2 культура '!B157</f>
        <v>14.8</v>
      </c>
      <c r="C128" s="154">
        <f t="shared" si="38"/>
        <v>25842.342342342345</v>
      </c>
      <c r="D128" s="215">
        <f>'приложение 2 культура '!C157</f>
        <v>4589.6000000000004</v>
      </c>
      <c r="E128" s="134">
        <f>C128/C127</f>
        <v>0.53618858995722696</v>
      </c>
      <c r="F128" s="207">
        <f t="shared" si="39"/>
        <v>14.8</v>
      </c>
      <c r="G128" s="207">
        <f t="shared" si="40"/>
        <v>25842.342342342345</v>
      </c>
      <c r="H128" s="207">
        <f t="shared" si="41"/>
        <v>4589.6000000000004</v>
      </c>
    </row>
    <row r="129" spans="1:6765">
      <c r="A129" s="43" t="s">
        <v>55</v>
      </c>
      <c r="B129" s="55"/>
      <c r="C129" s="34"/>
      <c r="D129" s="217"/>
      <c r="E129" s="33"/>
    </row>
    <row r="130" spans="1:6765" ht="48.75" customHeight="1">
      <c r="A130" s="44" t="str">
        <f>'приложение 1 культура'!A35</f>
        <v>Муниципальное бюджетное учреждение культуры "Бакчарская межпоселенческая централизованная библиотечная система"</v>
      </c>
      <c r="B130" s="45"/>
      <c r="C130" s="136"/>
      <c r="D130" s="218"/>
      <c r="E130" s="44"/>
    </row>
    <row r="131" spans="1:6765">
      <c r="A131" s="52" t="s">
        <v>52</v>
      </c>
      <c r="B131" s="158">
        <f>'приложение 2 культура '!B143</f>
        <v>1</v>
      </c>
      <c r="C131" s="150">
        <f>D131/B131/12*1000</f>
        <v>50233.333333333328</v>
      </c>
      <c r="D131" s="214">
        <f>'приложение 2 культура '!C143</f>
        <v>602.79999999999995</v>
      </c>
      <c r="E131" s="33">
        <f>C131/C132</f>
        <v>1.0460089241447692</v>
      </c>
    </row>
    <row r="132" spans="1:6765">
      <c r="A132" s="52" t="s">
        <v>53</v>
      </c>
      <c r="B132" s="158">
        <f>'приложение 2 культура '!B144</f>
        <v>16.100000000000001</v>
      </c>
      <c r="C132" s="150">
        <f t="shared" ref="C132:C133" si="42">D132/B132/12*1000</f>
        <v>48023.809523809527</v>
      </c>
      <c r="D132" s="214">
        <f>'приложение 2 культура '!C144</f>
        <v>9278.2000000000007</v>
      </c>
      <c r="E132" s="33">
        <f>C132/C132</f>
        <v>1</v>
      </c>
    </row>
    <row r="133" spans="1:6765">
      <c r="A133" s="139" t="s">
        <v>54</v>
      </c>
      <c r="B133" s="158">
        <f>'приложение 2 культура '!B145</f>
        <v>1</v>
      </c>
      <c r="C133" s="150">
        <f t="shared" si="42"/>
        <v>28083.333333333332</v>
      </c>
      <c r="D133" s="214">
        <f>'приложение 2 культура '!C145</f>
        <v>337</v>
      </c>
      <c r="E133" s="33">
        <f>C133/C132</f>
        <v>0.58477937530986612</v>
      </c>
    </row>
    <row r="134" spans="1:6765">
      <c r="A134" s="46" t="s">
        <v>63</v>
      </c>
      <c r="B134" s="143"/>
      <c r="C134" s="34"/>
      <c r="D134" s="217"/>
      <c r="E134" s="33"/>
    </row>
    <row r="135" spans="1:6765" s="48" customFormat="1" ht="51" customHeight="1">
      <c r="A135" s="47" t="str">
        <f>'приложение 1 культура'!A34</f>
        <v>Муниципальное бюджетное учреждение культуры "Бакчарский краеведческий музей северного садоводства"</v>
      </c>
      <c r="B135" s="35"/>
      <c r="C135" s="136"/>
      <c r="D135" s="218"/>
      <c r="E135" s="47"/>
      <c r="F135" s="241"/>
      <c r="G135" s="242"/>
      <c r="H135" s="674"/>
      <c r="I135" s="674"/>
      <c r="J135" s="674"/>
      <c r="K135" s="674"/>
      <c r="L135" s="674"/>
      <c r="M135" s="674"/>
      <c r="N135" s="674"/>
      <c r="O135" s="674"/>
      <c r="P135" s="674"/>
      <c r="Q135" s="674"/>
      <c r="R135" s="674"/>
      <c r="S135" s="674"/>
      <c r="T135" s="674"/>
      <c r="U135" s="674"/>
      <c r="V135" s="674"/>
      <c r="W135" s="674"/>
      <c r="X135" s="674"/>
      <c r="Y135" s="674"/>
      <c r="Z135" s="674"/>
      <c r="AA135" s="674"/>
      <c r="AB135" s="674"/>
      <c r="AC135" s="674"/>
      <c r="AD135" s="674"/>
      <c r="AE135" s="674"/>
      <c r="AF135" s="674"/>
      <c r="AG135" s="674"/>
      <c r="AH135" s="674"/>
      <c r="AI135" s="674"/>
      <c r="AJ135" s="674"/>
      <c r="AK135" s="674"/>
      <c r="AL135" s="674"/>
      <c r="AM135" s="674"/>
      <c r="AN135" s="674"/>
      <c r="AO135" s="674"/>
      <c r="AP135" s="674"/>
      <c r="AQ135" s="674"/>
      <c r="AR135" s="674"/>
      <c r="AS135" s="674"/>
      <c r="AT135" s="674"/>
      <c r="AU135" s="674"/>
      <c r="AV135" s="674"/>
      <c r="AW135" s="674"/>
      <c r="AX135" s="674"/>
      <c r="AY135" s="674"/>
      <c r="AZ135" s="674"/>
      <c r="BA135" s="674"/>
      <c r="BB135" s="674"/>
      <c r="BC135" s="674"/>
      <c r="BD135" s="674"/>
      <c r="BE135" s="674"/>
      <c r="BF135" s="674"/>
      <c r="BG135" s="674"/>
      <c r="BH135" s="674"/>
      <c r="BI135" s="674"/>
      <c r="BJ135" s="674"/>
      <c r="BK135" s="674"/>
      <c r="BL135" s="674"/>
      <c r="BM135" s="674"/>
      <c r="BN135" s="674"/>
      <c r="BO135" s="674"/>
      <c r="BP135" s="674"/>
      <c r="BQ135" s="674"/>
      <c r="BR135" s="674"/>
      <c r="BS135" s="674"/>
      <c r="BT135" s="674"/>
      <c r="BU135" s="674"/>
      <c r="BV135" s="674"/>
      <c r="BW135" s="674"/>
      <c r="BX135" s="674"/>
      <c r="BY135" s="674"/>
      <c r="BZ135" s="674"/>
      <c r="CA135" s="674"/>
      <c r="CB135" s="674"/>
      <c r="CC135" s="674"/>
      <c r="CD135" s="674"/>
      <c r="CE135" s="674"/>
      <c r="CF135" s="674"/>
      <c r="CG135" s="674"/>
      <c r="CH135" s="674"/>
      <c r="CI135" s="674"/>
      <c r="CJ135" s="674"/>
      <c r="CK135" s="674"/>
      <c r="CL135" s="674"/>
      <c r="CM135" s="674"/>
      <c r="CN135" s="674"/>
      <c r="CO135" s="674"/>
      <c r="CP135" s="674"/>
      <c r="CQ135" s="674"/>
      <c r="CR135" s="674"/>
      <c r="CS135" s="674"/>
      <c r="CT135" s="674"/>
      <c r="CU135" s="674"/>
      <c r="CV135" s="674"/>
      <c r="CW135" s="674"/>
      <c r="CX135" s="674"/>
      <c r="CY135" s="674"/>
      <c r="CZ135" s="674"/>
      <c r="DA135" s="674"/>
      <c r="DB135" s="674"/>
      <c r="DC135" s="674"/>
      <c r="DD135" s="674"/>
      <c r="DE135" s="674"/>
      <c r="DF135" s="674"/>
      <c r="DG135" s="674"/>
      <c r="DH135" s="674"/>
      <c r="DI135" s="674"/>
      <c r="DJ135" s="674"/>
      <c r="DK135" s="674"/>
      <c r="DL135" s="674"/>
      <c r="DM135" s="674"/>
      <c r="DN135" s="674"/>
      <c r="DO135" s="674"/>
      <c r="DP135" s="674"/>
      <c r="DQ135" s="674"/>
      <c r="DR135" s="674"/>
      <c r="DS135" s="674"/>
      <c r="DT135" s="674"/>
      <c r="DU135" s="674"/>
      <c r="DV135" s="674"/>
      <c r="DW135" s="674"/>
      <c r="DX135" s="674"/>
      <c r="DY135" s="674"/>
      <c r="DZ135" s="674"/>
      <c r="EA135" s="674"/>
      <c r="EB135" s="674"/>
      <c r="EC135" s="674"/>
      <c r="ED135" s="674"/>
      <c r="EE135" s="674"/>
      <c r="EF135" s="674"/>
      <c r="EG135" s="674"/>
      <c r="EH135" s="674"/>
      <c r="EI135" s="674"/>
      <c r="EJ135" s="674"/>
      <c r="EK135" s="674"/>
      <c r="EL135" s="674"/>
      <c r="EM135" s="674"/>
      <c r="EN135" s="674"/>
      <c r="EO135" s="674"/>
      <c r="EP135" s="674"/>
      <c r="EQ135" s="674"/>
      <c r="ER135" s="674"/>
      <c r="ES135" s="674"/>
      <c r="ET135" s="674"/>
      <c r="EU135" s="674"/>
      <c r="EV135" s="674"/>
      <c r="EW135" s="674"/>
      <c r="EX135" s="674"/>
      <c r="EY135" s="674"/>
      <c r="EZ135" s="674"/>
      <c r="FA135" s="674"/>
      <c r="FB135" s="674"/>
      <c r="FC135" s="674"/>
      <c r="FD135" s="674"/>
      <c r="FE135" s="674"/>
      <c r="FF135" s="674"/>
      <c r="FG135" s="674"/>
      <c r="FH135" s="674"/>
      <c r="FI135" s="674"/>
      <c r="FJ135" s="674"/>
      <c r="FK135" s="674"/>
      <c r="FL135" s="674"/>
      <c r="FM135" s="674"/>
      <c r="FN135" s="674"/>
      <c r="FO135" s="674"/>
      <c r="FP135" s="674"/>
      <c r="FQ135" s="674"/>
      <c r="FR135" s="674"/>
      <c r="FS135" s="674"/>
      <c r="FT135" s="674"/>
      <c r="FU135" s="674"/>
      <c r="FV135" s="674"/>
      <c r="FW135" s="674"/>
      <c r="FX135" s="674"/>
      <c r="FY135" s="674"/>
      <c r="FZ135" s="674"/>
      <c r="GA135" s="674"/>
      <c r="GB135" s="674"/>
      <c r="GC135" s="674"/>
      <c r="GD135" s="674"/>
      <c r="GE135" s="674"/>
      <c r="GF135" s="674"/>
      <c r="GG135" s="674"/>
      <c r="GH135" s="674"/>
      <c r="GI135" s="674"/>
      <c r="GJ135" s="674"/>
      <c r="GK135" s="674"/>
      <c r="GL135" s="674"/>
      <c r="GM135" s="674"/>
      <c r="GN135" s="674"/>
      <c r="GO135" s="674"/>
      <c r="GP135" s="674"/>
      <c r="GQ135" s="674"/>
      <c r="GR135" s="674"/>
      <c r="GS135" s="674"/>
      <c r="GT135" s="674"/>
      <c r="GU135" s="674"/>
      <c r="GV135" s="674"/>
      <c r="GW135" s="674"/>
      <c r="GX135" s="674"/>
      <c r="GY135" s="674"/>
      <c r="GZ135" s="674"/>
      <c r="HA135" s="674"/>
      <c r="HB135" s="674"/>
      <c r="HC135" s="674"/>
      <c r="HD135" s="674"/>
      <c r="HE135" s="674"/>
      <c r="HF135" s="674"/>
      <c r="HG135" s="674"/>
      <c r="HH135" s="674"/>
      <c r="HI135" s="674"/>
      <c r="HJ135" s="674"/>
      <c r="HK135" s="674"/>
      <c r="HL135" s="674"/>
      <c r="HM135" s="674"/>
      <c r="HN135" s="674"/>
      <c r="HO135" s="674"/>
      <c r="HP135" s="674"/>
      <c r="HQ135" s="674"/>
      <c r="HR135" s="674"/>
      <c r="HS135" s="674"/>
      <c r="HT135" s="674"/>
      <c r="HU135" s="674"/>
      <c r="HV135" s="674"/>
      <c r="HW135" s="674"/>
      <c r="HX135" s="674"/>
      <c r="HY135" s="674"/>
      <c r="HZ135" s="674"/>
      <c r="IA135" s="674"/>
      <c r="IB135" s="674"/>
      <c r="IC135" s="674"/>
      <c r="ID135" s="674"/>
      <c r="IE135" s="674"/>
      <c r="IF135" s="674"/>
      <c r="IG135" s="674"/>
      <c r="IH135" s="674"/>
      <c r="II135" s="674"/>
      <c r="IJ135" s="674"/>
      <c r="IK135" s="674"/>
      <c r="IL135" s="674"/>
      <c r="IM135" s="674"/>
      <c r="IN135" s="674"/>
      <c r="IO135" s="674"/>
      <c r="IP135" s="674"/>
      <c r="IQ135" s="674"/>
      <c r="IR135" s="674"/>
      <c r="IS135" s="674"/>
      <c r="IT135" s="674"/>
      <c r="IU135" s="674"/>
      <c r="IV135" s="674"/>
      <c r="IW135" s="674"/>
      <c r="IX135" s="674"/>
      <c r="IY135" s="674"/>
      <c r="IZ135" s="674"/>
      <c r="JA135" s="674"/>
      <c r="JB135" s="674"/>
      <c r="JC135" s="674"/>
      <c r="JD135" s="674"/>
      <c r="JE135" s="674"/>
      <c r="JF135" s="674"/>
      <c r="JG135" s="674"/>
      <c r="JH135" s="674"/>
      <c r="JI135" s="674"/>
      <c r="JJ135" s="674"/>
      <c r="JK135" s="674"/>
      <c r="JL135" s="674"/>
      <c r="JM135" s="674"/>
      <c r="JN135" s="674"/>
      <c r="JO135" s="674"/>
      <c r="JP135" s="674"/>
      <c r="JQ135" s="674"/>
      <c r="JR135" s="674"/>
      <c r="JS135" s="674"/>
      <c r="JT135" s="674"/>
      <c r="JU135" s="674"/>
      <c r="JV135" s="674"/>
      <c r="JW135" s="674"/>
      <c r="JX135" s="674"/>
      <c r="JY135" s="674"/>
      <c r="JZ135" s="674"/>
      <c r="KA135" s="674"/>
      <c r="KB135" s="674"/>
      <c r="KC135" s="674"/>
      <c r="KD135" s="674"/>
      <c r="KE135" s="674"/>
      <c r="KF135" s="674"/>
      <c r="KG135" s="674"/>
      <c r="KH135" s="674"/>
      <c r="KI135" s="674"/>
      <c r="KJ135" s="674"/>
      <c r="KK135" s="674"/>
      <c r="KL135" s="674"/>
      <c r="KM135" s="674"/>
      <c r="KN135" s="674"/>
      <c r="KO135" s="674"/>
      <c r="KP135" s="674"/>
      <c r="KQ135" s="674"/>
      <c r="KR135" s="674"/>
      <c r="KS135" s="674"/>
      <c r="KT135" s="674"/>
      <c r="KU135" s="674"/>
      <c r="KV135" s="674"/>
      <c r="KW135" s="674"/>
      <c r="KX135" s="674"/>
      <c r="KY135" s="674"/>
      <c r="KZ135" s="674"/>
      <c r="LA135" s="674"/>
      <c r="LB135" s="674"/>
      <c r="LC135" s="674"/>
      <c r="LD135" s="674"/>
      <c r="LE135" s="674"/>
      <c r="LF135" s="674"/>
      <c r="LG135" s="674"/>
      <c r="LH135" s="674"/>
      <c r="LI135" s="674"/>
      <c r="LJ135" s="674"/>
      <c r="LK135" s="674"/>
      <c r="LL135" s="674"/>
      <c r="LM135" s="674"/>
      <c r="LN135" s="674"/>
      <c r="LO135" s="674"/>
      <c r="LP135" s="674"/>
      <c r="LQ135" s="674"/>
      <c r="LR135" s="674"/>
      <c r="LS135" s="674"/>
      <c r="LT135" s="674"/>
      <c r="LU135" s="674"/>
      <c r="LV135" s="674"/>
      <c r="LW135" s="674"/>
      <c r="LX135" s="674"/>
      <c r="LY135" s="674"/>
      <c r="LZ135" s="674"/>
      <c r="MA135" s="674"/>
      <c r="MB135" s="674"/>
      <c r="MC135" s="674"/>
      <c r="MD135" s="674"/>
      <c r="ME135" s="674"/>
      <c r="MF135" s="674"/>
      <c r="MG135" s="674"/>
      <c r="MH135" s="674"/>
      <c r="MI135" s="674"/>
      <c r="MJ135" s="674"/>
      <c r="MK135" s="674"/>
      <c r="ML135" s="674"/>
      <c r="MM135" s="674"/>
      <c r="MN135" s="674"/>
      <c r="MO135" s="674"/>
      <c r="MP135" s="674"/>
      <c r="MQ135" s="674"/>
      <c r="MR135" s="674"/>
      <c r="MS135" s="674"/>
      <c r="MT135" s="674"/>
      <c r="MU135" s="674"/>
      <c r="MV135" s="674"/>
      <c r="MW135" s="674"/>
      <c r="MX135" s="674"/>
      <c r="MY135" s="674"/>
      <c r="MZ135" s="674"/>
      <c r="NA135" s="674"/>
      <c r="NB135" s="674"/>
      <c r="NC135" s="674"/>
      <c r="ND135" s="674"/>
      <c r="NE135" s="674"/>
      <c r="NF135" s="674"/>
      <c r="NG135" s="674"/>
      <c r="NH135" s="674"/>
      <c r="NI135" s="674"/>
      <c r="NJ135" s="674"/>
      <c r="NK135" s="674"/>
      <c r="NL135" s="674"/>
      <c r="NM135" s="674"/>
      <c r="NN135" s="674"/>
      <c r="NO135" s="674"/>
      <c r="NP135" s="674"/>
      <c r="NQ135" s="674"/>
      <c r="NR135" s="674"/>
      <c r="NS135" s="674"/>
      <c r="NT135" s="674"/>
      <c r="NU135" s="674"/>
      <c r="NV135" s="674"/>
      <c r="NW135" s="674"/>
      <c r="NX135" s="674"/>
      <c r="NY135" s="674"/>
      <c r="NZ135" s="674"/>
      <c r="OA135" s="674"/>
      <c r="OB135" s="674"/>
      <c r="OC135" s="674"/>
      <c r="OD135" s="674"/>
      <c r="OE135" s="674"/>
      <c r="OF135" s="674"/>
      <c r="OG135" s="674"/>
      <c r="OH135" s="674"/>
      <c r="OI135" s="674"/>
      <c r="OJ135" s="674"/>
      <c r="OK135" s="674"/>
      <c r="OL135" s="674"/>
      <c r="OM135" s="674"/>
      <c r="ON135" s="674"/>
      <c r="OO135" s="674"/>
      <c r="OP135" s="674"/>
      <c r="OQ135" s="674"/>
      <c r="OR135" s="674"/>
      <c r="OS135" s="674"/>
      <c r="OT135" s="674"/>
      <c r="OU135" s="674"/>
      <c r="OV135" s="674"/>
      <c r="OW135" s="674"/>
      <c r="OX135" s="674"/>
      <c r="OY135" s="674"/>
      <c r="OZ135" s="674"/>
      <c r="PA135" s="674"/>
      <c r="PB135" s="674"/>
      <c r="PC135" s="674"/>
      <c r="PD135" s="674"/>
      <c r="PE135" s="674"/>
      <c r="PF135" s="674"/>
      <c r="PG135" s="674"/>
      <c r="PH135" s="674"/>
      <c r="PI135" s="674"/>
      <c r="PJ135" s="674"/>
      <c r="PK135" s="674"/>
      <c r="PL135" s="674"/>
      <c r="PM135" s="674"/>
      <c r="PN135" s="674"/>
      <c r="PO135" s="674"/>
      <c r="PP135" s="674"/>
      <c r="PQ135" s="674"/>
      <c r="PR135" s="674"/>
      <c r="PS135" s="674"/>
      <c r="PT135" s="674"/>
      <c r="PU135" s="674"/>
      <c r="PV135" s="674"/>
      <c r="PW135" s="674"/>
      <c r="PX135" s="674"/>
      <c r="PY135" s="674"/>
      <c r="PZ135" s="674"/>
      <c r="QA135" s="674"/>
      <c r="QB135" s="674"/>
      <c r="QC135" s="674"/>
      <c r="QD135" s="674"/>
      <c r="QE135" s="674"/>
      <c r="QF135" s="674"/>
      <c r="QG135" s="674"/>
      <c r="QH135" s="674"/>
      <c r="QI135" s="674"/>
      <c r="QJ135" s="674"/>
      <c r="QK135" s="674"/>
      <c r="QL135" s="674"/>
      <c r="QM135" s="674"/>
      <c r="QN135" s="674"/>
      <c r="QO135" s="674"/>
      <c r="QP135" s="674"/>
      <c r="QQ135" s="674"/>
      <c r="QR135" s="674"/>
      <c r="QS135" s="674"/>
      <c r="QT135" s="674"/>
      <c r="QU135" s="674"/>
      <c r="QV135" s="674"/>
      <c r="QW135" s="674"/>
      <c r="QX135" s="674"/>
      <c r="QY135" s="674"/>
      <c r="QZ135" s="674"/>
      <c r="RA135" s="674"/>
      <c r="RB135" s="674"/>
      <c r="RC135" s="674"/>
      <c r="RD135" s="674"/>
      <c r="RE135" s="674"/>
      <c r="RF135" s="674"/>
      <c r="RG135" s="674"/>
      <c r="RH135" s="674"/>
      <c r="RI135" s="674"/>
      <c r="RJ135" s="674"/>
      <c r="RK135" s="674"/>
      <c r="RL135" s="674"/>
      <c r="RM135" s="674"/>
      <c r="RN135" s="674"/>
      <c r="RO135" s="674"/>
      <c r="RP135" s="674"/>
      <c r="RQ135" s="674"/>
      <c r="RR135" s="674"/>
      <c r="RS135" s="674"/>
      <c r="RT135" s="674"/>
      <c r="RU135" s="674"/>
      <c r="RV135" s="674"/>
      <c r="RW135" s="674"/>
      <c r="RX135" s="674"/>
      <c r="RY135" s="674"/>
      <c r="RZ135" s="674"/>
      <c r="SA135" s="674"/>
      <c r="SB135" s="674"/>
      <c r="SC135" s="674"/>
      <c r="SD135" s="674"/>
      <c r="SE135" s="674"/>
      <c r="SF135" s="674"/>
      <c r="SG135" s="674"/>
      <c r="SH135" s="674"/>
      <c r="SI135" s="674"/>
      <c r="SJ135" s="674"/>
      <c r="SK135" s="674"/>
      <c r="SL135" s="674"/>
      <c r="SM135" s="674"/>
      <c r="SN135" s="674"/>
      <c r="SO135" s="674"/>
      <c r="SP135" s="674"/>
      <c r="SQ135" s="674"/>
      <c r="SR135" s="674"/>
      <c r="SS135" s="674"/>
      <c r="ST135" s="674"/>
      <c r="SU135" s="674"/>
      <c r="SV135" s="674"/>
      <c r="SW135" s="674"/>
      <c r="SX135" s="674"/>
      <c r="SY135" s="674"/>
      <c r="SZ135" s="674"/>
      <c r="TA135" s="674"/>
      <c r="TB135" s="674"/>
      <c r="TC135" s="674"/>
      <c r="TD135" s="674"/>
      <c r="TE135" s="674"/>
      <c r="TF135" s="674"/>
      <c r="TG135" s="674"/>
      <c r="TH135" s="674"/>
      <c r="TI135" s="674"/>
      <c r="TJ135" s="674"/>
      <c r="TK135" s="674"/>
      <c r="TL135" s="674"/>
      <c r="TM135" s="674"/>
      <c r="TN135" s="674"/>
      <c r="TO135" s="674"/>
      <c r="TP135" s="674"/>
      <c r="TQ135" s="674"/>
      <c r="TR135" s="674"/>
      <c r="TS135" s="674"/>
      <c r="TT135" s="674"/>
      <c r="TU135" s="674"/>
      <c r="TV135" s="674"/>
      <c r="TW135" s="674"/>
      <c r="TX135" s="674"/>
      <c r="TY135" s="674"/>
      <c r="TZ135" s="674"/>
      <c r="UA135" s="674"/>
      <c r="UB135" s="674"/>
      <c r="UC135" s="674"/>
      <c r="UD135" s="674"/>
      <c r="UE135" s="674"/>
      <c r="UF135" s="674"/>
      <c r="UG135" s="674"/>
      <c r="UH135" s="674"/>
      <c r="UI135" s="674"/>
      <c r="UJ135" s="674"/>
      <c r="UK135" s="674"/>
      <c r="UL135" s="674"/>
      <c r="UM135" s="674"/>
      <c r="UN135" s="674"/>
      <c r="UO135" s="674"/>
      <c r="UP135" s="674"/>
      <c r="UQ135" s="674"/>
      <c r="UR135" s="674"/>
      <c r="US135" s="674"/>
      <c r="UT135" s="674"/>
      <c r="UU135" s="674"/>
      <c r="UV135" s="674"/>
      <c r="UW135" s="674"/>
      <c r="UX135" s="674"/>
      <c r="UY135" s="674"/>
      <c r="UZ135" s="674"/>
      <c r="VA135" s="674"/>
      <c r="VB135" s="674"/>
      <c r="VC135" s="674"/>
      <c r="VD135" s="674"/>
      <c r="VE135" s="674"/>
      <c r="VF135" s="674"/>
      <c r="VG135" s="674"/>
      <c r="VH135" s="674"/>
      <c r="VI135" s="674"/>
      <c r="VJ135" s="674"/>
      <c r="VK135" s="674"/>
      <c r="VL135" s="674"/>
      <c r="VM135" s="674"/>
      <c r="VN135" s="674"/>
      <c r="VO135" s="674"/>
      <c r="VP135" s="674"/>
      <c r="VQ135" s="674"/>
      <c r="VR135" s="674"/>
      <c r="VS135" s="674"/>
      <c r="VT135" s="674"/>
      <c r="VU135" s="674"/>
      <c r="VV135" s="674"/>
      <c r="VW135" s="674"/>
      <c r="VX135" s="674"/>
      <c r="VY135" s="674"/>
      <c r="VZ135" s="674"/>
      <c r="WA135" s="674"/>
      <c r="WB135" s="674"/>
      <c r="WC135" s="674"/>
      <c r="WD135" s="674"/>
      <c r="WE135" s="674"/>
      <c r="WF135" s="674"/>
      <c r="WG135" s="674"/>
      <c r="WH135" s="674"/>
      <c r="WI135" s="674"/>
      <c r="WJ135" s="674"/>
      <c r="WK135" s="674"/>
      <c r="WL135" s="674"/>
      <c r="WM135" s="674"/>
      <c r="WN135" s="674"/>
      <c r="WO135" s="674"/>
      <c r="WP135" s="674"/>
      <c r="WQ135" s="674"/>
      <c r="WR135" s="674"/>
      <c r="WS135" s="674"/>
      <c r="WT135" s="674"/>
      <c r="WU135" s="674"/>
      <c r="WV135" s="674"/>
      <c r="WW135" s="674"/>
      <c r="WX135" s="674"/>
      <c r="WY135" s="674"/>
      <c r="WZ135" s="674"/>
      <c r="XA135" s="674"/>
      <c r="XB135" s="674"/>
      <c r="XC135" s="674"/>
      <c r="XD135" s="674"/>
      <c r="XE135" s="674"/>
      <c r="XF135" s="674"/>
      <c r="XG135" s="674"/>
      <c r="XH135" s="674"/>
      <c r="XI135" s="674"/>
      <c r="XJ135" s="674"/>
      <c r="XK135" s="674"/>
      <c r="XL135" s="674"/>
      <c r="XM135" s="674"/>
      <c r="XN135" s="674"/>
      <c r="XO135" s="674"/>
      <c r="XP135" s="674"/>
      <c r="XQ135" s="674"/>
      <c r="XR135" s="674"/>
      <c r="XS135" s="674"/>
      <c r="XT135" s="674"/>
      <c r="XU135" s="674"/>
      <c r="XV135" s="674"/>
      <c r="XW135" s="674"/>
      <c r="XX135" s="674"/>
      <c r="XY135" s="674"/>
      <c r="XZ135" s="674"/>
      <c r="YA135" s="674"/>
      <c r="YB135" s="674"/>
      <c r="YC135" s="674"/>
      <c r="YD135" s="674"/>
      <c r="YE135" s="674"/>
      <c r="YF135" s="674"/>
      <c r="YG135" s="674"/>
      <c r="YH135" s="674"/>
      <c r="YI135" s="674"/>
      <c r="YJ135" s="674"/>
      <c r="YK135" s="674"/>
      <c r="YL135" s="674"/>
      <c r="YM135" s="674"/>
      <c r="YN135" s="674"/>
      <c r="YO135" s="674"/>
      <c r="YP135" s="674"/>
      <c r="YQ135" s="674"/>
      <c r="YR135" s="674"/>
      <c r="YS135" s="674"/>
      <c r="YT135" s="674"/>
      <c r="YU135" s="674"/>
      <c r="YV135" s="674"/>
      <c r="YW135" s="674"/>
      <c r="YX135" s="674"/>
      <c r="YY135" s="674"/>
      <c r="YZ135" s="674"/>
      <c r="ZA135" s="674"/>
      <c r="ZB135" s="674"/>
      <c r="ZC135" s="674"/>
      <c r="ZD135" s="674"/>
      <c r="ZE135" s="674"/>
      <c r="ZF135" s="674"/>
      <c r="ZG135" s="674"/>
      <c r="ZH135" s="674"/>
      <c r="ZI135" s="674"/>
      <c r="ZJ135" s="674"/>
      <c r="ZK135" s="674"/>
      <c r="ZL135" s="674"/>
      <c r="ZM135" s="674"/>
      <c r="ZN135" s="674"/>
      <c r="ZO135" s="674"/>
      <c r="ZP135" s="674"/>
      <c r="ZQ135" s="674"/>
      <c r="ZR135" s="674"/>
      <c r="ZS135" s="674"/>
      <c r="ZT135" s="674"/>
      <c r="ZU135" s="674"/>
      <c r="ZV135" s="674"/>
      <c r="ZW135" s="674"/>
      <c r="ZX135" s="674"/>
      <c r="ZY135" s="674"/>
      <c r="ZZ135" s="674"/>
      <c r="AAA135" s="674"/>
      <c r="AAB135" s="674"/>
      <c r="AAC135" s="674"/>
      <c r="AAD135" s="674"/>
      <c r="AAE135" s="674"/>
      <c r="AAF135" s="674"/>
      <c r="AAG135" s="674"/>
      <c r="AAH135" s="674"/>
      <c r="AAI135" s="674"/>
      <c r="AAJ135" s="674"/>
      <c r="AAK135" s="674"/>
      <c r="AAL135" s="674"/>
      <c r="AAM135" s="674"/>
      <c r="AAN135" s="674"/>
      <c r="AAO135" s="674"/>
      <c r="AAP135" s="674"/>
      <c r="AAQ135" s="674"/>
      <c r="AAR135" s="674"/>
      <c r="AAS135" s="674"/>
      <c r="AAT135" s="674"/>
      <c r="AAU135" s="674"/>
      <c r="AAV135" s="674"/>
      <c r="AAW135" s="674"/>
      <c r="AAX135" s="674"/>
      <c r="AAY135" s="674"/>
      <c r="AAZ135" s="674"/>
      <c r="ABA135" s="674"/>
      <c r="ABB135" s="674"/>
      <c r="ABC135" s="674"/>
      <c r="ABD135" s="674"/>
      <c r="ABE135" s="674"/>
      <c r="ABF135" s="674"/>
      <c r="ABG135" s="674"/>
      <c r="ABH135" s="674"/>
      <c r="ABI135" s="674"/>
      <c r="ABJ135" s="674"/>
      <c r="ABK135" s="674"/>
      <c r="ABL135" s="674"/>
      <c r="ABM135" s="674"/>
      <c r="ABN135" s="674"/>
      <c r="ABO135" s="674"/>
      <c r="ABP135" s="674"/>
      <c r="ABQ135" s="674"/>
      <c r="ABR135" s="674"/>
      <c r="ABS135" s="674"/>
      <c r="ABT135" s="674"/>
      <c r="ABU135" s="674"/>
      <c r="ABV135" s="674"/>
      <c r="ABW135" s="674"/>
      <c r="ABX135" s="674"/>
      <c r="ABY135" s="674"/>
      <c r="ABZ135" s="674"/>
      <c r="ACA135" s="674"/>
      <c r="ACB135" s="674"/>
      <c r="ACC135" s="674"/>
      <c r="ACD135" s="674"/>
      <c r="ACE135" s="674"/>
      <c r="ACF135" s="674"/>
      <c r="ACG135" s="674"/>
      <c r="ACH135" s="674"/>
      <c r="ACI135" s="674"/>
      <c r="ACJ135" s="674"/>
      <c r="ACK135" s="674"/>
      <c r="ACL135" s="674"/>
      <c r="ACM135" s="674"/>
      <c r="ACN135" s="674"/>
      <c r="ACO135" s="674"/>
      <c r="ACP135" s="674"/>
      <c r="ACQ135" s="674"/>
      <c r="ACR135" s="674"/>
      <c r="ACS135" s="674"/>
      <c r="ACT135" s="674"/>
      <c r="ACU135" s="674"/>
      <c r="ACV135" s="674"/>
      <c r="ACW135" s="674"/>
      <c r="ACX135" s="674"/>
      <c r="ACY135" s="674"/>
      <c r="ACZ135" s="674"/>
      <c r="ADA135" s="674"/>
      <c r="ADB135" s="674"/>
      <c r="ADC135" s="674"/>
      <c r="ADD135" s="674"/>
      <c r="ADE135" s="674"/>
      <c r="ADF135" s="674"/>
      <c r="ADG135" s="674"/>
      <c r="ADH135" s="674"/>
      <c r="ADI135" s="674"/>
      <c r="ADJ135" s="674"/>
      <c r="ADK135" s="674"/>
      <c r="ADL135" s="674"/>
      <c r="ADM135" s="674"/>
      <c r="ADN135" s="674"/>
      <c r="ADO135" s="674"/>
      <c r="ADP135" s="674"/>
      <c r="ADQ135" s="674"/>
      <c r="ADR135" s="674"/>
      <c r="ADS135" s="674"/>
      <c r="ADT135" s="674"/>
      <c r="ADU135" s="674"/>
      <c r="ADV135" s="674"/>
      <c r="ADW135" s="674"/>
      <c r="ADX135" s="674"/>
      <c r="ADY135" s="674"/>
      <c r="ADZ135" s="674"/>
      <c r="AEA135" s="674"/>
      <c r="AEB135" s="674"/>
      <c r="AEC135" s="674"/>
      <c r="AED135" s="674"/>
      <c r="AEE135" s="674"/>
      <c r="AEF135" s="674"/>
      <c r="AEG135" s="674"/>
      <c r="AEH135" s="674"/>
      <c r="AEI135" s="674"/>
      <c r="AEJ135" s="674"/>
      <c r="AEK135" s="674"/>
      <c r="AEL135" s="674"/>
      <c r="AEM135" s="674"/>
      <c r="AEN135" s="674"/>
      <c r="AEO135" s="674"/>
      <c r="AEP135" s="674"/>
      <c r="AEQ135" s="674"/>
      <c r="AER135" s="674"/>
      <c r="AES135" s="674"/>
      <c r="AET135" s="674"/>
      <c r="AEU135" s="674"/>
      <c r="AEV135" s="674"/>
      <c r="AEW135" s="674"/>
      <c r="AEX135" s="674"/>
      <c r="AEY135" s="674"/>
      <c r="AEZ135" s="674"/>
      <c r="AFA135" s="674"/>
      <c r="AFB135" s="674"/>
      <c r="AFC135" s="674"/>
      <c r="AFD135" s="674"/>
      <c r="AFE135" s="674"/>
      <c r="AFF135" s="674"/>
      <c r="AFG135" s="674"/>
      <c r="AFH135" s="674"/>
      <c r="AFI135" s="674"/>
      <c r="AFJ135" s="674"/>
      <c r="AFK135" s="674"/>
      <c r="AFL135" s="674"/>
      <c r="AFM135" s="674"/>
      <c r="AFN135" s="674"/>
      <c r="AFO135" s="674"/>
      <c r="AFP135" s="674"/>
      <c r="AFQ135" s="674"/>
      <c r="AFR135" s="674"/>
      <c r="AFS135" s="674"/>
      <c r="AFT135" s="674"/>
      <c r="AFU135" s="674"/>
      <c r="AFV135" s="674"/>
      <c r="AFW135" s="674"/>
      <c r="AFX135" s="674"/>
      <c r="AFY135" s="674"/>
      <c r="AFZ135" s="674"/>
      <c r="AGA135" s="674"/>
      <c r="AGB135" s="674"/>
      <c r="AGC135" s="674"/>
      <c r="AGD135" s="674"/>
      <c r="AGE135" s="674"/>
      <c r="AGF135" s="674"/>
      <c r="AGG135" s="674"/>
      <c r="AGH135" s="674"/>
      <c r="AGI135" s="674"/>
      <c r="AGJ135" s="674"/>
      <c r="AGK135" s="674"/>
      <c r="AGL135" s="674"/>
      <c r="AGM135" s="674"/>
      <c r="AGN135" s="674"/>
      <c r="AGO135" s="674"/>
      <c r="AGP135" s="674"/>
      <c r="AGQ135" s="674"/>
      <c r="AGR135" s="674"/>
      <c r="AGS135" s="674"/>
      <c r="AGT135" s="674"/>
      <c r="AGU135" s="674"/>
      <c r="AGV135" s="674"/>
      <c r="AGW135" s="674"/>
      <c r="AGX135" s="674"/>
      <c r="AGY135" s="674"/>
      <c r="AGZ135" s="674"/>
      <c r="AHA135" s="674"/>
      <c r="AHB135" s="674"/>
      <c r="AHC135" s="674"/>
      <c r="AHD135" s="674"/>
      <c r="AHE135" s="674"/>
      <c r="AHF135" s="674"/>
      <c r="AHG135" s="674"/>
      <c r="AHH135" s="674"/>
      <c r="AHI135" s="674"/>
      <c r="AHJ135" s="674"/>
      <c r="AHK135" s="674"/>
      <c r="AHL135" s="674"/>
      <c r="AHM135" s="674"/>
      <c r="AHN135" s="674"/>
      <c r="AHO135" s="674"/>
      <c r="AHP135" s="674"/>
      <c r="AHQ135" s="674"/>
      <c r="AHR135" s="674"/>
      <c r="AHS135" s="674"/>
      <c r="AHT135" s="674"/>
      <c r="AHU135" s="674"/>
      <c r="AHV135" s="674"/>
      <c r="AHW135" s="674"/>
      <c r="AHX135" s="674"/>
      <c r="AHY135" s="674"/>
      <c r="AHZ135" s="674"/>
      <c r="AIA135" s="674"/>
      <c r="AIB135" s="674"/>
      <c r="AIC135" s="674"/>
      <c r="AID135" s="674"/>
      <c r="AIE135" s="674"/>
      <c r="AIF135" s="674"/>
      <c r="AIG135" s="674"/>
      <c r="AIH135" s="674"/>
      <c r="AII135" s="674"/>
      <c r="AIJ135" s="674"/>
      <c r="AIK135" s="674"/>
      <c r="AIL135" s="674"/>
      <c r="AIM135" s="674"/>
      <c r="AIN135" s="674"/>
      <c r="AIO135" s="674"/>
      <c r="AIP135" s="674"/>
      <c r="AIQ135" s="674"/>
      <c r="AIR135" s="674"/>
      <c r="AIS135" s="674"/>
      <c r="AIT135" s="674"/>
      <c r="AIU135" s="674"/>
      <c r="AIV135" s="674"/>
      <c r="AIW135" s="674"/>
      <c r="AIX135" s="674"/>
      <c r="AIY135" s="674"/>
      <c r="AIZ135" s="674"/>
      <c r="AJA135" s="674"/>
      <c r="AJB135" s="674"/>
      <c r="AJC135" s="674"/>
      <c r="AJD135" s="674"/>
      <c r="AJE135" s="674"/>
      <c r="AJF135" s="674"/>
      <c r="AJG135" s="674"/>
      <c r="AJH135" s="674"/>
      <c r="AJI135" s="674"/>
      <c r="AJJ135" s="674"/>
      <c r="AJK135" s="674"/>
      <c r="AJL135" s="674"/>
      <c r="AJM135" s="674"/>
      <c r="AJN135" s="674"/>
      <c r="AJO135" s="674"/>
      <c r="AJP135" s="674"/>
      <c r="AJQ135" s="674"/>
      <c r="AJR135" s="674"/>
      <c r="AJS135" s="674"/>
      <c r="AJT135" s="674"/>
      <c r="AJU135" s="674"/>
      <c r="AJV135" s="674"/>
      <c r="AJW135" s="674"/>
      <c r="AJX135" s="674"/>
      <c r="AJY135" s="674"/>
      <c r="AJZ135" s="674"/>
      <c r="AKA135" s="674"/>
      <c r="AKB135" s="674"/>
      <c r="AKC135" s="674"/>
      <c r="AKD135" s="674"/>
      <c r="AKE135" s="674"/>
      <c r="AKF135" s="674"/>
      <c r="AKG135" s="674"/>
      <c r="AKH135" s="674"/>
      <c r="AKI135" s="674"/>
      <c r="AKJ135" s="674"/>
      <c r="AKK135" s="674"/>
      <c r="AKL135" s="674"/>
      <c r="AKM135" s="674"/>
      <c r="AKN135" s="674"/>
      <c r="AKO135" s="674"/>
      <c r="AKP135" s="674"/>
      <c r="AKQ135" s="674"/>
      <c r="AKR135" s="674"/>
      <c r="AKS135" s="674"/>
      <c r="AKT135" s="674"/>
      <c r="AKU135" s="674"/>
      <c r="AKV135" s="674"/>
      <c r="AKW135" s="674"/>
      <c r="AKX135" s="674"/>
      <c r="AKY135" s="674"/>
      <c r="AKZ135" s="674"/>
      <c r="ALA135" s="674"/>
      <c r="ALB135" s="674"/>
      <c r="ALC135" s="674"/>
      <c r="ALD135" s="674"/>
      <c r="ALE135" s="674"/>
      <c r="ALF135" s="674"/>
      <c r="ALG135" s="674"/>
      <c r="ALH135" s="674"/>
      <c r="ALI135" s="674"/>
      <c r="ALJ135" s="674"/>
      <c r="ALK135" s="674"/>
      <c r="ALL135" s="674"/>
      <c r="ALM135" s="674"/>
      <c r="ALN135" s="674"/>
      <c r="ALO135" s="674"/>
      <c r="ALP135" s="674"/>
      <c r="ALQ135" s="674"/>
      <c r="ALR135" s="674"/>
      <c r="ALS135" s="674"/>
      <c r="ALT135" s="674"/>
      <c r="ALU135" s="674"/>
      <c r="ALV135" s="674"/>
      <c r="ALW135" s="674"/>
      <c r="ALX135" s="674"/>
      <c r="ALY135" s="674"/>
      <c r="ALZ135" s="674"/>
      <c r="AMA135" s="674"/>
      <c r="AMB135" s="674"/>
      <c r="AMC135" s="674"/>
      <c r="AMD135" s="674"/>
      <c r="AME135" s="674"/>
      <c r="AMF135" s="674"/>
      <c r="AMG135" s="674"/>
      <c r="AMH135" s="674"/>
      <c r="AMI135" s="674"/>
      <c r="AMJ135" s="674"/>
      <c r="AMK135" s="674"/>
      <c r="AML135" s="674"/>
      <c r="AMM135" s="674"/>
      <c r="AMN135" s="674"/>
      <c r="AMO135" s="674"/>
      <c r="AMP135" s="674"/>
      <c r="AMQ135" s="674"/>
      <c r="AMR135" s="674"/>
      <c r="AMS135" s="674"/>
      <c r="AMT135" s="674"/>
      <c r="AMU135" s="674"/>
      <c r="AMV135" s="674"/>
      <c r="AMW135" s="674"/>
      <c r="AMX135" s="674"/>
      <c r="AMY135" s="674"/>
      <c r="AMZ135" s="674"/>
      <c r="ANA135" s="674"/>
      <c r="ANB135" s="674"/>
      <c r="ANC135" s="674"/>
      <c r="AND135" s="674"/>
      <c r="ANE135" s="674"/>
      <c r="ANF135" s="674"/>
      <c r="ANG135" s="674"/>
      <c r="ANH135" s="674"/>
      <c r="ANI135" s="674"/>
      <c r="ANJ135" s="674"/>
      <c r="ANK135" s="674"/>
      <c r="ANL135" s="674"/>
      <c r="ANM135" s="674"/>
      <c r="ANN135" s="674"/>
      <c r="ANO135" s="674"/>
      <c r="ANP135" s="674"/>
      <c r="ANQ135" s="674"/>
      <c r="ANR135" s="674"/>
      <c r="ANS135" s="674"/>
      <c r="ANT135" s="674"/>
      <c r="ANU135" s="674"/>
      <c r="ANV135" s="674"/>
      <c r="ANW135" s="674"/>
      <c r="ANX135" s="674"/>
      <c r="ANY135" s="674"/>
      <c r="ANZ135" s="674"/>
      <c r="AOA135" s="674"/>
      <c r="AOB135" s="674"/>
      <c r="AOC135" s="674"/>
      <c r="AOD135" s="674"/>
      <c r="AOE135" s="674"/>
      <c r="AOF135" s="674"/>
      <c r="AOG135" s="674"/>
      <c r="AOH135" s="674"/>
      <c r="AOI135" s="674"/>
      <c r="AOJ135" s="674"/>
      <c r="AOK135" s="674"/>
      <c r="AOL135" s="674"/>
      <c r="AOM135" s="674"/>
      <c r="AON135" s="674"/>
      <c r="AOO135" s="674"/>
      <c r="AOP135" s="674"/>
      <c r="AOQ135" s="674"/>
      <c r="AOR135" s="674"/>
      <c r="AOS135" s="674"/>
      <c r="AOT135" s="674"/>
      <c r="AOU135" s="674"/>
      <c r="AOV135" s="674"/>
      <c r="AOW135" s="674"/>
      <c r="AOX135" s="674"/>
      <c r="AOY135" s="674"/>
      <c r="AOZ135" s="674"/>
      <c r="APA135" s="674"/>
      <c r="APB135" s="674"/>
      <c r="APC135" s="674"/>
      <c r="APD135" s="674"/>
      <c r="APE135" s="674"/>
      <c r="APF135" s="674"/>
      <c r="APG135" s="674"/>
      <c r="APH135" s="674"/>
      <c r="API135" s="674"/>
      <c r="APJ135" s="674"/>
      <c r="APK135" s="674"/>
      <c r="APL135" s="674"/>
      <c r="APM135" s="674"/>
      <c r="APN135" s="674"/>
      <c r="APO135" s="674"/>
      <c r="APP135" s="674"/>
      <c r="APQ135" s="674"/>
      <c r="APR135" s="674"/>
      <c r="APS135" s="674"/>
      <c r="APT135" s="674"/>
      <c r="APU135" s="674"/>
      <c r="APV135" s="674"/>
      <c r="APW135" s="674"/>
      <c r="APX135" s="674"/>
      <c r="APY135" s="674"/>
      <c r="APZ135" s="674"/>
      <c r="AQA135" s="674"/>
      <c r="AQB135" s="674"/>
      <c r="AQC135" s="674"/>
      <c r="AQD135" s="674"/>
      <c r="AQE135" s="674"/>
      <c r="AQF135" s="674"/>
      <c r="AQG135" s="674"/>
      <c r="AQH135" s="674"/>
      <c r="AQI135" s="674"/>
      <c r="AQJ135" s="674"/>
      <c r="AQK135" s="674"/>
      <c r="AQL135" s="674"/>
      <c r="AQM135" s="674"/>
      <c r="AQN135" s="674"/>
      <c r="AQO135" s="674"/>
      <c r="AQP135" s="674"/>
      <c r="AQQ135" s="674"/>
      <c r="AQR135" s="674"/>
      <c r="AQS135" s="674"/>
      <c r="AQT135" s="674"/>
      <c r="AQU135" s="674"/>
      <c r="AQV135" s="674"/>
      <c r="AQW135" s="674"/>
      <c r="AQX135" s="674"/>
      <c r="AQY135" s="674"/>
      <c r="AQZ135" s="674"/>
      <c r="ARA135" s="674"/>
      <c r="ARB135" s="674"/>
      <c r="ARC135" s="674"/>
      <c r="ARD135" s="674"/>
      <c r="ARE135" s="674"/>
      <c r="ARF135" s="674"/>
      <c r="ARG135" s="674"/>
      <c r="ARH135" s="674"/>
      <c r="ARI135" s="674"/>
      <c r="ARJ135" s="674"/>
      <c r="ARK135" s="674"/>
      <c r="ARL135" s="674"/>
      <c r="ARM135" s="674"/>
      <c r="ARN135" s="674"/>
      <c r="ARO135" s="674"/>
      <c r="ARP135" s="674"/>
      <c r="ARQ135" s="674"/>
      <c r="ARR135" s="674"/>
      <c r="ARS135" s="674"/>
      <c r="ART135" s="674"/>
      <c r="ARU135" s="674"/>
      <c r="ARV135" s="674"/>
      <c r="ARW135" s="674"/>
      <c r="ARX135" s="674"/>
      <c r="ARY135" s="674"/>
      <c r="ARZ135" s="674"/>
      <c r="ASA135" s="674"/>
      <c r="ASB135" s="674"/>
      <c r="ASC135" s="674"/>
      <c r="ASD135" s="674"/>
      <c r="ASE135" s="674"/>
      <c r="ASF135" s="674"/>
      <c r="ASG135" s="674"/>
      <c r="ASH135" s="674"/>
      <c r="ASI135" s="674"/>
      <c r="ASJ135" s="674"/>
      <c r="ASK135" s="674"/>
      <c r="ASL135" s="674"/>
      <c r="ASM135" s="674"/>
      <c r="ASN135" s="674"/>
      <c r="ASO135" s="674"/>
      <c r="ASP135" s="674"/>
      <c r="ASQ135" s="674"/>
      <c r="ASR135" s="674"/>
      <c r="ASS135" s="674"/>
      <c r="AST135" s="674"/>
      <c r="ASU135" s="674"/>
      <c r="ASV135" s="674"/>
      <c r="ASW135" s="674"/>
      <c r="ASX135" s="674"/>
      <c r="ASY135" s="674"/>
      <c r="ASZ135" s="674"/>
      <c r="ATA135" s="674"/>
      <c r="ATB135" s="674"/>
      <c r="ATC135" s="674"/>
      <c r="ATD135" s="674"/>
      <c r="ATE135" s="674"/>
      <c r="ATF135" s="674"/>
      <c r="ATG135" s="674"/>
      <c r="ATH135" s="674"/>
      <c r="ATI135" s="674"/>
      <c r="ATJ135" s="674"/>
      <c r="ATK135" s="674"/>
      <c r="ATL135" s="674"/>
      <c r="ATM135" s="674"/>
      <c r="ATN135" s="674"/>
      <c r="ATO135" s="674"/>
      <c r="ATP135" s="674"/>
      <c r="ATQ135" s="674"/>
      <c r="ATR135" s="674"/>
      <c r="ATS135" s="674"/>
      <c r="ATT135" s="674"/>
      <c r="ATU135" s="674"/>
      <c r="ATV135" s="674"/>
      <c r="ATW135" s="674"/>
      <c r="ATX135" s="674"/>
      <c r="ATY135" s="674"/>
      <c r="ATZ135" s="674"/>
      <c r="AUA135" s="674"/>
      <c r="AUB135" s="674"/>
      <c r="AUC135" s="674"/>
      <c r="AUD135" s="674"/>
      <c r="AUE135" s="674"/>
      <c r="AUF135" s="674"/>
      <c r="AUG135" s="674"/>
      <c r="AUH135" s="674"/>
      <c r="AUI135" s="674"/>
      <c r="AUJ135" s="674"/>
      <c r="AUK135" s="674"/>
      <c r="AUL135" s="674"/>
      <c r="AUM135" s="674"/>
      <c r="AUN135" s="674"/>
      <c r="AUO135" s="674"/>
      <c r="AUP135" s="674"/>
      <c r="AUQ135" s="674"/>
      <c r="AUR135" s="674"/>
      <c r="AUS135" s="674"/>
      <c r="AUT135" s="674"/>
      <c r="AUU135" s="674"/>
      <c r="AUV135" s="674"/>
      <c r="AUW135" s="674"/>
      <c r="AUX135" s="674"/>
      <c r="AUY135" s="674"/>
      <c r="AUZ135" s="674"/>
      <c r="AVA135" s="674"/>
      <c r="AVB135" s="674"/>
      <c r="AVC135" s="674"/>
      <c r="AVD135" s="674"/>
      <c r="AVE135" s="674"/>
      <c r="AVF135" s="674"/>
      <c r="AVG135" s="674"/>
      <c r="AVH135" s="674"/>
      <c r="AVI135" s="674"/>
      <c r="AVJ135" s="674"/>
      <c r="AVK135" s="674"/>
      <c r="AVL135" s="674"/>
      <c r="AVM135" s="674"/>
      <c r="AVN135" s="674"/>
      <c r="AVO135" s="674"/>
      <c r="AVP135" s="674"/>
      <c r="AVQ135" s="674"/>
      <c r="AVR135" s="674"/>
      <c r="AVS135" s="674"/>
      <c r="AVT135" s="674"/>
      <c r="AVU135" s="674"/>
      <c r="AVV135" s="674"/>
      <c r="AVW135" s="674"/>
      <c r="AVX135" s="674"/>
      <c r="AVY135" s="674"/>
      <c r="AVZ135" s="674"/>
      <c r="AWA135" s="674"/>
      <c r="AWB135" s="674"/>
      <c r="AWC135" s="674"/>
      <c r="AWD135" s="674"/>
      <c r="AWE135" s="674"/>
      <c r="AWF135" s="674"/>
      <c r="AWG135" s="674"/>
      <c r="AWH135" s="674"/>
      <c r="AWI135" s="674"/>
      <c r="AWJ135" s="674"/>
      <c r="AWK135" s="674"/>
      <c r="AWL135" s="674"/>
      <c r="AWM135" s="674"/>
      <c r="AWN135" s="674"/>
      <c r="AWO135" s="674"/>
      <c r="AWP135" s="674"/>
      <c r="AWQ135" s="674"/>
      <c r="AWR135" s="674"/>
      <c r="AWS135" s="674"/>
      <c r="AWT135" s="674"/>
      <c r="AWU135" s="674"/>
      <c r="AWV135" s="674"/>
      <c r="AWW135" s="674"/>
      <c r="AWX135" s="674"/>
      <c r="AWY135" s="674"/>
      <c r="AWZ135" s="674"/>
      <c r="AXA135" s="674"/>
      <c r="AXB135" s="674"/>
      <c r="AXC135" s="674"/>
      <c r="AXD135" s="674"/>
      <c r="AXE135" s="674"/>
      <c r="AXF135" s="674"/>
      <c r="AXG135" s="674"/>
      <c r="AXH135" s="674"/>
      <c r="AXI135" s="674"/>
      <c r="AXJ135" s="674"/>
      <c r="AXK135" s="674"/>
      <c r="AXL135" s="674"/>
      <c r="AXM135" s="674"/>
      <c r="AXN135" s="674"/>
      <c r="AXO135" s="674"/>
      <c r="AXP135" s="674"/>
      <c r="AXQ135" s="674"/>
      <c r="AXR135" s="674"/>
      <c r="AXS135" s="674"/>
      <c r="AXT135" s="674"/>
      <c r="AXU135" s="674"/>
      <c r="AXV135" s="674"/>
      <c r="AXW135" s="674"/>
      <c r="AXX135" s="674"/>
      <c r="AXY135" s="674"/>
      <c r="AXZ135" s="674"/>
      <c r="AYA135" s="674"/>
      <c r="AYB135" s="674"/>
      <c r="AYC135" s="674"/>
      <c r="AYD135" s="674"/>
      <c r="AYE135" s="674"/>
      <c r="AYF135" s="674"/>
      <c r="AYG135" s="674"/>
      <c r="AYH135" s="674"/>
      <c r="AYI135" s="674"/>
      <c r="AYJ135" s="674"/>
      <c r="AYK135" s="674"/>
      <c r="AYL135" s="674"/>
      <c r="AYM135" s="674"/>
      <c r="AYN135" s="674"/>
      <c r="AYO135" s="674"/>
      <c r="AYP135" s="674"/>
      <c r="AYQ135" s="674"/>
      <c r="AYR135" s="674"/>
      <c r="AYS135" s="674"/>
      <c r="AYT135" s="674"/>
      <c r="AYU135" s="674"/>
      <c r="AYV135" s="674"/>
      <c r="AYW135" s="674"/>
      <c r="AYX135" s="674"/>
      <c r="AYY135" s="674"/>
      <c r="AYZ135" s="674"/>
      <c r="AZA135" s="674"/>
      <c r="AZB135" s="674"/>
      <c r="AZC135" s="674"/>
      <c r="AZD135" s="674"/>
      <c r="AZE135" s="674"/>
      <c r="AZF135" s="674"/>
      <c r="AZG135" s="674"/>
      <c r="AZH135" s="674"/>
      <c r="AZI135" s="674"/>
      <c r="AZJ135" s="674"/>
      <c r="AZK135" s="674"/>
      <c r="AZL135" s="674"/>
      <c r="AZM135" s="674"/>
      <c r="AZN135" s="674"/>
      <c r="AZO135" s="674"/>
      <c r="AZP135" s="674"/>
      <c r="AZQ135" s="674"/>
      <c r="AZR135" s="674"/>
      <c r="AZS135" s="674"/>
      <c r="AZT135" s="674"/>
      <c r="AZU135" s="674"/>
      <c r="AZV135" s="674"/>
      <c r="AZW135" s="674"/>
      <c r="AZX135" s="674"/>
      <c r="AZY135" s="674"/>
      <c r="AZZ135" s="674"/>
      <c r="BAA135" s="674"/>
      <c r="BAB135" s="674"/>
      <c r="BAC135" s="674"/>
      <c r="BAD135" s="674"/>
      <c r="BAE135" s="674"/>
      <c r="BAF135" s="674"/>
      <c r="BAG135" s="674"/>
      <c r="BAH135" s="674"/>
      <c r="BAI135" s="674"/>
      <c r="BAJ135" s="674"/>
      <c r="BAK135" s="674"/>
      <c r="BAL135" s="674"/>
      <c r="BAM135" s="674"/>
      <c r="BAN135" s="674"/>
      <c r="BAO135" s="674"/>
      <c r="BAP135" s="674"/>
      <c r="BAQ135" s="674"/>
      <c r="BAR135" s="674"/>
      <c r="BAS135" s="674"/>
      <c r="BAT135" s="674"/>
      <c r="BAU135" s="674"/>
      <c r="BAV135" s="674"/>
      <c r="BAW135" s="674"/>
      <c r="BAX135" s="674"/>
      <c r="BAY135" s="674"/>
      <c r="BAZ135" s="674"/>
      <c r="BBA135" s="674"/>
      <c r="BBB135" s="674"/>
      <c r="BBC135" s="674"/>
      <c r="BBD135" s="674"/>
      <c r="BBE135" s="674"/>
      <c r="BBF135" s="674"/>
      <c r="BBG135" s="674"/>
      <c r="BBH135" s="674"/>
      <c r="BBI135" s="674"/>
      <c r="BBJ135" s="674"/>
      <c r="BBK135" s="674"/>
      <c r="BBL135" s="674"/>
      <c r="BBM135" s="674"/>
      <c r="BBN135" s="674"/>
      <c r="BBO135" s="674"/>
      <c r="BBP135" s="674"/>
      <c r="BBQ135" s="674"/>
      <c r="BBR135" s="674"/>
      <c r="BBS135" s="674"/>
      <c r="BBT135" s="674"/>
      <c r="BBU135" s="674"/>
      <c r="BBV135" s="674"/>
      <c r="BBW135" s="674"/>
      <c r="BBX135" s="674"/>
      <c r="BBY135" s="674"/>
      <c r="BBZ135" s="674"/>
      <c r="BCA135" s="674"/>
      <c r="BCB135" s="674"/>
      <c r="BCC135" s="674"/>
      <c r="BCD135" s="674"/>
      <c r="BCE135" s="674"/>
      <c r="BCF135" s="674"/>
      <c r="BCG135" s="674"/>
      <c r="BCH135" s="674"/>
      <c r="BCI135" s="674"/>
      <c r="BCJ135" s="674"/>
      <c r="BCK135" s="674"/>
      <c r="BCL135" s="674"/>
      <c r="BCM135" s="674"/>
      <c r="BCN135" s="674"/>
      <c r="BCO135" s="674"/>
      <c r="BCP135" s="674"/>
      <c r="BCQ135" s="674"/>
      <c r="BCR135" s="674"/>
      <c r="BCS135" s="674"/>
      <c r="BCT135" s="674"/>
      <c r="BCU135" s="674"/>
      <c r="BCV135" s="674"/>
      <c r="BCW135" s="674"/>
      <c r="BCX135" s="674"/>
      <c r="BCY135" s="674"/>
      <c r="BCZ135" s="674"/>
      <c r="BDA135" s="674"/>
      <c r="BDB135" s="674"/>
      <c r="BDC135" s="674"/>
      <c r="BDD135" s="674"/>
      <c r="BDE135" s="674"/>
      <c r="BDF135" s="674"/>
      <c r="BDG135" s="674"/>
      <c r="BDH135" s="674"/>
      <c r="BDI135" s="674"/>
      <c r="BDJ135" s="674"/>
      <c r="BDK135" s="674"/>
      <c r="BDL135" s="674"/>
      <c r="BDM135" s="674"/>
      <c r="BDN135" s="674"/>
      <c r="BDO135" s="674"/>
      <c r="BDP135" s="674"/>
      <c r="BDQ135" s="674"/>
      <c r="BDR135" s="674"/>
      <c r="BDS135" s="674"/>
      <c r="BDT135" s="674"/>
      <c r="BDU135" s="674"/>
      <c r="BDV135" s="674"/>
      <c r="BDW135" s="674"/>
      <c r="BDX135" s="674"/>
      <c r="BDY135" s="674"/>
      <c r="BDZ135" s="674"/>
      <c r="BEA135" s="674"/>
      <c r="BEB135" s="674"/>
      <c r="BEC135" s="674"/>
      <c r="BED135" s="674"/>
      <c r="BEE135" s="674"/>
      <c r="BEF135" s="674"/>
      <c r="BEG135" s="674"/>
      <c r="BEH135" s="674"/>
      <c r="BEI135" s="674"/>
      <c r="BEJ135" s="674"/>
      <c r="BEK135" s="674"/>
      <c r="BEL135" s="674"/>
      <c r="BEM135" s="674"/>
      <c r="BEN135" s="674"/>
      <c r="BEO135" s="674"/>
      <c r="BEP135" s="674"/>
      <c r="BEQ135" s="674"/>
      <c r="BER135" s="674"/>
      <c r="BES135" s="674"/>
      <c r="BET135" s="674"/>
      <c r="BEU135" s="674"/>
      <c r="BEV135" s="674"/>
      <c r="BEW135" s="674"/>
      <c r="BEX135" s="674"/>
      <c r="BEY135" s="674"/>
      <c r="BEZ135" s="674"/>
      <c r="BFA135" s="674"/>
      <c r="BFB135" s="674"/>
      <c r="BFC135" s="674"/>
      <c r="BFD135" s="674"/>
      <c r="BFE135" s="674"/>
      <c r="BFF135" s="674"/>
      <c r="BFG135" s="674"/>
      <c r="BFH135" s="674"/>
      <c r="BFI135" s="674"/>
      <c r="BFJ135" s="674"/>
      <c r="BFK135" s="674"/>
      <c r="BFL135" s="674"/>
      <c r="BFM135" s="674"/>
      <c r="BFN135" s="674"/>
      <c r="BFO135" s="674"/>
      <c r="BFP135" s="674"/>
      <c r="BFQ135" s="674"/>
      <c r="BFR135" s="674"/>
      <c r="BFS135" s="674"/>
      <c r="BFT135" s="674"/>
      <c r="BFU135" s="674"/>
      <c r="BFV135" s="674"/>
      <c r="BFW135" s="674"/>
      <c r="BFX135" s="674"/>
      <c r="BFY135" s="674"/>
      <c r="BFZ135" s="674"/>
      <c r="BGA135" s="674"/>
      <c r="BGB135" s="674"/>
      <c r="BGC135" s="674"/>
      <c r="BGD135" s="674"/>
      <c r="BGE135" s="674"/>
      <c r="BGF135" s="674"/>
      <c r="BGG135" s="674"/>
      <c r="BGH135" s="674"/>
      <c r="BGI135" s="674"/>
      <c r="BGJ135" s="674"/>
      <c r="BGK135" s="674"/>
      <c r="BGL135" s="674"/>
      <c r="BGM135" s="674"/>
      <c r="BGN135" s="674"/>
      <c r="BGO135" s="674"/>
      <c r="BGP135" s="674"/>
      <c r="BGQ135" s="674"/>
      <c r="BGR135" s="674"/>
      <c r="BGS135" s="674"/>
      <c r="BGT135" s="674"/>
      <c r="BGU135" s="674"/>
      <c r="BGV135" s="674"/>
      <c r="BGW135" s="674"/>
      <c r="BGX135" s="674"/>
      <c r="BGY135" s="674"/>
      <c r="BGZ135" s="674"/>
      <c r="BHA135" s="674"/>
      <c r="BHB135" s="674"/>
      <c r="BHC135" s="674"/>
      <c r="BHD135" s="674"/>
      <c r="BHE135" s="674"/>
      <c r="BHF135" s="674"/>
      <c r="BHG135" s="674"/>
      <c r="BHH135" s="674"/>
      <c r="BHI135" s="674"/>
      <c r="BHJ135" s="674"/>
      <c r="BHK135" s="674"/>
      <c r="BHL135" s="674"/>
      <c r="BHM135" s="674"/>
      <c r="BHN135" s="674"/>
      <c r="BHO135" s="674"/>
      <c r="BHP135" s="674"/>
      <c r="BHQ135" s="674"/>
      <c r="BHR135" s="674"/>
      <c r="BHS135" s="674"/>
      <c r="BHT135" s="674"/>
      <c r="BHU135" s="674"/>
      <c r="BHV135" s="674"/>
      <c r="BHW135" s="674"/>
      <c r="BHX135" s="674"/>
      <c r="BHY135" s="674"/>
      <c r="BHZ135" s="674"/>
      <c r="BIA135" s="674"/>
      <c r="BIB135" s="674"/>
      <c r="BIC135" s="674"/>
      <c r="BID135" s="674"/>
      <c r="BIE135" s="674"/>
      <c r="BIF135" s="674"/>
      <c r="BIG135" s="674"/>
      <c r="BIH135" s="674"/>
      <c r="BII135" s="674"/>
      <c r="BIJ135" s="674"/>
      <c r="BIK135" s="674"/>
      <c r="BIL135" s="674"/>
      <c r="BIM135" s="674"/>
      <c r="BIN135" s="674"/>
      <c r="BIO135" s="674"/>
      <c r="BIP135" s="674"/>
      <c r="BIQ135" s="674"/>
      <c r="BIR135" s="674"/>
      <c r="BIS135" s="674"/>
      <c r="BIT135" s="674"/>
      <c r="BIU135" s="674"/>
      <c r="BIV135" s="674"/>
      <c r="BIW135" s="674"/>
      <c r="BIX135" s="674"/>
      <c r="BIY135" s="674"/>
      <c r="BIZ135" s="674"/>
      <c r="BJA135" s="674"/>
      <c r="BJB135" s="674"/>
      <c r="BJC135" s="674"/>
      <c r="BJD135" s="674"/>
      <c r="BJE135" s="674"/>
      <c r="BJF135" s="674"/>
      <c r="BJG135" s="674"/>
      <c r="BJH135" s="674"/>
      <c r="BJI135" s="674"/>
      <c r="BJJ135" s="674"/>
      <c r="BJK135" s="674"/>
      <c r="BJL135" s="674"/>
      <c r="BJM135" s="674"/>
      <c r="BJN135" s="674"/>
      <c r="BJO135" s="674"/>
      <c r="BJP135" s="674"/>
      <c r="BJQ135" s="674"/>
      <c r="BJR135" s="674"/>
      <c r="BJS135" s="674"/>
      <c r="BJT135" s="674"/>
      <c r="BJU135" s="674"/>
      <c r="BJV135" s="674"/>
      <c r="BJW135" s="674"/>
      <c r="BJX135" s="674"/>
      <c r="BJY135" s="674"/>
      <c r="BJZ135" s="674"/>
      <c r="BKA135" s="674"/>
      <c r="BKB135" s="674"/>
      <c r="BKC135" s="674"/>
      <c r="BKD135" s="674"/>
      <c r="BKE135" s="674"/>
      <c r="BKF135" s="674"/>
      <c r="BKG135" s="674"/>
      <c r="BKH135" s="674"/>
      <c r="BKI135" s="674"/>
      <c r="BKJ135" s="674"/>
      <c r="BKK135" s="674"/>
      <c r="BKL135" s="674"/>
      <c r="BKM135" s="674"/>
      <c r="BKN135" s="674"/>
      <c r="BKO135" s="674"/>
      <c r="BKP135" s="674"/>
      <c r="BKQ135" s="674"/>
      <c r="BKR135" s="674"/>
      <c r="BKS135" s="674"/>
      <c r="BKT135" s="674"/>
      <c r="BKU135" s="674"/>
      <c r="BKV135" s="674"/>
      <c r="BKW135" s="674"/>
      <c r="BKX135" s="674"/>
      <c r="BKY135" s="674"/>
      <c r="BKZ135" s="674"/>
      <c r="BLA135" s="674"/>
      <c r="BLB135" s="674"/>
      <c r="BLC135" s="674"/>
      <c r="BLD135" s="674"/>
      <c r="BLE135" s="674"/>
      <c r="BLF135" s="674"/>
      <c r="BLG135" s="674"/>
      <c r="BLH135" s="674"/>
      <c r="BLI135" s="674"/>
      <c r="BLJ135" s="674"/>
      <c r="BLK135" s="674"/>
      <c r="BLL135" s="674"/>
      <c r="BLM135" s="674"/>
      <c r="BLN135" s="674"/>
      <c r="BLO135" s="674"/>
      <c r="BLP135" s="674"/>
      <c r="BLQ135" s="674"/>
      <c r="BLR135" s="674"/>
      <c r="BLS135" s="674"/>
      <c r="BLT135" s="674"/>
      <c r="BLU135" s="674"/>
      <c r="BLV135" s="674"/>
      <c r="BLW135" s="674"/>
      <c r="BLX135" s="674"/>
      <c r="BLY135" s="674"/>
      <c r="BLZ135" s="674"/>
      <c r="BMA135" s="674"/>
      <c r="BMB135" s="674"/>
      <c r="BMC135" s="674"/>
      <c r="BMD135" s="674"/>
      <c r="BME135" s="674"/>
      <c r="BMF135" s="674"/>
      <c r="BMG135" s="674"/>
      <c r="BMH135" s="674"/>
      <c r="BMI135" s="674"/>
      <c r="BMJ135" s="674"/>
      <c r="BMK135" s="674"/>
      <c r="BML135" s="674"/>
      <c r="BMM135" s="674"/>
      <c r="BMN135" s="674"/>
      <c r="BMO135" s="674"/>
      <c r="BMP135" s="674"/>
      <c r="BMQ135" s="674"/>
      <c r="BMR135" s="674"/>
      <c r="BMS135" s="674"/>
      <c r="BMT135" s="674"/>
      <c r="BMU135" s="674"/>
      <c r="BMV135" s="674"/>
      <c r="BMW135" s="674"/>
      <c r="BMX135" s="674"/>
      <c r="BMY135" s="674"/>
      <c r="BMZ135" s="674"/>
      <c r="BNA135" s="674"/>
      <c r="BNB135" s="674"/>
      <c r="BNC135" s="674"/>
      <c r="BND135" s="674"/>
      <c r="BNE135" s="674"/>
      <c r="BNF135" s="674"/>
      <c r="BNG135" s="674"/>
      <c r="BNH135" s="674"/>
      <c r="BNI135" s="674"/>
      <c r="BNJ135" s="674"/>
      <c r="BNK135" s="674"/>
      <c r="BNL135" s="674"/>
      <c r="BNM135" s="674"/>
      <c r="BNN135" s="674"/>
      <c r="BNO135" s="674"/>
      <c r="BNP135" s="674"/>
      <c r="BNQ135" s="674"/>
      <c r="BNR135" s="674"/>
      <c r="BNS135" s="674"/>
      <c r="BNT135" s="674"/>
      <c r="BNU135" s="674"/>
      <c r="BNV135" s="674"/>
      <c r="BNW135" s="674"/>
      <c r="BNX135" s="674"/>
      <c r="BNY135" s="674"/>
      <c r="BNZ135" s="674"/>
      <c r="BOA135" s="674"/>
      <c r="BOB135" s="674"/>
      <c r="BOC135" s="674"/>
      <c r="BOD135" s="674"/>
      <c r="BOE135" s="674"/>
      <c r="BOF135" s="674"/>
      <c r="BOG135" s="674"/>
      <c r="BOH135" s="674"/>
      <c r="BOI135" s="674"/>
      <c r="BOJ135" s="674"/>
      <c r="BOK135" s="674"/>
      <c r="BOL135" s="674"/>
      <c r="BOM135" s="674"/>
      <c r="BON135" s="674"/>
      <c r="BOO135" s="674"/>
      <c r="BOP135" s="674"/>
      <c r="BOQ135" s="674"/>
      <c r="BOR135" s="674"/>
      <c r="BOS135" s="674"/>
      <c r="BOT135" s="674"/>
      <c r="BOU135" s="674"/>
      <c r="BOV135" s="674"/>
      <c r="BOW135" s="674"/>
      <c r="BOX135" s="674"/>
      <c r="BOY135" s="674"/>
      <c r="BOZ135" s="674"/>
      <c r="BPA135" s="674"/>
      <c r="BPB135" s="674"/>
      <c r="BPC135" s="674"/>
      <c r="BPD135" s="674"/>
      <c r="BPE135" s="674"/>
      <c r="BPF135" s="674"/>
      <c r="BPG135" s="674"/>
      <c r="BPH135" s="674"/>
      <c r="BPI135" s="674"/>
      <c r="BPJ135" s="674"/>
      <c r="BPK135" s="674"/>
      <c r="BPL135" s="674"/>
      <c r="BPM135" s="674"/>
      <c r="BPN135" s="674"/>
      <c r="BPO135" s="674"/>
      <c r="BPP135" s="674"/>
      <c r="BPQ135" s="674"/>
      <c r="BPR135" s="674"/>
      <c r="BPS135" s="674"/>
      <c r="BPT135" s="674"/>
      <c r="BPU135" s="674"/>
      <c r="BPV135" s="674"/>
      <c r="BPW135" s="674"/>
      <c r="BPX135" s="674"/>
      <c r="BPY135" s="674"/>
      <c r="BPZ135" s="674"/>
      <c r="BQA135" s="674"/>
      <c r="BQB135" s="674"/>
      <c r="BQC135" s="674"/>
      <c r="BQD135" s="674"/>
      <c r="BQE135" s="674"/>
      <c r="BQF135" s="674"/>
      <c r="BQG135" s="674"/>
      <c r="BQH135" s="674"/>
      <c r="BQI135" s="674"/>
      <c r="BQJ135" s="674"/>
      <c r="BQK135" s="674"/>
      <c r="BQL135" s="674"/>
      <c r="BQM135" s="674"/>
      <c r="BQN135" s="674"/>
      <c r="BQO135" s="674"/>
      <c r="BQP135" s="674"/>
      <c r="BQQ135" s="674"/>
      <c r="BQR135" s="674"/>
      <c r="BQS135" s="674"/>
      <c r="BQT135" s="674"/>
      <c r="BQU135" s="674"/>
      <c r="BQV135" s="674"/>
      <c r="BQW135" s="674"/>
      <c r="BQX135" s="674"/>
      <c r="BQY135" s="674"/>
      <c r="BQZ135" s="674"/>
      <c r="BRA135" s="674"/>
      <c r="BRB135" s="674"/>
      <c r="BRC135" s="674"/>
      <c r="BRD135" s="674"/>
      <c r="BRE135" s="674"/>
      <c r="BRF135" s="674"/>
      <c r="BRG135" s="674"/>
      <c r="BRH135" s="674"/>
      <c r="BRI135" s="674"/>
      <c r="BRJ135" s="674"/>
      <c r="BRK135" s="674"/>
      <c r="BRL135" s="674"/>
      <c r="BRM135" s="674"/>
      <c r="BRN135" s="674"/>
      <c r="BRO135" s="674"/>
      <c r="BRP135" s="674"/>
      <c r="BRQ135" s="674"/>
      <c r="BRR135" s="674"/>
      <c r="BRS135" s="674"/>
      <c r="BRT135" s="674"/>
      <c r="BRU135" s="674"/>
      <c r="BRV135" s="674"/>
      <c r="BRW135" s="674"/>
      <c r="BRX135" s="674"/>
      <c r="BRY135" s="674"/>
      <c r="BRZ135" s="674"/>
      <c r="BSA135" s="674"/>
      <c r="BSB135" s="674"/>
      <c r="BSC135" s="674"/>
      <c r="BSD135" s="674"/>
      <c r="BSE135" s="674"/>
      <c r="BSF135" s="674"/>
      <c r="BSG135" s="674"/>
      <c r="BSH135" s="674"/>
      <c r="BSI135" s="674"/>
      <c r="BSJ135" s="674"/>
      <c r="BSK135" s="674"/>
      <c r="BSL135" s="674"/>
      <c r="BSM135" s="674"/>
      <c r="BSN135" s="674"/>
      <c r="BSO135" s="674"/>
      <c r="BSP135" s="674"/>
      <c r="BSQ135" s="674"/>
      <c r="BSR135" s="674"/>
      <c r="BSS135" s="674"/>
      <c r="BST135" s="674"/>
      <c r="BSU135" s="674"/>
      <c r="BSV135" s="674"/>
      <c r="BSW135" s="674"/>
      <c r="BSX135" s="674"/>
      <c r="BSY135" s="674"/>
      <c r="BSZ135" s="674"/>
      <c r="BTA135" s="674"/>
      <c r="BTB135" s="674"/>
      <c r="BTC135" s="674"/>
      <c r="BTD135" s="674"/>
      <c r="BTE135" s="674"/>
      <c r="BTF135" s="674"/>
      <c r="BTG135" s="674"/>
      <c r="BTH135" s="674"/>
      <c r="BTI135" s="674"/>
      <c r="BTJ135" s="674"/>
      <c r="BTK135" s="674"/>
      <c r="BTL135" s="674"/>
      <c r="BTM135" s="674"/>
      <c r="BTN135" s="674"/>
      <c r="BTO135" s="674"/>
      <c r="BTP135" s="674"/>
      <c r="BTQ135" s="674"/>
      <c r="BTR135" s="674"/>
      <c r="BTS135" s="674"/>
      <c r="BTT135" s="674"/>
      <c r="BTU135" s="674"/>
      <c r="BTV135" s="674"/>
      <c r="BTW135" s="674"/>
      <c r="BTX135" s="674"/>
      <c r="BTY135" s="674"/>
      <c r="BTZ135" s="674"/>
      <c r="BUA135" s="674"/>
      <c r="BUB135" s="674"/>
      <c r="BUC135" s="674"/>
      <c r="BUD135" s="674"/>
      <c r="BUE135" s="674"/>
      <c r="BUF135" s="674"/>
      <c r="BUG135" s="674"/>
      <c r="BUH135" s="674"/>
      <c r="BUI135" s="674"/>
      <c r="BUJ135" s="674"/>
      <c r="BUK135" s="674"/>
      <c r="BUL135" s="674"/>
      <c r="BUM135" s="674"/>
      <c r="BUN135" s="674"/>
      <c r="BUO135" s="674"/>
      <c r="BUP135" s="674"/>
      <c r="BUQ135" s="674"/>
      <c r="BUR135" s="674"/>
      <c r="BUS135" s="674"/>
      <c r="BUT135" s="674"/>
      <c r="BUU135" s="674"/>
      <c r="BUV135" s="674"/>
      <c r="BUW135" s="674"/>
      <c r="BUX135" s="674"/>
      <c r="BUY135" s="674"/>
      <c r="BUZ135" s="674"/>
      <c r="BVA135" s="674"/>
      <c r="BVB135" s="674"/>
      <c r="BVC135" s="674"/>
      <c r="BVD135" s="674"/>
      <c r="BVE135" s="674"/>
      <c r="BVF135" s="674"/>
      <c r="BVG135" s="674"/>
      <c r="BVH135" s="674"/>
      <c r="BVI135" s="674"/>
      <c r="BVJ135" s="674"/>
      <c r="BVK135" s="674"/>
      <c r="BVL135" s="674"/>
      <c r="BVM135" s="674"/>
      <c r="BVN135" s="674"/>
      <c r="BVO135" s="674"/>
      <c r="BVP135" s="674"/>
      <c r="BVQ135" s="674"/>
      <c r="BVR135" s="674"/>
      <c r="BVS135" s="674"/>
      <c r="BVT135" s="674"/>
      <c r="BVU135" s="674"/>
      <c r="BVV135" s="674"/>
      <c r="BVW135" s="674"/>
      <c r="BVX135" s="674"/>
      <c r="BVY135" s="674"/>
      <c r="BVZ135" s="674"/>
      <c r="BWA135" s="674"/>
      <c r="BWB135" s="674"/>
      <c r="BWC135" s="674"/>
      <c r="BWD135" s="674"/>
      <c r="BWE135" s="674"/>
      <c r="BWF135" s="674"/>
      <c r="BWG135" s="674"/>
      <c r="BWH135" s="674"/>
      <c r="BWI135" s="674"/>
      <c r="BWJ135" s="674"/>
      <c r="BWK135" s="674"/>
      <c r="BWL135" s="674"/>
      <c r="BWM135" s="674"/>
      <c r="BWN135" s="674"/>
      <c r="BWO135" s="674"/>
      <c r="BWP135" s="674"/>
      <c r="BWQ135" s="674"/>
      <c r="BWR135" s="674"/>
      <c r="BWS135" s="674"/>
      <c r="BWT135" s="674"/>
      <c r="BWU135" s="674"/>
      <c r="BWV135" s="674"/>
      <c r="BWW135" s="674"/>
      <c r="BWX135" s="674"/>
      <c r="BWY135" s="674"/>
      <c r="BWZ135" s="674"/>
      <c r="BXA135" s="674"/>
      <c r="BXB135" s="674"/>
      <c r="BXC135" s="674"/>
      <c r="BXD135" s="674"/>
      <c r="BXE135" s="674"/>
      <c r="BXF135" s="674"/>
      <c r="BXG135" s="674"/>
      <c r="BXH135" s="674"/>
      <c r="BXI135" s="674"/>
      <c r="BXJ135" s="674"/>
      <c r="BXK135" s="674"/>
      <c r="BXL135" s="674"/>
      <c r="BXM135" s="674"/>
      <c r="BXN135" s="674"/>
      <c r="BXO135" s="674"/>
      <c r="BXP135" s="674"/>
      <c r="BXQ135" s="674"/>
      <c r="BXR135" s="674"/>
      <c r="BXS135" s="674"/>
      <c r="BXT135" s="674"/>
      <c r="BXU135" s="674"/>
      <c r="BXV135" s="674"/>
      <c r="BXW135" s="674"/>
      <c r="BXX135" s="674"/>
      <c r="BXY135" s="674"/>
      <c r="BXZ135" s="674"/>
      <c r="BYA135" s="674"/>
      <c r="BYB135" s="674"/>
      <c r="BYC135" s="674"/>
      <c r="BYD135" s="674"/>
      <c r="BYE135" s="674"/>
      <c r="BYF135" s="674"/>
      <c r="BYG135" s="674"/>
      <c r="BYH135" s="674"/>
      <c r="BYI135" s="674"/>
      <c r="BYJ135" s="674"/>
      <c r="BYK135" s="674"/>
      <c r="BYL135" s="674"/>
      <c r="BYM135" s="674"/>
      <c r="BYN135" s="674"/>
      <c r="BYO135" s="674"/>
      <c r="BYP135" s="674"/>
      <c r="BYQ135" s="674"/>
      <c r="BYR135" s="674"/>
      <c r="BYS135" s="674"/>
      <c r="BYT135" s="674"/>
      <c r="BYU135" s="674"/>
      <c r="BYV135" s="674"/>
      <c r="BYW135" s="674"/>
      <c r="BYX135" s="674"/>
      <c r="BYY135" s="674"/>
      <c r="BYZ135" s="674"/>
      <c r="BZA135" s="674"/>
      <c r="BZB135" s="674"/>
      <c r="BZC135" s="674"/>
      <c r="BZD135" s="674"/>
      <c r="BZE135" s="674"/>
      <c r="BZF135" s="674"/>
      <c r="BZG135" s="674"/>
      <c r="BZH135" s="674"/>
      <c r="BZI135" s="674"/>
      <c r="BZJ135" s="674"/>
      <c r="BZK135" s="674"/>
      <c r="BZL135" s="674"/>
      <c r="BZM135" s="674"/>
      <c r="BZN135" s="674"/>
      <c r="BZO135" s="674"/>
      <c r="BZP135" s="674"/>
      <c r="BZQ135" s="674"/>
      <c r="BZR135" s="674"/>
      <c r="BZS135" s="674"/>
      <c r="BZT135" s="674"/>
      <c r="BZU135" s="674"/>
      <c r="BZV135" s="674"/>
      <c r="BZW135" s="674"/>
      <c r="BZX135" s="674"/>
      <c r="BZY135" s="674"/>
      <c r="BZZ135" s="674"/>
      <c r="CAA135" s="674"/>
      <c r="CAB135" s="674"/>
      <c r="CAC135" s="674"/>
      <c r="CAD135" s="674"/>
      <c r="CAE135" s="674"/>
      <c r="CAF135" s="674"/>
      <c r="CAG135" s="674"/>
      <c r="CAH135" s="674"/>
      <c r="CAI135" s="674"/>
      <c r="CAJ135" s="674"/>
      <c r="CAK135" s="674"/>
      <c r="CAL135" s="674"/>
      <c r="CAM135" s="674"/>
      <c r="CAN135" s="674"/>
      <c r="CAO135" s="674"/>
      <c r="CAP135" s="674"/>
      <c r="CAQ135" s="674"/>
      <c r="CAR135" s="674"/>
      <c r="CAS135" s="674"/>
      <c r="CAT135" s="674"/>
      <c r="CAU135" s="674"/>
      <c r="CAV135" s="674"/>
      <c r="CAW135" s="674"/>
      <c r="CAX135" s="674"/>
      <c r="CAY135" s="674"/>
      <c r="CAZ135" s="674"/>
      <c r="CBA135" s="674"/>
      <c r="CBB135" s="674"/>
      <c r="CBC135" s="674"/>
      <c r="CBD135" s="674"/>
      <c r="CBE135" s="674"/>
      <c r="CBF135" s="674"/>
      <c r="CBG135" s="674"/>
      <c r="CBH135" s="674"/>
      <c r="CBI135" s="674"/>
      <c r="CBJ135" s="674"/>
      <c r="CBK135" s="674"/>
      <c r="CBL135" s="674"/>
      <c r="CBM135" s="674"/>
      <c r="CBN135" s="674"/>
      <c r="CBO135" s="674"/>
      <c r="CBP135" s="674"/>
      <c r="CBQ135" s="674"/>
      <c r="CBR135" s="674"/>
      <c r="CBS135" s="674"/>
      <c r="CBT135" s="674"/>
      <c r="CBU135" s="674"/>
      <c r="CBV135" s="674"/>
      <c r="CBW135" s="674"/>
      <c r="CBX135" s="674"/>
      <c r="CBY135" s="674"/>
      <c r="CBZ135" s="674"/>
      <c r="CCA135" s="674"/>
      <c r="CCB135" s="674"/>
      <c r="CCC135" s="674"/>
      <c r="CCD135" s="674"/>
      <c r="CCE135" s="674"/>
      <c r="CCF135" s="674"/>
      <c r="CCG135" s="674"/>
      <c r="CCH135" s="674"/>
      <c r="CCI135" s="674"/>
      <c r="CCJ135" s="674"/>
      <c r="CCK135" s="674"/>
      <c r="CCL135" s="674"/>
      <c r="CCM135" s="674"/>
      <c r="CCN135" s="674"/>
      <c r="CCO135" s="674"/>
      <c r="CCP135" s="674"/>
      <c r="CCQ135" s="674"/>
      <c r="CCR135" s="674"/>
      <c r="CCS135" s="674"/>
      <c r="CCT135" s="674"/>
      <c r="CCU135" s="674"/>
      <c r="CCV135" s="674"/>
      <c r="CCW135" s="674"/>
      <c r="CCX135" s="674"/>
      <c r="CCY135" s="674"/>
      <c r="CCZ135" s="674"/>
      <c r="CDA135" s="674"/>
      <c r="CDB135" s="674"/>
      <c r="CDC135" s="674"/>
      <c r="CDD135" s="674"/>
      <c r="CDE135" s="674"/>
      <c r="CDF135" s="674"/>
      <c r="CDG135" s="674"/>
      <c r="CDH135" s="674"/>
      <c r="CDI135" s="674"/>
      <c r="CDJ135" s="674"/>
      <c r="CDK135" s="674"/>
      <c r="CDL135" s="674"/>
      <c r="CDM135" s="674"/>
      <c r="CDN135" s="674"/>
      <c r="CDO135" s="674"/>
      <c r="CDP135" s="674"/>
      <c r="CDQ135" s="674"/>
      <c r="CDR135" s="674"/>
      <c r="CDS135" s="674"/>
      <c r="CDT135" s="674"/>
      <c r="CDU135" s="674"/>
      <c r="CDV135" s="674"/>
      <c r="CDW135" s="674"/>
      <c r="CDX135" s="674"/>
      <c r="CDY135" s="674"/>
      <c r="CDZ135" s="674"/>
      <c r="CEA135" s="674"/>
      <c r="CEB135" s="674"/>
      <c r="CEC135" s="674"/>
      <c r="CED135" s="674"/>
      <c r="CEE135" s="674"/>
      <c r="CEF135" s="674"/>
      <c r="CEG135" s="674"/>
      <c r="CEH135" s="674"/>
      <c r="CEI135" s="674"/>
      <c r="CEJ135" s="674"/>
      <c r="CEK135" s="674"/>
      <c r="CEL135" s="674"/>
      <c r="CEM135" s="674"/>
      <c r="CEN135" s="674"/>
      <c r="CEO135" s="674"/>
      <c r="CEP135" s="674"/>
      <c r="CEQ135" s="674"/>
      <c r="CER135" s="674"/>
      <c r="CES135" s="674"/>
      <c r="CET135" s="674"/>
      <c r="CEU135" s="674"/>
      <c r="CEV135" s="674"/>
      <c r="CEW135" s="674"/>
      <c r="CEX135" s="674"/>
      <c r="CEY135" s="674"/>
      <c r="CEZ135" s="674"/>
      <c r="CFA135" s="674"/>
      <c r="CFB135" s="674"/>
      <c r="CFC135" s="674"/>
      <c r="CFD135" s="674"/>
      <c r="CFE135" s="674"/>
      <c r="CFF135" s="674"/>
      <c r="CFG135" s="674"/>
      <c r="CFH135" s="674"/>
      <c r="CFI135" s="674"/>
      <c r="CFJ135" s="674"/>
      <c r="CFK135" s="674"/>
      <c r="CFL135" s="674"/>
      <c r="CFM135" s="674"/>
      <c r="CFN135" s="674"/>
      <c r="CFO135" s="674"/>
      <c r="CFP135" s="674"/>
      <c r="CFQ135" s="674"/>
      <c r="CFR135" s="674"/>
      <c r="CFS135" s="674"/>
      <c r="CFT135" s="674"/>
      <c r="CFU135" s="674"/>
      <c r="CFV135" s="674"/>
      <c r="CFW135" s="674"/>
      <c r="CFX135" s="674"/>
      <c r="CFY135" s="674"/>
      <c r="CFZ135" s="674"/>
      <c r="CGA135" s="674"/>
      <c r="CGB135" s="674"/>
      <c r="CGC135" s="674"/>
      <c r="CGD135" s="674"/>
      <c r="CGE135" s="674"/>
      <c r="CGF135" s="674"/>
      <c r="CGG135" s="674"/>
      <c r="CGH135" s="674"/>
      <c r="CGI135" s="674"/>
      <c r="CGJ135" s="674"/>
      <c r="CGK135" s="674"/>
      <c r="CGL135" s="674"/>
      <c r="CGM135" s="674"/>
      <c r="CGN135" s="674"/>
      <c r="CGO135" s="674"/>
      <c r="CGP135" s="674"/>
      <c r="CGQ135" s="674"/>
      <c r="CGR135" s="674"/>
      <c r="CGS135" s="674"/>
      <c r="CGT135" s="674"/>
      <c r="CGU135" s="674"/>
      <c r="CGV135" s="674"/>
      <c r="CGW135" s="674"/>
      <c r="CGX135" s="674"/>
      <c r="CGY135" s="674"/>
      <c r="CGZ135" s="674"/>
      <c r="CHA135" s="674"/>
      <c r="CHB135" s="674"/>
      <c r="CHC135" s="674"/>
      <c r="CHD135" s="674"/>
      <c r="CHE135" s="674"/>
      <c r="CHF135" s="674"/>
      <c r="CHG135" s="674"/>
      <c r="CHH135" s="674"/>
      <c r="CHI135" s="674"/>
      <c r="CHJ135" s="674"/>
      <c r="CHK135" s="674"/>
      <c r="CHL135" s="674"/>
      <c r="CHM135" s="674"/>
      <c r="CHN135" s="674"/>
      <c r="CHO135" s="674"/>
      <c r="CHP135" s="674"/>
      <c r="CHQ135" s="674"/>
      <c r="CHR135" s="674"/>
      <c r="CHS135" s="674"/>
      <c r="CHT135" s="674"/>
      <c r="CHU135" s="674"/>
      <c r="CHV135" s="674"/>
      <c r="CHW135" s="674"/>
      <c r="CHX135" s="674"/>
      <c r="CHY135" s="674"/>
      <c r="CHZ135" s="674"/>
      <c r="CIA135" s="674"/>
      <c r="CIB135" s="674"/>
      <c r="CIC135" s="674"/>
      <c r="CID135" s="674"/>
      <c r="CIE135" s="674"/>
      <c r="CIF135" s="674"/>
      <c r="CIG135" s="674"/>
      <c r="CIH135" s="674"/>
      <c r="CII135" s="674"/>
      <c r="CIJ135" s="674"/>
      <c r="CIK135" s="674"/>
      <c r="CIL135" s="674"/>
      <c r="CIM135" s="674"/>
      <c r="CIN135" s="674"/>
      <c r="CIO135" s="674"/>
      <c r="CIP135" s="674"/>
      <c r="CIQ135" s="674"/>
      <c r="CIR135" s="674"/>
      <c r="CIS135" s="674"/>
      <c r="CIT135" s="674"/>
      <c r="CIU135" s="674"/>
      <c r="CIV135" s="674"/>
      <c r="CIW135" s="674"/>
      <c r="CIX135" s="674"/>
      <c r="CIY135" s="674"/>
      <c r="CIZ135" s="674"/>
      <c r="CJA135" s="674"/>
      <c r="CJB135" s="674"/>
      <c r="CJC135" s="674"/>
      <c r="CJD135" s="674"/>
      <c r="CJE135" s="674"/>
      <c r="CJF135" s="674"/>
      <c r="CJG135" s="674"/>
      <c r="CJH135" s="674"/>
      <c r="CJI135" s="674"/>
      <c r="CJJ135" s="674"/>
      <c r="CJK135" s="674"/>
      <c r="CJL135" s="674"/>
      <c r="CJM135" s="674"/>
      <c r="CJN135" s="674"/>
      <c r="CJO135" s="674"/>
      <c r="CJP135" s="674"/>
      <c r="CJQ135" s="674"/>
      <c r="CJR135" s="674"/>
      <c r="CJS135" s="674"/>
      <c r="CJT135" s="674"/>
      <c r="CJU135" s="674"/>
      <c r="CJV135" s="674"/>
      <c r="CJW135" s="674"/>
      <c r="CJX135" s="674"/>
      <c r="CJY135" s="674"/>
      <c r="CJZ135" s="674"/>
      <c r="CKA135" s="674"/>
      <c r="CKB135" s="674"/>
      <c r="CKC135" s="674"/>
      <c r="CKD135" s="674"/>
      <c r="CKE135" s="674"/>
      <c r="CKF135" s="674"/>
      <c r="CKG135" s="674"/>
      <c r="CKH135" s="674"/>
      <c r="CKI135" s="674"/>
      <c r="CKJ135" s="674"/>
      <c r="CKK135" s="674"/>
      <c r="CKL135" s="674"/>
      <c r="CKM135" s="674"/>
      <c r="CKN135" s="674"/>
      <c r="CKO135" s="674"/>
      <c r="CKP135" s="674"/>
      <c r="CKQ135" s="674"/>
      <c r="CKR135" s="674"/>
      <c r="CKS135" s="674"/>
      <c r="CKT135" s="674"/>
      <c r="CKU135" s="674"/>
      <c r="CKV135" s="674"/>
      <c r="CKW135" s="674"/>
      <c r="CKX135" s="674"/>
      <c r="CKY135" s="674"/>
      <c r="CKZ135" s="674"/>
      <c r="CLA135" s="674"/>
      <c r="CLB135" s="674"/>
      <c r="CLC135" s="674"/>
      <c r="CLD135" s="674"/>
      <c r="CLE135" s="674"/>
      <c r="CLF135" s="674"/>
      <c r="CLG135" s="674"/>
      <c r="CLH135" s="674"/>
      <c r="CLI135" s="674"/>
      <c r="CLJ135" s="674"/>
      <c r="CLK135" s="674"/>
      <c r="CLL135" s="674"/>
      <c r="CLM135" s="674"/>
      <c r="CLN135" s="674"/>
      <c r="CLO135" s="674"/>
      <c r="CLP135" s="674"/>
      <c r="CLQ135" s="674"/>
      <c r="CLR135" s="674"/>
      <c r="CLS135" s="674"/>
      <c r="CLT135" s="674"/>
      <c r="CLU135" s="674"/>
      <c r="CLV135" s="674"/>
      <c r="CLW135" s="674"/>
      <c r="CLX135" s="674"/>
      <c r="CLY135" s="674"/>
      <c r="CLZ135" s="674"/>
      <c r="CMA135" s="674"/>
      <c r="CMB135" s="674"/>
      <c r="CMC135" s="674"/>
      <c r="CMD135" s="674"/>
      <c r="CME135" s="674"/>
      <c r="CMF135" s="674"/>
      <c r="CMG135" s="674"/>
      <c r="CMH135" s="674"/>
      <c r="CMI135" s="674"/>
      <c r="CMJ135" s="674"/>
      <c r="CMK135" s="674"/>
      <c r="CML135" s="674"/>
      <c r="CMM135" s="674"/>
      <c r="CMN135" s="674"/>
      <c r="CMO135" s="674"/>
      <c r="CMP135" s="674"/>
      <c r="CMQ135" s="674"/>
      <c r="CMR135" s="674"/>
      <c r="CMS135" s="674"/>
      <c r="CMT135" s="674"/>
      <c r="CMU135" s="674"/>
      <c r="CMV135" s="674"/>
      <c r="CMW135" s="674"/>
      <c r="CMX135" s="674"/>
      <c r="CMY135" s="674"/>
      <c r="CMZ135" s="674"/>
      <c r="CNA135" s="674"/>
      <c r="CNB135" s="674"/>
      <c r="CNC135" s="674"/>
      <c r="CND135" s="674"/>
      <c r="CNE135" s="674"/>
      <c r="CNF135" s="674"/>
      <c r="CNG135" s="674"/>
      <c r="CNH135" s="674"/>
      <c r="CNI135" s="674"/>
      <c r="CNJ135" s="674"/>
      <c r="CNK135" s="674"/>
      <c r="CNL135" s="674"/>
      <c r="CNM135" s="674"/>
      <c r="CNN135" s="674"/>
      <c r="CNO135" s="674"/>
      <c r="CNP135" s="674"/>
      <c r="CNQ135" s="674"/>
      <c r="CNR135" s="674"/>
      <c r="CNS135" s="674"/>
      <c r="CNT135" s="674"/>
      <c r="CNU135" s="674"/>
      <c r="CNV135" s="674"/>
      <c r="CNW135" s="674"/>
      <c r="CNX135" s="674"/>
      <c r="CNY135" s="674"/>
      <c r="CNZ135" s="674"/>
      <c r="COA135" s="674"/>
      <c r="COB135" s="674"/>
      <c r="COC135" s="674"/>
      <c r="COD135" s="674"/>
      <c r="COE135" s="674"/>
      <c r="COF135" s="674"/>
      <c r="COG135" s="674"/>
      <c r="COH135" s="674"/>
      <c r="COI135" s="674"/>
      <c r="COJ135" s="674"/>
      <c r="COK135" s="674"/>
      <c r="COL135" s="674"/>
      <c r="COM135" s="674"/>
      <c r="CON135" s="674"/>
      <c r="COO135" s="674"/>
      <c r="COP135" s="674"/>
      <c r="COQ135" s="674"/>
      <c r="COR135" s="674"/>
      <c r="COS135" s="674"/>
      <c r="COT135" s="674"/>
      <c r="COU135" s="674"/>
      <c r="COV135" s="674"/>
      <c r="COW135" s="674"/>
      <c r="COX135" s="674"/>
      <c r="COY135" s="674"/>
      <c r="COZ135" s="674"/>
      <c r="CPA135" s="674"/>
      <c r="CPB135" s="674"/>
      <c r="CPC135" s="674"/>
      <c r="CPD135" s="674"/>
      <c r="CPE135" s="674"/>
      <c r="CPF135" s="674"/>
      <c r="CPG135" s="674"/>
      <c r="CPH135" s="674"/>
      <c r="CPI135" s="674"/>
      <c r="CPJ135" s="674"/>
      <c r="CPK135" s="674"/>
      <c r="CPL135" s="674"/>
      <c r="CPM135" s="674"/>
      <c r="CPN135" s="674"/>
      <c r="CPO135" s="674"/>
      <c r="CPP135" s="674"/>
      <c r="CPQ135" s="674"/>
      <c r="CPR135" s="674"/>
      <c r="CPS135" s="674"/>
      <c r="CPT135" s="674"/>
      <c r="CPU135" s="674"/>
      <c r="CPV135" s="674"/>
      <c r="CPW135" s="674"/>
      <c r="CPX135" s="674"/>
      <c r="CPY135" s="674"/>
      <c r="CPZ135" s="674"/>
      <c r="CQA135" s="674"/>
      <c r="CQB135" s="674"/>
      <c r="CQC135" s="674"/>
      <c r="CQD135" s="674"/>
      <c r="CQE135" s="674"/>
      <c r="CQF135" s="674"/>
      <c r="CQG135" s="674"/>
      <c r="CQH135" s="674"/>
      <c r="CQI135" s="674"/>
      <c r="CQJ135" s="674"/>
      <c r="CQK135" s="674"/>
      <c r="CQL135" s="674"/>
      <c r="CQM135" s="674"/>
      <c r="CQN135" s="674"/>
      <c r="CQO135" s="674"/>
      <c r="CQP135" s="674"/>
      <c r="CQQ135" s="674"/>
      <c r="CQR135" s="674"/>
      <c r="CQS135" s="674"/>
      <c r="CQT135" s="674"/>
      <c r="CQU135" s="674"/>
      <c r="CQV135" s="674"/>
      <c r="CQW135" s="674"/>
      <c r="CQX135" s="674"/>
      <c r="CQY135" s="674"/>
      <c r="CQZ135" s="674"/>
      <c r="CRA135" s="674"/>
      <c r="CRB135" s="674"/>
      <c r="CRC135" s="674"/>
      <c r="CRD135" s="674"/>
      <c r="CRE135" s="674"/>
      <c r="CRF135" s="674"/>
      <c r="CRG135" s="674"/>
      <c r="CRH135" s="674"/>
      <c r="CRI135" s="674"/>
      <c r="CRJ135" s="674"/>
      <c r="CRK135" s="674"/>
      <c r="CRL135" s="674"/>
      <c r="CRM135" s="674"/>
      <c r="CRN135" s="674"/>
      <c r="CRO135" s="674"/>
      <c r="CRP135" s="674"/>
      <c r="CRQ135" s="674"/>
      <c r="CRR135" s="674"/>
      <c r="CRS135" s="674"/>
      <c r="CRT135" s="674"/>
      <c r="CRU135" s="674"/>
      <c r="CRV135" s="674"/>
      <c r="CRW135" s="674"/>
      <c r="CRX135" s="674"/>
      <c r="CRY135" s="674"/>
      <c r="CRZ135" s="674"/>
      <c r="CSA135" s="674"/>
      <c r="CSB135" s="674"/>
      <c r="CSC135" s="674"/>
      <c r="CSD135" s="674"/>
      <c r="CSE135" s="674"/>
      <c r="CSF135" s="674"/>
      <c r="CSG135" s="674"/>
      <c r="CSH135" s="674"/>
      <c r="CSI135" s="674"/>
      <c r="CSJ135" s="674"/>
      <c r="CSK135" s="674"/>
      <c r="CSL135" s="674"/>
      <c r="CSM135" s="674"/>
      <c r="CSN135" s="674"/>
      <c r="CSO135" s="674"/>
      <c r="CSP135" s="674"/>
      <c r="CSQ135" s="674"/>
      <c r="CSR135" s="674"/>
      <c r="CSS135" s="674"/>
      <c r="CST135" s="674"/>
      <c r="CSU135" s="674"/>
      <c r="CSV135" s="674"/>
      <c r="CSW135" s="674"/>
      <c r="CSX135" s="674"/>
      <c r="CSY135" s="674"/>
      <c r="CSZ135" s="674"/>
      <c r="CTA135" s="674"/>
      <c r="CTB135" s="674"/>
      <c r="CTC135" s="674"/>
      <c r="CTD135" s="674"/>
      <c r="CTE135" s="674"/>
      <c r="CTF135" s="674"/>
      <c r="CTG135" s="674"/>
      <c r="CTH135" s="674"/>
      <c r="CTI135" s="674"/>
      <c r="CTJ135" s="674"/>
      <c r="CTK135" s="674"/>
      <c r="CTL135" s="674"/>
      <c r="CTM135" s="674"/>
      <c r="CTN135" s="674"/>
      <c r="CTO135" s="674"/>
      <c r="CTP135" s="674"/>
      <c r="CTQ135" s="674"/>
      <c r="CTR135" s="674"/>
      <c r="CTS135" s="674"/>
      <c r="CTT135" s="674"/>
      <c r="CTU135" s="674"/>
      <c r="CTV135" s="674"/>
      <c r="CTW135" s="674"/>
      <c r="CTX135" s="674"/>
      <c r="CTY135" s="674"/>
      <c r="CTZ135" s="674"/>
      <c r="CUA135" s="674"/>
      <c r="CUB135" s="674"/>
      <c r="CUC135" s="674"/>
      <c r="CUD135" s="674"/>
      <c r="CUE135" s="674"/>
      <c r="CUF135" s="674"/>
      <c r="CUG135" s="674"/>
      <c r="CUH135" s="674"/>
      <c r="CUI135" s="674"/>
      <c r="CUJ135" s="674"/>
      <c r="CUK135" s="674"/>
      <c r="CUL135" s="674"/>
      <c r="CUM135" s="674"/>
      <c r="CUN135" s="674"/>
      <c r="CUO135" s="674"/>
      <c r="CUP135" s="674"/>
      <c r="CUQ135" s="674"/>
      <c r="CUR135" s="674"/>
      <c r="CUS135" s="674"/>
      <c r="CUT135" s="674"/>
      <c r="CUU135" s="674"/>
      <c r="CUV135" s="674"/>
      <c r="CUW135" s="674"/>
      <c r="CUX135" s="674"/>
      <c r="CUY135" s="674"/>
      <c r="CUZ135" s="674"/>
      <c r="CVA135" s="674"/>
      <c r="CVB135" s="674"/>
      <c r="CVC135" s="674"/>
      <c r="CVD135" s="674"/>
      <c r="CVE135" s="674"/>
      <c r="CVF135" s="674"/>
      <c r="CVG135" s="674"/>
      <c r="CVH135" s="674"/>
      <c r="CVI135" s="674"/>
      <c r="CVJ135" s="674"/>
      <c r="CVK135" s="674"/>
      <c r="CVL135" s="674"/>
      <c r="CVM135" s="674"/>
      <c r="CVN135" s="674"/>
      <c r="CVO135" s="674"/>
      <c r="CVP135" s="674"/>
      <c r="CVQ135" s="674"/>
      <c r="CVR135" s="674"/>
      <c r="CVS135" s="674"/>
      <c r="CVT135" s="674"/>
      <c r="CVU135" s="674"/>
      <c r="CVV135" s="674"/>
      <c r="CVW135" s="674"/>
      <c r="CVX135" s="674"/>
      <c r="CVY135" s="674"/>
      <c r="CVZ135" s="674"/>
      <c r="CWA135" s="674"/>
      <c r="CWB135" s="674"/>
      <c r="CWC135" s="674"/>
      <c r="CWD135" s="674"/>
      <c r="CWE135" s="674"/>
      <c r="CWF135" s="674"/>
      <c r="CWG135" s="674"/>
      <c r="CWH135" s="674"/>
      <c r="CWI135" s="674"/>
      <c r="CWJ135" s="674"/>
      <c r="CWK135" s="674"/>
      <c r="CWL135" s="674"/>
      <c r="CWM135" s="674"/>
      <c r="CWN135" s="674"/>
      <c r="CWO135" s="674"/>
      <c r="CWP135" s="674"/>
      <c r="CWQ135" s="674"/>
      <c r="CWR135" s="674"/>
      <c r="CWS135" s="674"/>
      <c r="CWT135" s="674"/>
      <c r="CWU135" s="674"/>
      <c r="CWV135" s="674"/>
      <c r="CWW135" s="674"/>
      <c r="CWX135" s="674"/>
      <c r="CWY135" s="674"/>
      <c r="CWZ135" s="674"/>
      <c r="CXA135" s="674"/>
      <c r="CXB135" s="674"/>
      <c r="CXC135" s="674"/>
      <c r="CXD135" s="674"/>
      <c r="CXE135" s="674"/>
      <c r="CXF135" s="674"/>
      <c r="CXG135" s="674"/>
      <c r="CXH135" s="674"/>
      <c r="CXI135" s="674"/>
      <c r="CXJ135" s="674"/>
      <c r="CXK135" s="674"/>
      <c r="CXL135" s="674"/>
      <c r="CXM135" s="674"/>
      <c r="CXN135" s="674"/>
      <c r="CXO135" s="674"/>
      <c r="CXP135" s="674"/>
      <c r="CXQ135" s="674"/>
      <c r="CXR135" s="674"/>
      <c r="CXS135" s="674"/>
      <c r="CXT135" s="674"/>
      <c r="CXU135" s="674"/>
      <c r="CXV135" s="674"/>
      <c r="CXW135" s="674"/>
      <c r="CXX135" s="674"/>
      <c r="CXY135" s="674"/>
      <c r="CXZ135" s="674"/>
      <c r="CYA135" s="674"/>
      <c r="CYB135" s="674"/>
      <c r="CYC135" s="674"/>
      <c r="CYD135" s="674"/>
      <c r="CYE135" s="674"/>
      <c r="CYF135" s="674"/>
      <c r="CYG135" s="674"/>
      <c r="CYH135" s="674"/>
      <c r="CYI135" s="674"/>
      <c r="CYJ135" s="674"/>
      <c r="CYK135" s="674"/>
      <c r="CYL135" s="674"/>
      <c r="CYM135" s="674"/>
      <c r="CYN135" s="674"/>
      <c r="CYO135" s="674"/>
      <c r="CYP135" s="674"/>
      <c r="CYQ135" s="674"/>
      <c r="CYR135" s="674"/>
      <c r="CYS135" s="674"/>
      <c r="CYT135" s="674"/>
      <c r="CYU135" s="674"/>
      <c r="CYV135" s="674"/>
      <c r="CYW135" s="674"/>
      <c r="CYX135" s="674"/>
      <c r="CYY135" s="674"/>
      <c r="CYZ135" s="674"/>
      <c r="CZA135" s="674"/>
      <c r="CZB135" s="674"/>
      <c r="CZC135" s="674"/>
      <c r="CZD135" s="674"/>
      <c r="CZE135" s="674"/>
      <c r="CZF135" s="674"/>
      <c r="CZG135" s="674"/>
      <c r="CZH135" s="674"/>
      <c r="CZI135" s="674"/>
      <c r="CZJ135" s="674"/>
      <c r="CZK135" s="674"/>
      <c r="CZL135" s="674"/>
      <c r="CZM135" s="674"/>
      <c r="CZN135" s="674"/>
      <c r="CZO135" s="674"/>
      <c r="CZP135" s="674"/>
      <c r="CZQ135" s="674"/>
      <c r="CZR135" s="674"/>
      <c r="CZS135" s="674"/>
      <c r="CZT135" s="674"/>
      <c r="CZU135" s="674"/>
      <c r="CZV135" s="674"/>
      <c r="CZW135" s="674"/>
      <c r="CZX135" s="674"/>
      <c r="CZY135" s="674"/>
      <c r="CZZ135" s="674"/>
      <c r="DAA135" s="674"/>
      <c r="DAB135" s="674"/>
      <c r="DAC135" s="674"/>
      <c r="DAD135" s="674"/>
      <c r="DAE135" s="674"/>
      <c r="DAF135" s="674"/>
      <c r="DAG135" s="674"/>
      <c r="DAH135" s="674"/>
      <c r="DAI135" s="674"/>
      <c r="DAJ135" s="674"/>
      <c r="DAK135" s="674"/>
      <c r="DAL135" s="674"/>
      <c r="DAM135" s="674"/>
      <c r="DAN135" s="674"/>
      <c r="DAO135" s="674"/>
      <c r="DAP135" s="674"/>
      <c r="DAQ135" s="674"/>
      <c r="DAR135" s="674"/>
      <c r="DAS135" s="674"/>
      <c r="DAT135" s="674"/>
      <c r="DAU135" s="674"/>
      <c r="DAV135" s="674"/>
      <c r="DAW135" s="674"/>
      <c r="DAX135" s="674"/>
      <c r="DAY135" s="674"/>
      <c r="DAZ135" s="674"/>
      <c r="DBA135" s="674"/>
      <c r="DBB135" s="674"/>
      <c r="DBC135" s="674"/>
      <c r="DBD135" s="674"/>
      <c r="DBE135" s="674"/>
      <c r="DBF135" s="674"/>
      <c r="DBG135" s="674"/>
      <c r="DBH135" s="674"/>
      <c r="DBI135" s="674"/>
      <c r="DBJ135" s="674"/>
      <c r="DBK135" s="674"/>
      <c r="DBL135" s="674"/>
      <c r="DBM135" s="674"/>
      <c r="DBN135" s="674"/>
      <c r="DBO135" s="674"/>
      <c r="DBP135" s="674"/>
      <c r="DBQ135" s="674"/>
      <c r="DBR135" s="674"/>
      <c r="DBS135" s="674"/>
      <c r="DBT135" s="674"/>
      <c r="DBU135" s="674"/>
      <c r="DBV135" s="674"/>
      <c r="DBW135" s="674"/>
      <c r="DBX135" s="674"/>
      <c r="DBY135" s="674"/>
      <c r="DBZ135" s="674"/>
      <c r="DCA135" s="674"/>
      <c r="DCB135" s="674"/>
      <c r="DCC135" s="674"/>
      <c r="DCD135" s="674"/>
      <c r="DCE135" s="674"/>
      <c r="DCF135" s="674"/>
      <c r="DCG135" s="674"/>
      <c r="DCH135" s="674"/>
      <c r="DCI135" s="674"/>
      <c r="DCJ135" s="674"/>
      <c r="DCK135" s="674"/>
      <c r="DCL135" s="674"/>
      <c r="DCM135" s="674"/>
      <c r="DCN135" s="674"/>
      <c r="DCO135" s="674"/>
      <c r="DCP135" s="674"/>
      <c r="DCQ135" s="674"/>
      <c r="DCR135" s="674"/>
      <c r="DCS135" s="674"/>
      <c r="DCT135" s="674"/>
      <c r="DCU135" s="674"/>
      <c r="DCV135" s="674"/>
      <c r="DCW135" s="674"/>
      <c r="DCX135" s="674"/>
      <c r="DCY135" s="674"/>
      <c r="DCZ135" s="674"/>
      <c r="DDA135" s="674"/>
      <c r="DDB135" s="674"/>
      <c r="DDC135" s="674"/>
      <c r="DDD135" s="674"/>
      <c r="DDE135" s="674"/>
      <c r="DDF135" s="674"/>
      <c r="DDG135" s="674"/>
      <c r="DDH135" s="674"/>
      <c r="DDI135" s="674"/>
      <c r="DDJ135" s="674"/>
      <c r="DDK135" s="674"/>
      <c r="DDL135" s="674"/>
      <c r="DDM135" s="674"/>
      <c r="DDN135" s="674"/>
      <c r="DDO135" s="674"/>
      <c r="DDP135" s="674"/>
      <c r="DDQ135" s="674"/>
      <c r="DDR135" s="674"/>
      <c r="DDS135" s="674"/>
      <c r="DDT135" s="674"/>
      <c r="DDU135" s="674"/>
      <c r="DDV135" s="674"/>
      <c r="DDW135" s="674"/>
      <c r="DDX135" s="674"/>
      <c r="DDY135" s="674"/>
      <c r="DDZ135" s="674"/>
      <c r="DEA135" s="674"/>
      <c r="DEB135" s="674"/>
      <c r="DEC135" s="674"/>
      <c r="DED135" s="674"/>
      <c r="DEE135" s="674"/>
      <c r="DEF135" s="674"/>
      <c r="DEG135" s="674"/>
      <c r="DEH135" s="674"/>
      <c r="DEI135" s="674"/>
      <c r="DEJ135" s="674"/>
      <c r="DEK135" s="674"/>
      <c r="DEL135" s="674"/>
      <c r="DEM135" s="674"/>
      <c r="DEN135" s="674"/>
      <c r="DEO135" s="674"/>
      <c r="DEP135" s="674"/>
      <c r="DEQ135" s="674"/>
      <c r="DER135" s="674"/>
      <c r="DES135" s="674"/>
      <c r="DET135" s="674"/>
      <c r="DEU135" s="674"/>
      <c r="DEV135" s="674"/>
      <c r="DEW135" s="674"/>
      <c r="DEX135" s="674"/>
      <c r="DEY135" s="674"/>
      <c r="DEZ135" s="674"/>
      <c r="DFA135" s="674"/>
      <c r="DFB135" s="674"/>
      <c r="DFC135" s="674"/>
      <c r="DFD135" s="674"/>
      <c r="DFE135" s="674"/>
      <c r="DFF135" s="674"/>
      <c r="DFG135" s="674"/>
      <c r="DFH135" s="674"/>
      <c r="DFI135" s="674"/>
      <c r="DFJ135" s="674"/>
      <c r="DFK135" s="674"/>
      <c r="DFL135" s="674"/>
      <c r="DFM135" s="674"/>
      <c r="DFN135" s="674"/>
      <c r="DFO135" s="674"/>
      <c r="DFP135" s="674"/>
      <c r="DFQ135" s="674"/>
      <c r="DFR135" s="674"/>
      <c r="DFS135" s="674"/>
      <c r="DFT135" s="674"/>
      <c r="DFU135" s="674"/>
      <c r="DFV135" s="674"/>
      <c r="DFW135" s="674"/>
      <c r="DFX135" s="674"/>
      <c r="DFY135" s="674"/>
      <c r="DFZ135" s="674"/>
      <c r="DGA135" s="674"/>
      <c r="DGB135" s="674"/>
      <c r="DGC135" s="674"/>
      <c r="DGD135" s="674"/>
      <c r="DGE135" s="674"/>
      <c r="DGF135" s="674"/>
      <c r="DGG135" s="674"/>
      <c r="DGH135" s="674"/>
      <c r="DGI135" s="674"/>
      <c r="DGJ135" s="674"/>
      <c r="DGK135" s="674"/>
      <c r="DGL135" s="674"/>
      <c r="DGM135" s="674"/>
      <c r="DGN135" s="674"/>
      <c r="DGO135" s="674"/>
      <c r="DGP135" s="674"/>
      <c r="DGQ135" s="674"/>
      <c r="DGR135" s="674"/>
      <c r="DGS135" s="674"/>
      <c r="DGT135" s="674"/>
      <c r="DGU135" s="674"/>
      <c r="DGV135" s="674"/>
      <c r="DGW135" s="674"/>
      <c r="DGX135" s="674"/>
      <c r="DGY135" s="674"/>
      <c r="DGZ135" s="674"/>
      <c r="DHA135" s="674"/>
      <c r="DHB135" s="674"/>
      <c r="DHC135" s="674"/>
      <c r="DHD135" s="674"/>
      <c r="DHE135" s="674"/>
      <c r="DHF135" s="674"/>
      <c r="DHG135" s="674"/>
      <c r="DHH135" s="674"/>
      <c r="DHI135" s="674"/>
      <c r="DHJ135" s="674"/>
      <c r="DHK135" s="674"/>
      <c r="DHL135" s="674"/>
      <c r="DHM135" s="674"/>
      <c r="DHN135" s="674"/>
      <c r="DHO135" s="674"/>
      <c r="DHP135" s="674"/>
      <c r="DHQ135" s="674"/>
      <c r="DHR135" s="674"/>
      <c r="DHS135" s="674"/>
      <c r="DHT135" s="674"/>
      <c r="DHU135" s="674"/>
      <c r="DHV135" s="674"/>
      <c r="DHW135" s="674"/>
      <c r="DHX135" s="674"/>
      <c r="DHY135" s="674"/>
      <c r="DHZ135" s="674"/>
      <c r="DIA135" s="674"/>
      <c r="DIB135" s="674"/>
      <c r="DIC135" s="674"/>
      <c r="DID135" s="674"/>
      <c r="DIE135" s="674"/>
      <c r="DIF135" s="674"/>
      <c r="DIG135" s="674"/>
      <c r="DIH135" s="674"/>
      <c r="DII135" s="674"/>
      <c r="DIJ135" s="674"/>
      <c r="DIK135" s="674"/>
      <c r="DIL135" s="674"/>
      <c r="DIM135" s="674"/>
      <c r="DIN135" s="674"/>
      <c r="DIO135" s="674"/>
      <c r="DIP135" s="674"/>
      <c r="DIQ135" s="674"/>
      <c r="DIR135" s="674"/>
      <c r="DIS135" s="674"/>
      <c r="DIT135" s="674"/>
      <c r="DIU135" s="674"/>
      <c r="DIV135" s="674"/>
      <c r="DIW135" s="674"/>
      <c r="DIX135" s="674"/>
      <c r="DIY135" s="674"/>
      <c r="DIZ135" s="674"/>
      <c r="DJA135" s="674"/>
      <c r="DJB135" s="674"/>
      <c r="DJC135" s="674"/>
      <c r="DJD135" s="674"/>
      <c r="DJE135" s="674"/>
      <c r="DJF135" s="674"/>
      <c r="DJG135" s="674"/>
      <c r="DJH135" s="674"/>
      <c r="DJI135" s="674"/>
      <c r="DJJ135" s="674"/>
      <c r="DJK135" s="674"/>
      <c r="DJL135" s="674"/>
      <c r="DJM135" s="674"/>
      <c r="DJN135" s="674"/>
      <c r="DJO135" s="674"/>
      <c r="DJP135" s="674"/>
      <c r="DJQ135" s="674"/>
      <c r="DJR135" s="674"/>
      <c r="DJS135" s="674"/>
      <c r="DJT135" s="674"/>
      <c r="DJU135" s="674"/>
      <c r="DJV135" s="674"/>
      <c r="DJW135" s="674"/>
      <c r="DJX135" s="674"/>
      <c r="DJY135" s="674"/>
      <c r="DJZ135" s="674"/>
      <c r="DKA135" s="674"/>
      <c r="DKB135" s="674"/>
      <c r="DKC135" s="674"/>
      <c r="DKD135" s="674"/>
      <c r="DKE135" s="674"/>
      <c r="DKF135" s="674"/>
      <c r="DKG135" s="674"/>
      <c r="DKH135" s="674"/>
      <c r="DKI135" s="674"/>
      <c r="DKJ135" s="674"/>
      <c r="DKK135" s="674"/>
      <c r="DKL135" s="674"/>
      <c r="DKM135" s="674"/>
      <c r="DKN135" s="674"/>
      <c r="DKO135" s="674"/>
      <c r="DKP135" s="674"/>
      <c r="DKQ135" s="674"/>
      <c r="DKR135" s="674"/>
      <c r="DKS135" s="674"/>
      <c r="DKT135" s="674"/>
      <c r="DKU135" s="674"/>
      <c r="DKV135" s="674"/>
      <c r="DKW135" s="674"/>
      <c r="DKX135" s="674"/>
      <c r="DKY135" s="674"/>
      <c r="DKZ135" s="674"/>
      <c r="DLA135" s="674"/>
      <c r="DLB135" s="674"/>
      <c r="DLC135" s="674"/>
      <c r="DLD135" s="674"/>
      <c r="DLE135" s="674"/>
      <c r="DLF135" s="674"/>
      <c r="DLG135" s="674"/>
      <c r="DLH135" s="674"/>
      <c r="DLI135" s="674"/>
      <c r="DLJ135" s="674"/>
      <c r="DLK135" s="674"/>
      <c r="DLL135" s="674"/>
      <c r="DLM135" s="674"/>
      <c r="DLN135" s="674"/>
      <c r="DLO135" s="674"/>
      <c r="DLP135" s="674"/>
      <c r="DLQ135" s="674"/>
      <c r="DLR135" s="674"/>
      <c r="DLS135" s="674"/>
      <c r="DLT135" s="674"/>
      <c r="DLU135" s="674"/>
      <c r="DLV135" s="674"/>
      <c r="DLW135" s="674"/>
      <c r="DLX135" s="674"/>
      <c r="DLY135" s="674"/>
      <c r="DLZ135" s="674"/>
      <c r="DMA135" s="674"/>
      <c r="DMB135" s="674"/>
      <c r="DMC135" s="674"/>
      <c r="DMD135" s="674"/>
      <c r="DME135" s="674"/>
      <c r="DMF135" s="674"/>
      <c r="DMG135" s="674"/>
      <c r="DMH135" s="674"/>
      <c r="DMI135" s="674"/>
      <c r="DMJ135" s="674"/>
      <c r="DMK135" s="674"/>
      <c r="DML135" s="674"/>
      <c r="DMM135" s="674"/>
      <c r="DMN135" s="674"/>
      <c r="DMO135" s="674"/>
      <c r="DMP135" s="674"/>
      <c r="DMQ135" s="674"/>
      <c r="DMR135" s="674"/>
      <c r="DMS135" s="674"/>
      <c r="DMT135" s="674"/>
      <c r="DMU135" s="674"/>
      <c r="DMV135" s="674"/>
      <c r="DMW135" s="674"/>
      <c r="DMX135" s="674"/>
      <c r="DMY135" s="674"/>
      <c r="DMZ135" s="674"/>
      <c r="DNA135" s="674"/>
      <c r="DNB135" s="674"/>
      <c r="DNC135" s="674"/>
      <c r="DND135" s="674"/>
      <c r="DNE135" s="674"/>
      <c r="DNF135" s="674"/>
      <c r="DNG135" s="674"/>
      <c r="DNH135" s="674"/>
      <c r="DNI135" s="674"/>
      <c r="DNJ135" s="674"/>
      <c r="DNK135" s="674"/>
      <c r="DNL135" s="674"/>
      <c r="DNM135" s="674"/>
      <c r="DNN135" s="674"/>
      <c r="DNO135" s="674"/>
      <c r="DNP135" s="674"/>
      <c r="DNQ135" s="674"/>
      <c r="DNR135" s="674"/>
      <c r="DNS135" s="674"/>
      <c r="DNT135" s="674"/>
      <c r="DNU135" s="674"/>
      <c r="DNV135" s="674"/>
      <c r="DNW135" s="674"/>
      <c r="DNX135" s="674"/>
      <c r="DNY135" s="674"/>
      <c r="DNZ135" s="674"/>
      <c r="DOA135" s="674"/>
      <c r="DOB135" s="674"/>
      <c r="DOC135" s="674"/>
      <c r="DOD135" s="674"/>
      <c r="DOE135" s="674"/>
      <c r="DOF135" s="674"/>
      <c r="DOG135" s="674"/>
      <c r="DOH135" s="674"/>
      <c r="DOI135" s="674"/>
      <c r="DOJ135" s="674"/>
      <c r="DOK135" s="674"/>
      <c r="DOL135" s="674"/>
      <c r="DOM135" s="674"/>
      <c r="DON135" s="674"/>
      <c r="DOO135" s="674"/>
      <c r="DOP135" s="674"/>
      <c r="DOQ135" s="674"/>
      <c r="DOR135" s="674"/>
      <c r="DOS135" s="674"/>
      <c r="DOT135" s="674"/>
      <c r="DOU135" s="674"/>
      <c r="DOV135" s="674"/>
      <c r="DOW135" s="674"/>
      <c r="DOX135" s="674"/>
      <c r="DOY135" s="674"/>
      <c r="DOZ135" s="674"/>
      <c r="DPA135" s="674"/>
      <c r="DPB135" s="674"/>
      <c r="DPC135" s="674"/>
      <c r="DPD135" s="674"/>
      <c r="DPE135" s="674"/>
      <c r="DPF135" s="674"/>
      <c r="DPG135" s="674"/>
      <c r="DPH135" s="674"/>
      <c r="DPI135" s="674"/>
      <c r="DPJ135" s="674"/>
      <c r="DPK135" s="674"/>
      <c r="DPL135" s="674"/>
      <c r="DPM135" s="674"/>
      <c r="DPN135" s="674"/>
      <c r="DPO135" s="674"/>
      <c r="DPP135" s="674"/>
      <c r="DPQ135" s="674"/>
      <c r="DPR135" s="674"/>
      <c r="DPS135" s="674"/>
      <c r="DPT135" s="674"/>
      <c r="DPU135" s="674"/>
      <c r="DPV135" s="674"/>
      <c r="DPW135" s="674"/>
      <c r="DPX135" s="674"/>
      <c r="DPY135" s="674"/>
      <c r="DPZ135" s="674"/>
      <c r="DQA135" s="674"/>
      <c r="DQB135" s="674"/>
      <c r="DQC135" s="674"/>
      <c r="DQD135" s="674"/>
      <c r="DQE135" s="674"/>
      <c r="DQF135" s="674"/>
      <c r="DQG135" s="674"/>
      <c r="DQH135" s="674"/>
      <c r="DQI135" s="674"/>
      <c r="DQJ135" s="674"/>
      <c r="DQK135" s="674"/>
      <c r="DQL135" s="674"/>
      <c r="DQM135" s="674"/>
      <c r="DQN135" s="674"/>
      <c r="DQO135" s="674"/>
      <c r="DQP135" s="674"/>
      <c r="DQQ135" s="674"/>
      <c r="DQR135" s="674"/>
      <c r="DQS135" s="674"/>
      <c r="DQT135" s="674"/>
      <c r="DQU135" s="674"/>
      <c r="DQV135" s="674"/>
      <c r="DQW135" s="674"/>
      <c r="DQX135" s="674"/>
      <c r="DQY135" s="674"/>
      <c r="DQZ135" s="674"/>
      <c r="DRA135" s="674"/>
      <c r="DRB135" s="674"/>
      <c r="DRC135" s="674"/>
      <c r="DRD135" s="674"/>
      <c r="DRE135" s="674"/>
      <c r="DRF135" s="674"/>
      <c r="DRG135" s="674"/>
      <c r="DRH135" s="674"/>
      <c r="DRI135" s="674"/>
      <c r="DRJ135" s="674"/>
      <c r="DRK135" s="674"/>
      <c r="DRL135" s="674"/>
      <c r="DRM135" s="674"/>
      <c r="DRN135" s="674"/>
      <c r="DRO135" s="674"/>
      <c r="DRP135" s="674"/>
      <c r="DRQ135" s="674"/>
      <c r="DRR135" s="674"/>
      <c r="DRS135" s="674"/>
      <c r="DRT135" s="674"/>
      <c r="DRU135" s="674"/>
      <c r="DRV135" s="674"/>
      <c r="DRW135" s="674"/>
      <c r="DRX135" s="674"/>
      <c r="DRY135" s="674"/>
      <c r="DRZ135" s="674"/>
      <c r="DSA135" s="674"/>
      <c r="DSB135" s="674"/>
      <c r="DSC135" s="674"/>
      <c r="DSD135" s="674"/>
      <c r="DSE135" s="674"/>
      <c r="DSF135" s="674"/>
      <c r="DSG135" s="674"/>
      <c r="DSH135" s="674"/>
      <c r="DSI135" s="674"/>
      <c r="DSJ135" s="674"/>
      <c r="DSK135" s="674"/>
      <c r="DSL135" s="674"/>
      <c r="DSM135" s="674"/>
      <c r="DSN135" s="674"/>
      <c r="DSO135" s="674"/>
      <c r="DSP135" s="674"/>
      <c r="DSQ135" s="674"/>
      <c r="DSR135" s="674"/>
      <c r="DSS135" s="674"/>
      <c r="DST135" s="674"/>
      <c r="DSU135" s="674"/>
      <c r="DSV135" s="674"/>
      <c r="DSW135" s="674"/>
      <c r="DSX135" s="674"/>
      <c r="DSY135" s="674"/>
      <c r="DSZ135" s="674"/>
      <c r="DTA135" s="674"/>
      <c r="DTB135" s="674"/>
      <c r="DTC135" s="674"/>
      <c r="DTD135" s="674"/>
      <c r="DTE135" s="674"/>
      <c r="DTF135" s="674"/>
      <c r="DTG135" s="674"/>
      <c r="DTH135" s="674"/>
      <c r="DTI135" s="674"/>
      <c r="DTJ135" s="674"/>
      <c r="DTK135" s="674"/>
      <c r="DTL135" s="674"/>
      <c r="DTM135" s="674"/>
      <c r="DTN135" s="674"/>
      <c r="DTO135" s="674"/>
      <c r="DTP135" s="674"/>
      <c r="DTQ135" s="674"/>
      <c r="DTR135" s="674"/>
      <c r="DTS135" s="674"/>
      <c r="DTT135" s="674"/>
      <c r="DTU135" s="674"/>
      <c r="DTV135" s="674"/>
      <c r="DTW135" s="674"/>
      <c r="DTX135" s="674"/>
      <c r="DTY135" s="674"/>
      <c r="DTZ135" s="674"/>
      <c r="DUA135" s="674"/>
      <c r="DUB135" s="674"/>
      <c r="DUC135" s="674"/>
      <c r="DUD135" s="674"/>
      <c r="DUE135" s="674"/>
      <c r="DUF135" s="674"/>
      <c r="DUG135" s="674"/>
      <c r="DUH135" s="674"/>
      <c r="DUI135" s="674"/>
      <c r="DUJ135" s="674"/>
      <c r="DUK135" s="674"/>
      <c r="DUL135" s="674"/>
      <c r="DUM135" s="674"/>
      <c r="DUN135" s="674"/>
      <c r="DUO135" s="674"/>
      <c r="DUP135" s="674"/>
      <c r="DUQ135" s="674"/>
      <c r="DUR135" s="674"/>
      <c r="DUS135" s="674"/>
      <c r="DUT135" s="674"/>
      <c r="DUU135" s="674"/>
      <c r="DUV135" s="674"/>
      <c r="DUW135" s="674"/>
      <c r="DUX135" s="674"/>
      <c r="DUY135" s="674"/>
      <c r="DUZ135" s="674"/>
      <c r="DVA135" s="674"/>
      <c r="DVB135" s="674"/>
      <c r="DVC135" s="674"/>
      <c r="DVD135" s="674"/>
      <c r="DVE135" s="674"/>
      <c r="DVF135" s="674"/>
      <c r="DVG135" s="674"/>
      <c r="DVH135" s="674"/>
      <c r="DVI135" s="674"/>
      <c r="DVJ135" s="674"/>
      <c r="DVK135" s="674"/>
      <c r="DVL135" s="674"/>
      <c r="DVM135" s="674"/>
      <c r="DVN135" s="674"/>
      <c r="DVO135" s="674"/>
      <c r="DVP135" s="674"/>
      <c r="DVQ135" s="674"/>
      <c r="DVR135" s="674"/>
      <c r="DVS135" s="674"/>
      <c r="DVT135" s="674"/>
      <c r="DVU135" s="674"/>
      <c r="DVV135" s="674"/>
      <c r="DVW135" s="674"/>
      <c r="DVX135" s="674"/>
      <c r="DVY135" s="674"/>
      <c r="DVZ135" s="674"/>
      <c r="DWA135" s="674"/>
      <c r="DWB135" s="674"/>
      <c r="DWC135" s="674"/>
      <c r="DWD135" s="674"/>
      <c r="DWE135" s="674"/>
      <c r="DWF135" s="674"/>
      <c r="DWG135" s="674"/>
      <c r="DWH135" s="674"/>
      <c r="DWI135" s="674"/>
      <c r="DWJ135" s="674"/>
      <c r="DWK135" s="674"/>
      <c r="DWL135" s="674"/>
      <c r="DWM135" s="674"/>
      <c r="DWN135" s="674"/>
      <c r="DWO135" s="674"/>
      <c r="DWP135" s="674"/>
      <c r="DWQ135" s="674"/>
      <c r="DWR135" s="674"/>
      <c r="DWS135" s="674"/>
      <c r="DWT135" s="674"/>
      <c r="DWU135" s="674"/>
      <c r="DWV135" s="674"/>
      <c r="DWW135" s="674"/>
      <c r="DWX135" s="674"/>
      <c r="DWY135" s="674"/>
      <c r="DWZ135" s="674"/>
      <c r="DXA135" s="674"/>
      <c r="DXB135" s="674"/>
      <c r="DXC135" s="674"/>
      <c r="DXD135" s="674"/>
      <c r="DXE135" s="674"/>
      <c r="DXF135" s="674"/>
      <c r="DXG135" s="674"/>
      <c r="DXH135" s="674"/>
      <c r="DXI135" s="674"/>
      <c r="DXJ135" s="674"/>
      <c r="DXK135" s="674"/>
      <c r="DXL135" s="674"/>
      <c r="DXM135" s="674"/>
      <c r="DXN135" s="674"/>
      <c r="DXO135" s="674"/>
      <c r="DXP135" s="674"/>
      <c r="DXQ135" s="674"/>
      <c r="DXR135" s="674"/>
      <c r="DXS135" s="674"/>
      <c r="DXT135" s="674"/>
      <c r="DXU135" s="674"/>
      <c r="DXV135" s="674"/>
      <c r="DXW135" s="674"/>
      <c r="DXX135" s="674"/>
      <c r="DXY135" s="674"/>
      <c r="DXZ135" s="674"/>
      <c r="DYA135" s="674"/>
      <c r="DYB135" s="674"/>
      <c r="DYC135" s="674"/>
      <c r="DYD135" s="674"/>
      <c r="DYE135" s="674"/>
      <c r="DYF135" s="674"/>
      <c r="DYG135" s="674"/>
      <c r="DYH135" s="674"/>
      <c r="DYI135" s="674"/>
      <c r="DYJ135" s="674"/>
      <c r="DYK135" s="674"/>
      <c r="DYL135" s="674"/>
      <c r="DYM135" s="674"/>
      <c r="DYN135" s="674"/>
      <c r="DYO135" s="674"/>
      <c r="DYP135" s="674"/>
      <c r="DYQ135" s="674"/>
      <c r="DYR135" s="674"/>
      <c r="DYS135" s="674"/>
      <c r="DYT135" s="674"/>
      <c r="DYU135" s="674"/>
      <c r="DYV135" s="674"/>
      <c r="DYW135" s="674"/>
      <c r="DYX135" s="674"/>
      <c r="DYY135" s="674"/>
      <c r="DYZ135" s="674"/>
      <c r="DZA135" s="674"/>
      <c r="DZB135" s="674"/>
      <c r="DZC135" s="674"/>
      <c r="DZD135" s="674"/>
      <c r="DZE135" s="674"/>
      <c r="DZF135" s="674"/>
      <c r="DZG135" s="674"/>
      <c r="DZH135" s="674"/>
      <c r="DZI135" s="674"/>
      <c r="DZJ135" s="674"/>
      <c r="DZK135" s="674"/>
      <c r="DZL135" s="674"/>
      <c r="DZM135" s="674"/>
      <c r="DZN135" s="674"/>
      <c r="DZO135" s="674"/>
      <c r="DZP135" s="674"/>
      <c r="DZQ135" s="674"/>
      <c r="DZR135" s="674"/>
      <c r="DZS135" s="674"/>
      <c r="DZT135" s="674"/>
      <c r="DZU135" s="674"/>
      <c r="DZV135" s="674"/>
      <c r="DZW135" s="674"/>
      <c r="DZX135" s="674"/>
      <c r="DZY135" s="674"/>
      <c r="DZZ135" s="674"/>
      <c r="EAA135" s="674"/>
      <c r="EAB135" s="674"/>
      <c r="EAC135" s="674"/>
      <c r="EAD135" s="674"/>
      <c r="EAE135" s="674"/>
      <c r="EAF135" s="674"/>
      <c r="EAG135" s="674"/>
      <c r="EAH135" s="674"/>
      <c r="EAI135" s="674"/>
      <c r="EAJ135" s="674"/>
      <c r="EAK135" s="674"/>
      <c r="EAL135" s="674"/>
      <c r="EAM135" s="674"/>
      <c r="EAN135" s="674"/>
      <c r="EAO135" s="674"/>
      <c r="EAP135" s="674"/>
      <c r="EAQ135" s="674"/>
      <c r="EAR135" s="674"/>
      <c r="EAS135" s="674"/>
      <c r="EAT135" s="674"/>
      <c r="EAU135" s="674"/>
      <c r="EAV135" s="674"/>
      <c r="EAW135" s="674"/>
      <c r="EAX135" s="674"/>
      <c r="EAY135" s="674"/>
      <c r="EAZ135" s="674"/>
      <c r="EBA135" s="674"/>
      <c r="EBB135" s="674"/>
      <c r="EBC135" s="674"/>
      <c r="EBD135" s="674"/>
      <c r="EBE135" s="674"/>
      <c r="EBF135" s="674"/>
      <c r="EBG135" s="674"/>
      <c r="EBH135" s="674"/>
      <c r="EBI135" s="674"/>
      <c r="EBJ135" s="674"/>
      <c r="EBK135" s="674"/>
      <c r="EBL135" s="674"/>
      <c r="EBM135" s="674"/>
      <c r="EBN135" s="674"/>
      <c r="EBO135" s="674"/>
      <c r="EBP135" s="674"/>
      <c r="EBQ135" s="674"/>
      <c r="EBR135" s="674"/>
      <c r="EBS135" s="674"/>
      <c r="EBT135" s="674"/>
      <c r="EBU135" s="674"/>
      <c r="EBV135" s="674"/>
      <c r="EBW135" s="674"/>
      <c r="EBX135" s="674"/>
      <c r="EBY135" s="674"/>
      <c r="EBZ135" s="674"/>
      <c r="ECA135" s="674"/>
      <c r="ECB135" s="674"/>
      <c r="ECC135" s="674"/>
      <c r="ECD135" s="674"/>
      <c r="ECE135" s="674"/>
      <c r="ECF135" s="674"/>
      <c r="ECG135" s="674"/>
      <c r="ECH135" s="674"/>
      <c r="ECI135" s="674"/>
      <c r="ECJ135" s="674"/>
      <c r="ECK135" s="674"/>
      <c r="ECL135" s="674"/>
      <c r="ECM135" s="674"/>
      <c r="ECN135" s="674"/>
      <c r="ECO135" s="674"/>
      <c r="ECP135" s="674"/>
      <c r="ECQ135" s="674"/>
      <c r="ECR135" s="674"/>
      <c r="ECS135" s="674"/>
      <c r="ECT135" s="674"/>
      <c r="ECU135" s="674"/>
      <c r="ECV135" s="674"/>
      <c r="ECW135" s="674"/>
      <c r="ECX135" s="674"/>
      <c r="ECY135" s="674"/>
      <c r="ECZ135" s="674"/>
      <c r="EDA135" s="674"/>
      <c r="EDB135" s="674"/>
      <c r="EDC135" s="674"/>
      <c r="EDD135" s="674"/>
      <c r="EDE135" s="674"/>
      <c r="EDF135" s="674"/>
      <c r="EDG135" s="674"/>
      <c r="EDH135" s="674"/>
      <c r="EDI135" s="674"/>
      <c r="EDJ135" s="674"/>
      <c r="EDK135" s="674"/>
      <c r="EDL135" s="674"/>
      <c r="EDM135" s="674"/>
      <c r="EDN135" s="674"/>
      <c r="EDO135" s="674"/>
      <c r="EDP135" s="674"/>
      <c r="EDQ135" s="674"/>
      <c r="EDR135" s="674"/>
      <c r="EDS135" s="674"/>
      <c r="EDT135" s="674"/>
      <c r="EDU135" s="674"/>
      <c r="EDV135" s="674"/>
      <c r="EDW135" s="674"/>
      <c r="EDX135" s="674"/>
      <c r="EDY135" s="674"/>
      <c r="EDZ135" s="674"/>
      <c r="EEA135" s="674"/>
      <c r="EEB135" s="674"/>
      <c r="EEC135" s="674"/>
      <c r="EED135" s="674"/>
      <c r="EEE135" s="674"/>
      <c r="EEF135" s="674"/>
      <c r="EEG135" s="674"/>
      <c r="EEH135" s="674"/>
      <c r="EEI135" s="674"/>
      <c r="EEJ135" s="674"/>
      <c r="EEK135" s="674"/>
      <c r="EEL135" s="674"/>
      <c r="EEM135" s="674"/>
      <c r="EEN135" s="674"/>
      <c r="EEO135" s="674"/>
      <c r="EEP135" s="674"/>
      <c r="EEQ135" s="674"/>
      <c r="EER135" s="674"/>
      <c r="EES135" s="674"/>
      <c r="EET135" s="674"/>
      <c r="EEU135" s="674"/>
      <c r="EEV135" s="674"/>
      <c r="EEW135" s="674"/>
      <c r="EEX135" s="674"/>
      <c r="EEY135" s="674"/>
      <c r="EEZ135" s="674"/>
      <c r="EFA135" s="674"/>
      <c r="EFB135" s="674"/>
      <c r="EFC135" s="674"/>
      <c r="EFD135" s="674"/>
      <c r="EFE135" s="674"/>
      <c r="EFF135" s="674"/>
      <c r="EFG135" s="674"/>
      <c r="EFH135" s="674"/>
      <c r="EFI135" s="674"/>
      <c r="EFJ135" s="674"/>
      <c r="EFK135" s="674"/>
      <c r="EFL135" s="674"/>
      <c r="EFM135" s="674"/>
      <c r="EFN135" s="674"/>
      <c r="EFO135" s="674"/>
      <c r="EFP135" s="674"/>
      <c r="EFQ135" s="674"/>
      <c r="EFR135" s="674"/>
      <c r="EFS135" s="674"/>
      <c r="EFT135" s="674"/>
      <c r="EFU135" s="674"/>
      <c r="EFV135" s="674"/>
      <c r="EFW135" s="674"/>
      <c r="EFX135" s="674"/>
      <c r="EFY135" s="674"/>
      <c r="EFZ135" s="674"/>
      <c r="EGA135" s="674"/>
      <c r="EGB135" s="674"/>
      <c r="EGC135" s="674"/>
      <c r="EGD135" s="674"/>
      <c r="EGE135" s="674"/>
      <c r="EGF135" s="674"/>
      <c r="EGG135" s="674"/>
      <c r="EGH135" s="674"/>
      <c r="EGI135" s="674"/>
      <c r="EGJ135" s="674"/>
      <c r="EGK135" s="674"/>
      <c r="EGL135" s="674"/>
      <c r="EGM135" s="674"/>
      <c r="EGN135" s="674"/>
      <c r="EGO135" s="674"/>
      <c r="EGP135" s="674"/>
      <c r="EGQ135" s="674"/>
      <c r="EGR135" s="674"/>
      <c r="EGS135" s="674"/>
      <c r="EGT135" s="674"/>
      <c r="EGU135" s="674"/>
      <c r="EGV135" s="674"/>
      <c r="EGW135" s="674"/>
      <c r="EGX135" s="674"/>
      <c r="EGY135" s="674"/>
      <c r="EGZ135" s="674"/>
      <c r="EHA135" s="674"/>
      <c r="EHB135" s="674"/>
      <c r="EHC135" s="674"/>
      <c r="EHD135" s="674"/>
      <c r="EHE135" s="674"/>
      <c r="EHF135" s="674"/>
      <c r="EHG135" s="674"/>
      <c r="EHH135" s="674"/>
      <c r="EHI135" s="674"/>
      <c r="EHJ135" s="674"/>
      <c r="EHK135" s="674"/>
      <c r="EHL135" s="674"/>
      <c r="EHM135" s="674"/>
      <c r="EHN135" s="674"/>
      <c r="EHO135" s="674"/>
      <c r="EHP135" s="674"/>
      <c r="EHQ135" s="674"/>
      <c r="EHR135" s="674"/>
      <c r="EHS135" s="674"/>
      <c r="EHT135" s="674"/>
      <c r="EHU135" s="674"/>
      <c r="EHV135" s="674"/>
      <c r="EHW135" s="674"/>
      <c r="EHX135" s="674"/>
      <c r="EHY135" s="674"/>
      <c r="EHZ135" s="674"/>
      <c r="EIA135" s="674"/>
      <c r="EIB135" s="674"/>
      <c r="EIC135" s="674"/>
      <c r="EID135" s="674"/>
      <c r="EIE135" s="674"/>
      <c r="EIF135" s="674"/>
      <c r="EIG135" s="674"/>
      <c r="EIH135" s="674"/>
      <c r="EII135" s="674"/>
      <c r="EIJ135" s="674"/>
      <c r="EIK135" s="674"/>
      <c r="EIL135" s="674"/>
      <c r="EIM135" s="674"/>
      <c r="EIN135" s="674"/>
      <c r="EIO135" s="674"/>
      <c r="EIP135" s="674"/>
      <c r="EIQ135" s="674"/>
      <c r="EIR135" s="674"/>
      <c r="EIS135" s="674"/>
      <c r="EIT135" s="674"/>
      <c r="EIU135" s="674"/>
      <c r="EIV135" s="674"/>
      <c r="EIW135" s="674"/>
      <c r="EIX135" s="674"/>
      <c r="EIY135" s="674"/>
      <c r="EIZ135" s="674"/>
      <c r="EJA135" s="674"/>
      <c r="EJB135" s="674"/>
      <c r="EJC135" s="674"/>
      <c r="EJD135" s="674"/>
      <c r="EJE135" s="674"/>
      <c r="EJF135" s="674"/>
      <c r="EJG135" s="674"/>
      <c r="EJH135" s="674"/>
      <c r="EJI135" s="674"/>
      <c r="EJJ135" s="674"/>
      <c r="EJK135" s="674"/>
      <c r="EJL135" s="674"/>
      <c r="EJM135" s="674"/>
      <c r="EJN135" s="674"/>
      <c r="EJO135" s="674"/>
      <c r="EJP135" s="674"/>
      <c r="EJQ135" s="674"/>
      <c r="EJR135" s="674"/>
      <c r="EJS135" s="674"/>
      <c r="EJT135" s="674"/>
      <c r="EJU135" s="674"/>
      <c r="EJV135" s="674"/>
      <c r="EJW135" s="674"/>
      <c r="EJX135" s="674"/>
      <c r="EJY135" s="674"/>
      <c r="EJZ135" s="674"/>
      <c r="EKA135" s="674"/>
      <c r="EKB135" s="674"/>
      <c r="EKC135" s="674"/>
      <c r="EKD135" s="674"/>
      <c r="EKE135" s="674"/>
      <c r="EKF135" s="674"/>
      <c r="EKG135" s="674"/>
      <c r="EKH135" s="674"/>
      <c r="EKI135" s="674"/>
      <c r="EKJ135" s="674"/>
      <c r="EKK135" s="674"/>
      <c r="EKL135" s="674"/>
      <c r="EKM135" s="674"/>
      <c r="EKN135" s="674"/>
      <c r="EKO135" s="674"/>
      <c r="EKP135" s="674"/>
      <c r="EKQ135" s="674"/>
      <c r="EKR135" s="674"/>
      <c r="EKS135" s="674"/>
      <c r="EKT135" s="674"/>
      <c r="EKU135" s="674"/>
      <c r="EKV135" s="674"/>
      <c r="EKW135" s="674"/>
      <c r="EKX135" s="674"/>
      <c r="EKY135" s="674"/>
      <c r="EKZ135" s="674"/>
      <c r="ELA135" s="674"/>
      <c r="ELB135" s="674"/>
      <c r="ELC135" s="674"/>
      <c r="ELD135" s="674"/>
      <c r="ELE135" s="674"/>
      <c r="ELF135" s="674"/>
      <c r="ELG135" s="674"/>
      <c r="ELH135" s="674"/>
      <c r="ELI135" s="674"/>
      <c r="ELJ135" s="674"/>
      <c r="ELK135" s="674"/>
      <c r="ELL135" s="674"/>
      <c r="ELM135" s="674"/>
      <c r="ELN135" s="674"/>
      <c r="ELO135" s="674"/>
      <c r="ELP135" s="674"/>
      <c r="ELQ135" s="674"/>
      <c r="ELR135" s="674"/>
      <c r="ELS135" s="674"/>
      <c r="ELT135" s="674"/>
      <c r="ELU135" s="674"/>
      <c r="ELV135" s="674"/>
      <c r="ELW135" s="674"/>
      <c r="ELX135" s="674"/>
      <c r="ELY135" s="674"/>
      <c r="ELZ135" s="674"/>
      <c r="EMA135" s="674"/>
      <c r="EMB135" s="674"/>
      <c r="EMC135" s="674"/>
      <c r="EMD135" s="674"/>
      <c r="EME135" s="674"/>
      <c r="EMF135" s="674"/>
      <c r="EMG135" s="674"/>
      <c r="EMH135" s="674"/>
      <c r="EMI135" s="674"/>
      <c r="EMJ135" s="674"/>
      <c r="EMK135" s="674"/>
      <c r="EML135" s="674"/>
      <c r="EMM135" s="674"/>
      <c r="EMN135" s="674"/>
      <c r="EMO135" s="674"/>
      <c r="EMP135" s="674"/>
      <c r="EMQ135" s="674"/>
      <c r="EMR135" s="674"/>
      <c r="EMS135" s="674"/>
      <c r="EMT135" s="674"/>
      <c r="EMU135" s="674"/>
      <c r="EMV135" s="674"/>
      <c r="EMW135" s="674"/>
      <c r="EMX135" s="674"/>
      <c r="EMY135" s="674"/>
      <c r="EMZ135" s="674"/>
      <c r="ENA135" s="674"/>
      <c r="ENB135" s="674"/>
      <c r="ENC135" s="674"/>
      <c r="END135" s="674"/>
      <c r="ENE135" s="674"/>
      <c r="ENF135" s="674"/>
      <c r="ENG135" s="674"/>
      <c r="ENH135" s="674"/>
      <c r="ENI135" s="674"/>
      <c r="ENJ135" s="674"/>
      <c r="ENK135" s="674"/>
      <c r="ENL135" s="674"/>
      <c r="ENM135" s="674"/>
      <c r="ENN135" s="674"/>
      <c r="ENO135" s="674"/>
      <c r="ENP135" s="674"/>
      <c r="ENQ135" s="674"/>
      <c r="ENR135" s="674"/>
      <c r="ENS135" s="674"/>
      <c r="ENT135" s="674"/>
      <c r="ENU135" s="674"/>
      <c r="ENV135" s="674"/>
      <c r="ENW135" s="674"/>
      <c r="ENX135" s="674"/>
      <c r="ENY135" s="674"/>
      <c r="ENZ135" s="674"/>
      <c r="EOA135" s="674"/>
      <c r="EOB135" s="674"/>
      <c r="EOC135" s="674"/>
      <c r="EOD135" s="674"/>
      <c r="EOE135" s="674"/>
      <c r="EOF135" s="674"/>
      <c r="EOG135" s="674"/>
      <c r="EOH135" s="674"/>
      <c r="EOI135" s="674"/>
      <c r="EOJ135" s="674"/>
      <c r="EOK135" s="674"/>
      <c r="EOL135" s="674"/>
      <c r="EOM135" s="674"/>
      <c r="EON135" s="674"/>
      <c r="EOO135" s="674"/>
      <c r="EOP135" s="674"/>
      <c r="EOQ135" s="674"/>
      <c r="EOR135" s="674"/>
      <c r="EOS135" s="674"/>
      <c r="EOT135" s="674"/>
      <c r="EOU135" s="674"/>
      <c r="EOV135" s="674"/>
      <c r="EOW135" s="674"/>
      <c r="EOX135" s="674"/>
      <c r="EOY135" s="674"/>
      <c r="EOZ135" s="674"/>
      <c r="EPA135" s="674"/>
      <c r="EPB135" s="674"/>
      <c r="EPC135" s="674"/>
      <c r="EPD135" s="674"/>
      <c r="EPE135" s="674"/>
      <c r="EPF135" s="674"/>
      <c r="EPG135" s="674"/>
      <c r="EPH135" s="674"/>
      <c r="EPI135" s="674"/>
      <c r="EPJ135" s="674"/>
      <c r="EPK135" s="674"/>
      <c r="EPL135" s="674"/>
      <c r="EPM135" s="674"/>
      <c r="EPN135" s="674"/>
      <c r="EPO135" s="674"/>
      <c r="EPP135" s="674"/>
      <c r="EPQ135" s="674"/>
      <c r="EPR135" s="674"/>
      <c r="EPS135" s="674"/>
      <c r="EPT135" s="674"/>
      <c r="EPU135" s="674"/>
      <c r="EPV135" s="674"/>
      <c r="EPW135" s="674"/>
      <c r="EPX135" s="674"/>
      <c r="EPY135" s="674"/>
      <c r="EPZ135" s="674"/>
      <c r="EQA135" s="674"/>
      <c r="EQB135" s="674"/>
      <c r="EQC135" s="674"/>
      <c r="EQD135" s="674"/>
      <c r="EQE135" s="674"/>
      <c r="EQF135" s="674"/>
      <c r="EQG135" s="674"/>
      <c r="EQH135" s="674"/>
      <c r="EQI135" s="674"/>
      <c r="EQJ135" s="674"/>
      <c r="EQK135" s="674"/>
      <c r="EQL135" s="674"/>
      <c r="EQM135" s="674"/>
      <c r="EQN135" s="674"/>
      <c r="EQO135" s="674"/>
      <c r="EQP135" s="674"/>
      <c r="EQQ135" s="674"/>
      <c r="EQR135" s="674"/>
      <c r="EQS135" s="674"/>
      <c r="EQT135" s="674"/>
      <c r="EQU135" s="674"/>
      <c r="EQV135" s="674"/>
      <c r="EQW135" s="674"/>
      <c r="EQX135" s="674"/>
      <c r="EQY135" s="674"/>
      <c r="EQZ135" s="674"/>
      <c r="ERA135" s="674"/>
      <c r="ERB135" s="674"/>
      <c r="ERC135" s="674"/>
      <c r="ERD135" s="674"/>
      <c r="ERE135" s="674"/>
      <c r="ERF135" s="674"/>
      <c r="ERG135" s="674"/>
      <c r="ERH135" s="674"/>
      <c r="ERI135" s="674"/>
      <c r="ERJ135" s="674"/>
      <c r="ERK135" s="674"/>
      <c r="ERL135" s="674"/>
      <c r="ERM135" s="674"/>
      <c r="ERN135" s="674"/>
      <c r="ERO135" s="674"/>
      <c r="ERP135" s="674"/>
      <c r="ERQ135" s="674"/>
      <c r="ERR135" s="674"/>
      <c r="ERS135" s="674"/>
      <c r="ERT135" s="674"/>
      <c r="ERU135" s="674"/>
      <c r="ERV135" s="674"/>
      <c r="ERW135" s="674"/>
      <c r="ERX135" s="674"/>
      <c r="ERY135" s="674"/>
      <c r="ERZ135" s="674"/>
      <c r="ESA135" s="674"/>
      <c r="ESB135" s="674"/>
      <c r="ESC135" s="674"/>
      <c r="ESD135" s="674"/>
      <c r="ESE135" s="674"/>
      <c r="ESF135" s="674"/>
      <c r="ESG135" s="674"/>
      <c r="ESH135" s="674"/>
      <c r="ESI135" s="674"/>
      <c r="ESJ135" s="674"/>
      <c r="ESK135" s="674"/>
      <c r="ESL135" s="674"/>
      <c r="ESM135" s="674"/>
      <c r="ESN135" s="674"/>
      <c r="ESO135" s="674"/>
      <c r="ESP135" s="674"/>
      <c r="ESQ135" s="674"/>
      <c r="ESR135" s="674"/>
      <c r="ESS135" s="674"/>
      <c r="EST135" s="674"/>
      <c r="ESU135" s="674"/>
      <c r="ESV135" s="674"/>
      <c r="ESW135" s="674"/>
      <c r="ESX135" s="674"/>
      <c r="ESY135" s="674"/>
      <c r="ESZ135" s="674"/>
      <c r="ETA135" s="674"/>
      <c r="ETB135" s="674"/>
      <c r="ETC135" s="674"/>
      <c r="ETD135" s="674"/>
      <c r="ETE135" s="674"/>
      <c r="ETF135" s="674"/>
      <c r="ETG135" s="674"/>
      <c r="ETH135" s="674"/>
      <c r="ETI135" s="674"/>
      <c r="ETJ135" s="674"/>
      <c r="ETK135" s="674"/>
      <c r="ETL135" s="674"/>
      <c r="ETM135" s="674"/>
      <c r="ETN135" s="674"/>
      <c r="ETO135" s="674"/>
      <c r="ETP135" s="674"/>
      <c r="ETQ135" s="674"/>
      <c r="ETR135" s="674"/>
      <c r="ETS135" s="674"/>
      <c r="ETT135" s="674"/>
      <c r="ETU135" s="674"/>
      <c r="ETV135" s="674"/>
      <c r="ETW135" s="674"/>
      <c r="ETX135" s="674"/>
      <c r="ETY135" s="674"/>
      <c r="ETZ135" s="674"/>
      <c r="EUA135" s="674"/>
      <c r="EUB135" s="674"/>
      <c r="EUC135" s="674"/>
      <c r="EUD135" s="674"/>
      <c r="EUE135" s="674"/>
      <c r="EUF135" s="674"/>
      <c r="EUG135" s="674"/>
      <c r="EUH135" s="674"/>
      <c r="EUI135" s="674"/>
      <c r="EUJ135" s="674"/>
      <c r="EUK135" s="674"/>
      <c r="EUL135" s="674"/>
      <c r="EUM135" s="674"/>
      <c r="EUN135" s="674"/>
      <c r="EUO135" s="674"/>
      <c r="EUP135" s="674"/>
      <c r="EUQ135" s="674"/>
      <c r="EUR135" s="674"/>
      <c r="EUS135" s="674"/>
      <c r="EUT135" s="674"/>
      <c r="EUU135" s="674"/>
      <c r="EUV135" s="674"/>
      <c r="EUW135" s="674"/>
      <c r="EUX135" s="674"/>
      <c r="EUY135" s="674"/>
      <c r="EUZ135" s="674"/>
      <c r="EVA135" s="674"/>
      <c r="EVB135" s="674"/>
      <c r="EVC135" s="674"/>
      <c r="EVD135" s="674"/>
      <c r="EVE135" s="674"/>
      <c r="EVF135" s="674"/>
      <c r="EVG135" s="674"/>
      <c r="EVH135" s="674"/>
      <c r="EVI135" s="674"/>
      <c r="EVJ135" s="674"/>
      <c r="EVK135" s="674"/>
      <c r="EVL135" s="674"/>
      <c r="EVM135" s="674"/>
      <c r="EVN135" s="674"/>
      <c r="EVO135" s="674"/>
      <c r="EVP135" s="674"/>
      <c r="EVQ135" s="674"/>
      <c r="EVR135" s="674"/>
      <c r="EVS135" s="674"/>
      <c r="EVT135" s="674"/>
      <c r="EVU135" s="674"/>
      <c r="EVV135" s="674"/>
      <c r="EVW135" s="674"/>
      <c r="EVX135" s="674"/>
      <c r="EVY135" s="674"/>
      <c r="EVZ135" s="674"/>
      <c r="EWA135" s="674"/>
      <c r="EWB135" s="674"/>
      <c r="EWC135" s="674"/>
      <c r="EWD135" s="674"/>
      <c r="EWE135" s="674"/>
      <c r="EWF135" s="674"/>
      <c r="EWG135" s="674"/>
      <c r="EWH135" s="674"/>
      <c r="EWI135" s="674"/>
      <c r="EWJ135" s="674"/>
      <c r="EWK135" s="674"/>
      <c r="EWL135" s="674"/>
      <c r="EWM135" s="674"/>
      <c r="EWN135" s="674"/>
      <c r="EWO135" s="674"/>
      <c r="EWP135" s="674"/>
      <c r="EWQ135" s="674"/>
      <c r="EWR135" s="674"/>
      <c r="EWS135" s="674"/>
      <c r="EWT135" s="674"/>
      <c r="EWU135" s="674"/>
      <c r="EWV135" s="674"/>
      <c r="EWW135" s="674"/>
      <c r="EWX135" s="674"/>
      <c r="EWY135" s="674"/>
      <c r="EWZ135" s="674"/>
      <c r="EXA135" s="674"/>
      <c r="EXB135" s="674"/>
      <c r="EXC135" s="674"/>
      <c r="EXD135" s="674"/>
      <c r="EXE135" s="674"/>
      <c r="EXF135" s="674"/>
      <c r="EXG135" s="674"/>
      <c r="EXH135" s="674"/>
      <c r="EXI135" s="674"/>
      <c r="EXJ135" s="674"/>
      <c r="EXK135" s="674"/>
      <c r="EXL135" s="674"/>
      <c r="EXM135" s="674"/>
      <c r="EXN135" s="674"/>
      <c r="EXO135" s="674"/>
      <c r="EXP135" s="674"/>
      <c r="EXQ135" s="674"/>
      <c r="EXR135" s="674"/>
      <c r="EXS135" s="674"/>
      <c r="EXT135" s="674"/>
      <c r="EXU135" s="674"/>
      <c r="EXV135" s="674"/>
      <c r="EXW135" s="674"/>
      <c r="EXX135" s="674"/>
      <c r="EXY135" s="674"/>
      <c r="EXZ135" s="674"/>
      <c r="EYA135" s="674"/>
      <c r="EYB135" s="674"/>
      <c r="EYC135" s="674"/>
      <c r="EYD135" s="674"/>
      <c r="EYE135" s="674"/>
      <c r="EYF135" s="674"/>
      <c r="EYG135" s="674"/>
      <c r="EYH135" s="674"/>
      <c r="EYI135" s="674"/>
      <c r="EYJ135" s="674"/>
      <c r="EYK135" s="674"/>
      <c r="EYL135" s="674"/>
      <c r="EYM135" s="674"/>
      <c r="EYN135" s="674"/>
      <c r="EYO135" s="674"/>
      <c r="EYP135" s="674"/>
      <c r="EYQ135" s="674"/>
      <c r="EYR135" s="674"/>
      <c r="EYS135" s="674"/>
      <c r="EYT135" s="674"/>
      <c r="EYU135" s="674"/>
      <c r="EYV135" s="674"/>
      <c r="EYW135" s="674"/>
      <c r="EYX135" s="674"/>
      <c r="EYY135" s="674"/>
      <c r="EYZ135" s="674"/>
      <c r="EZA135" s="674"/>
      <c r="EZB135" s="674"/>
      <c r="EZC135" s="674"/>
      <c r="EZD135" s="674"/>
      <c r="EZE135" s="674"/>
      <c r="EZF135" s="674"/>
      <c r="EZG135" s="674"/>
      <c r="EZH135" s="674"/>
      <c r="EZI135" s="674"/>
      <c r="EZJ135" s="674"/>
      <c r="EZK135" s="674"/>
      <c r="EZL135" s="674"/>
      <c r="EZM135" s="674"/>
      <c r="EZN135" s="674"/>
      <c r="EZO135" s="674"/>
      <c r="EZP135" s="674"/>
      <c r="EZQ135" s="674"/>
      <c r="EZR135" s="674"/>
      <c r="EZS135" s="674"/>
      <c r="EZT135" s="674"/>
      <c r="EZU135" s="674"/>
      <c r="EZV135" s="674"/>
      <c r="EZW135" s="674"/>
      <c r="EZX135" s="674"/>
      <c r="EZY135" s="674"/>
      <c r="EZZ135" s="674"/>
      <c r="FAA135" s="674"/>
      <c r="FAB135" s="674"/>
      <c r="FAC135" s="674"/>
      <c r="FAD135" s="674"/>
      <c r="FAE135" s="674"/>
      <c r="FAF135" s="674"/>
      <c r="FAG135" s="674"/>
      <c r="FAH135" s="674"/>
      <c r="FAI135" s="674"/>
      <c r="FAJ135" s="674"/>
      <c r="FAK135" s="674"/>
      <c r="FAL135" s="674"/>
      <c r="FAM135" s="674"/>
      <c r="FAN135" s="674"/>
      <c r="FAO135" s="674"/>
      <c r="FAP135" s="674"/>
      <c r="FAQ135" s="674"/>
      <c r="FAR135" s="674"/>
      <c r="FAS135" s="674"/>
      <c r="FAT135" s="674"/>
      <c r="FAU135" s="674"/>
      <c r="FAV135" s="674"/>
      <c r="FAW135" s="674"/>
      <c r="FAX135" s="674"/>
      <c r="FAY135" s="674"/>
      <c r="FAZ135" s="674"/>
      <c r="FBA135" s="674"/>
      <c r="FBB135" s="674"/>
      <c r="FBC135" s="674"/>
      <c r="FBD135" s="674"/>
      <c r="FBE135" s="674"/>
      <c r="FBF135" s="674"/>
      <c r="FBG135" s="674"/>
      <c r="FBH135" s="674"/>
      <c r="FBI135" s="674"/>
      <c r="FBJ135" s="674"/>
      <c r="FBK135" s="674"/>
      <c r="FBL135" s="674"/>
      <c r="FBM135" s="674"/>
      <c r="FBN135" s="674"/>
      <c r="FBO135" s="674"/>
      <c r="FBP135" s="674"/>
      <c r="FBQ135" s="674"/>
      <c r="FBR135" s="674"/>
      <c r="FBS135" s="674"/>
      <c r="FBT135" s="674"/>
      <c r="FBU135" s="674"/>
      <c r="FBV135" s="674"/>
      <c r="FBW135" s="674"/>
      <c r="FBX135" s="674"/>
      <c r="FBY135" s="674"/>
      <c r="FBZ135" s="674"/>
      <c r="FCA135" s="674"/>
      <c r="FCB135" s="674"/>
      <c r="FCC135" s="674"/>
      <c r="FCD135" s="674"/>
      <c r="FCE135" s="674"/>
      <c r="FCF135" s="674"/>
      <c r="FCG135" s="674"/>
      <c r="FCH135" s="674"/>
      <c r="FCI135" s="674"/>
      <c r="FCJ135" s="674"/>
      <c r="FCK135" s="674"/>
      <c r="FCL135" s="674"/>
      <c r="FCM135" s="674"/>
      <c r="FCN135" s="674"/>
      <c r="FCO135" s="674"/>
      <c r="FCP135" s="674"/>
      <c r="FCQ135" s="674"/>
      <c r="FCR135" s="674"/>
      <c r="FCS135" s="674"/>
      <c r="FCT135" s="674"/>
      <c r="FCU135" s="674"/>
      <c r="FCV135" s="674"/>
      <c r="FCW135" s="674"/>
      <c r="FCX135" s="674"/>
      <c r="FCY135" s="674"/>
      <c r="FCZ135" s="674"/>
      <c r="FDA135" s="674"/>
      <c r="FDB135" s="674"/>
      <c r="FDC135" s="674"/>
      <c r="FDD135" s="674"/>
      <c r="FDE135" s="674"/>
      <c r="FDF135" s="674"/>
      <c r="FDG135" s="674"/>
      <c r="FDH135" s="674"/>
      <c r="FDI135" s="674"/>
      <c r="FDJ135" s="674"/>
      <c r="FDK135" s="674"/>
      <c r="FDL135" s="674"/>
      <c r="FDM135" s="674"/>
      <c r="FDN135" s="674"/>
      <c r="FDO135" s="674"/>
      <c r="FDP135" s="674"/>
      <c r="FDQ135" s="674"/>
      <c r="FDR135" s="674"/>
      <c r="FDS135" s="674"/>
      <c r="FDT135" s="674"/>
      <c r="FDU135" s="674"/>
      <c r="FDV135" s="674"/>
      <c r="FDW135" s="674"/>
      <c r="FDX135" s="674"/>
      <c r="FDY135" s="674"/>
      <c r="FDZ135" s="674"/>
      <c r="FEA135" s="674"/>
      <c r="FEB135" s="674"/>
      <c r="FEC135" s="674"/>
      <c r="FED135" s="674"/>
      <c r="FEE135" s="674"/>
      <c r="FEF135" s="674"/>
      <c r="FEG135" s="674"/>
      <c r="FEH135" s="674"/>
      <c r="FEI135" s="674"/>
      <c r="FEJ135" s="674"/>
      <c r="FEK135" s="674"/>
      <c r="FEL135" s="674"/>
      <c r="FEM135" s="674"/>
      <c r="FEN135" s="674"/>
      <c r="FEO135" s="674"/>
      <c r="FEP135" s="674"/>
      <c r="FEQ135" s="674"/>
      <c r="FER135" s="674"/>
      <c r="FES135" s="674"/>
      <c r="FET135" s="674"/>
      <c r="FEU135" s="674"/>
      <c r="FEV135" s="674"/>
      <c r="FEW135" s="674"/>
      <c r="FEX135" s="674"/>
      <c r="FEY135" s="674"/>
      <c r="FEZ135" s="674"/>
      <c r="FFA135" s="674"/>
      <c r="FFB135" s="674"/>
      <c r="FFC135" s="674"/>
      <c r="FFD135" s="674"/>
      <c r="FFE135" s="674"/>
      <c r="FFF135" s="674"/>
      <c r="FFG135" s="674"/>
      <c r="FFH135" s="674"/>
      <c r="FFI135" s="674"/>
      <c r="FFJ135" s="674"/>
      <c r="FFK135" s="674"/>
      <c r="FFL135" s="674"/>
      <c r="FFM135" s="674"/>
      <c r="FFN135" s="674"/>
      <c r="FFO135" s="674"/>
      <c r="FFP135" s="674"/>
      <c r="FFQ135" s="674"/>
      <c r="FFR135" s="674"/>
      <c r="FFS135" s="674"/>
      <c r="FFT135" s="674"/>
      <c r="FFU135" s="674"/>
      <c r="FFV135" s="674"/>
      <c r="FFW135" s="674"/>
      <c r="FFX135" s="674"/>
      <c r="FFY135" s="674"/>
      <c r="FFZ135" s="674"/>
      <c r="FGA135" s="674"/>
      <c r="FGB135" s="674"/>
      <c r="FGC135" s="674"/>
      <c r="FGD135" s="674"/>
      <c r="FGE135" s="674"/>
      <c r="FGF135" s="674"/>
      <c r="FGG135" s="674"/>
      <c r="FGH135" s="674"/>
      <c r="FGI135" s="674"/>
      <c r="FGJ135" s="674"/>
      <c r="FGK135" s="674"/>
      <c r="FGL135" s="674"/>
      <c r="FGM135" s="674"/>
      <c r="FGN135" s="674"/>
      <c r="FGO135" s="674"/>
      <c r="FGP135" s="674"/>
      <c r="FGQ135" s="674"/>
      <c r="FGR135" s="674"/>
      <c r="FGS135" s="674"/>
      <c r="FGT135" s="674"/>
      <c r="FGU135" s="674"/>
      <c r="FGV135" s="674"/>
      <c r="FGW135" s="674"/>
      <c r="FGX135" s="674"/>
      <c r="FGY135" s="674"/>
      <c r="FGZ135" s="674"/>
      <c r="FHA135" s="674"/>
      <c r="FHB135" s="674"/>
      <c r="FHC135" s="674"/>
      <c r="FHD135" s="674"/>
      <c r="FHE135" s="674"/>
      <c r="FHF135" s="674"/>
      <c r="FHG135" s="674"/>
      <c r="FHH135" s="674"/>
      <c r="FHI135" s="674"/>
      <c r="FHJ135" s="674"/>
      <c r="FHK135" s="674"/>
      <c r="FHL135" s="674"/>
      <c r="FHM135" s="674"/>
      <c r="FHN135" s="674"/>
      <c r="FHO135" s="674"/>
      <c r="FHP135" s="674"/>
      <c r="FHQ135" s="674"/>
      <c r="FHR135" s="674"/>
      <c r="FHS135" s="674"/>
      <c r="FHT135" s="674"/>
      <c r="FHU135" s="674"/>
      <c r="FHV135" s="674"/>
      <c r="FHW135" s="674"/>
      <c r="FHX135" s="674"/>
      <c r="FHY135" s="674"/>
      <c r="FHZ135" s="674"/>
      <c r="FIA135" s="674"/>
      <c r="FIB135" s="674"/>
      <c r="FIC135" s="674"/>
      <c r="FID135" s="674"/>
      <c r="FIE135" s="674"/>
      <c r="FIF135" s="674"/>
      <c r="FIG135" s="674"/>
      <c r="FIH135" s="674"/>
      <c r="FII135" s="674"/>
      <c r="FIJ135" s="674"/>
      <c r="FIK135" s="674"/>
      <c r="FIL135" s="674"/>
      <c r="FIM135" s="674"/>
      <c r="FIN135" s="674"/>
      <c r="FIO135" s="674"/>
      <c r="FIP135" s="674"/>
      <c r="FIQ135" s="674"/>
      <c r="FIR135" s="674"/>
      <c r="FIS135" s="674"/>
      <c r="FIT135" s="674"/>
      <c r="FIU135" s="674"/>
      <c r="FIV135" s="674"/>
      <c r="FIW135" s="674"/>
      <c r="FIX135" s="674"/>
      <c r="FIY135" s="674"/>
      <c r="FIZ135" s="674"/>
      <c r="FJA135" s="674"/>
      <c r="FJB135" s="674"/>
      <c r="FJC135" s="674"/>
      <c r="FJD135" s="674"/>
      <c r="FJE135" s="674"/>
      <c r="FJF135" s="674"/>
      <c r="FJG135" s="674"/>
      <c r="FJH135" s="674"/>
      <c r="FJI135" s="674"/>
      <c r="FJJ135" s="674"/>
      <c r="FJK135" s="674"/>
      <c r="FJL135" s="674"/>
      <c r="FJM135" s="674"/>
      <c r="FJN135" s="674"/>
      <c r="FJO135" s="674"/>
      <c r="FJP135" s="674"/>
      <c r="FJQ135" s="674"/>
      <c r="FJR135" s="674"/>
      <c r="FJS135" s="674"/>
      <c r="FJT135" s="674"/>
      <c r="FJU135" s="674"/>
      <c r="FJV135" s="674"/>
      <c r="FJW135" s="674"/>
      <c r="FJX135" s="674"/>
      <c r="FJY135" s="674"/>
      <c r="FJZ135" s="674"/>
      <c r="FKA135" s="674"/>
      <c r="FKB135" s="674"/>
      <c r="FKC135" s="674"/>
      <c r="FKD135" s="674"/>
      <c r="FKE135" s="674"/>
      <c r="FKF135" s="674"/>
      <c r="FKG135" s="674"/>
      <c r="FKH135" s="674"/>
      <c r="FKI135" s="674"/>
      <c r="FKJ135" s="674"/>
      <c r="FKK135" s="674"/>
      <c r="FKL135" s="674"/>
      <c r="FKM135" s="674"/>
      <c r="FKN135" s="674"/>
      <c r="FKO135" s="674"/>
      <c r="FKP135" s="674"/>
      <c r="FKQ135" s="674"/>
      <c r="FKR135" s="674"/>
      <c r="FKS135" s="674"/>
      <c r="FKT135" s="674"/>
      <c r="FKU135" s="674"/>
      <c r="FKV135" s="674"/>
      <c r="FKW135" s="674"/>
      <c r="FKX135" s="674"/>
      <c r="FKY135" s="674"/>
      <c r="FKZ135" s="674"/>
      <c r="FLA135" s="674"/>
      <c r="FLB135" s="674"/>
      <c r="FLC135" s="674"/>
      <c r="FLD135" s="674"/>
      <c r="FLE135" s="674"/>
      <c r="FLF135" s="674"/>
      <c r="FLG135" s="674"/>
      <c r="FLH135" s="674"/>
      <c r="FLI135" s="674"/>
      <c r="FLJ135" s="674"/>
      <c r="FLK135" s="674"/>
      <c r="FLL135" s="674"/>
      <c r="FLM135" s="674"/>
      <c r="FLN135" s="674"/>
      <c r="FLO135" s="674"/>
      <c r="FLP135" s="674"/>
      <c r="FLQ135" s="674"/>
      <c r="FLR135" s="674"/>
      <c r="FLS135" s="674"/>
      <c r="FLT135" s="674"/>
      <c r="FLU135" s="674"/>
      <c r="FLV135" s="674"/>
      <c r="FLW135" s="674"/>
      <c r="FLX135" s="674"/>
      <c r="FLY135" s="674"/>
      <c r="FLZ135" s="674"/>
      <c r="FMA135" s="674"/>
      <c r="FMB135" s="674"/>
      <c r="FMC135" s="674"/>
      <c r="FMD135" s="674"/>
      <c r="FME135" s="674"/>
      <c r="FMF135" s="674"/>
      <c r="FMG135" s="674"/>
      <c r="FMH135" s="674"/>
      <c r="FMI135" s="674"/>
      <c r="FMJ135" s="674"/>
      <c r="FMK135" s="674"/>
      <c r="FML135" s="674"/>
      <c r="FMM135" s="674"/>
      <c r="FMN135" s="674"/>
      <c r="FMO135" s="674"/>
      <c r="FMP135" s="674"/>
      <c r="FMQ135" s="674"/>
      <c r="FMR135" s="674"/>
      <c r="FMS135" s="674"/>
      <c r="FMT135" s="674"/>
      <c r="FMU135" s="674"/>
      <c r="FMV135" s="674"/>
      <c r="FMW135" s="674"/>
      <c r="FMX135" s="674"/>
      <c r="FMY135" s="674"/>
      <c r="FMZ135" s="674"/>
      <c r="FNA135" s="674"/>
      <c r="FNB135" s="674"/>
      <c r="FNC135" s="674"/>
      <c r="FND135" s="674"/>
      <c r="FNE135" s="674"/>
      <c r="FNF135" s="674"/>
      <c r="FNG135" s="674"/>
      <c r="FNH135" s="674"/>
      <c r="FNI135" s="674"/>
      <c r="FNJ135" s="674"/>
      <c r="FNK135" s="674"/>
      <c r="FNL135" s="674"/>
      <c r="FNM135" s="674"/>
      <c r="FNN135" s="674"/>
      <c r="FNO135" s="674"/>
      <c r="FNP135" s="674"/>
      <c r="FNQ135" s="674"/>
      <c r="FNR135" s="674"/>
      <c r="FNS135" s="674"/>
      <c r="FNT135" s="674"/>
      <c r="FNU135" s="674"/>
      <c r="FNV135" s="674"/>
      <c r="FNW135" s="674"/>
      <c r="FNX135" s="674"/>
      <c r="FNY135" s="674"/>
      <c r="FNZ135" s="674"/>
      <c r="FOA135" s="674"/>
      <c r="FOB135" s="674"/>
      <c r="FOC135" s="674"/>
      <c r="FOD135" s="674"/>
      <c r="FOE135" s="674"/>
      <c r="FOF135" s="674"/>
      <c r="FOG135" s="674"/>
      <c r="FOH135" s="674"/>
      <c r="FOI135" s="674"/>
      <c r="FOJ135" s="674"/>
      <c r="FOK135" s="674"/>
      <c r="FOL135" s="674"/>
      <c r="FOM135" s="674"/>
      <c r="FON135" s="674"/>
      <c r="FOO135" s="674"/>
      <c r="FOP135" s="674"/>
      <c r="FOQ135" s="674"/>
      <c r="FOR135" s="674"/>
      <c r="FOS135" s="674"/>
      <c r="FOT135" s="674"/>
      <c r="FOU135" s="674"/>
      <c r="FOV135" s="674"/>
      <c r="FOW135" s="674"/>
      <c r="FOX135" s="674"/>
      <c r="FOY135" s="674"/>
      <c r="FOZ135" s="674"/>
      <c r="FPA135" s="674"/>
      <c r="FPB135" s="674"/>
      <c r="FPC135" s="674"/>
      <c r="FPD135" s="674"/>
      <c r="FPE135" s="674"/>
      <c r="FPF135" s="674"/>
      <c r="FPG135" s="674"/>
      <c r="FPH135" s="674"/>
      <c r="FPI135" s="674"/>
      <c r="FPJ135" s="674"/>
      <c r="FPK135" s="674"/>
      <c r="FPL135" s="674"/>
      <c r="FPM135" s="674"/>
      <c r="FPN135" s="674"/>
      <c r="FPO135" s="674"/>
      <c r="FPP135" s="674"/>
      <c r="FPQ135" s="674"/>
      <c r="FPR135" s="674"/>
      <c r="FPS135" s="674"/>
      <c r="FPT135" s="674"/>
      <c r="FPU135" s="674"/>
      <c r="FPV135" s="674"/>
      <c r="FPW135" s="674"/>
      <c r="FPX135" s="674"/>
      <c r="FPY135" s="674"/>
      <c r="FPZ135" s="674"/>
      <c r="FQA135" s="674"/>
      <c r="FQB135" s="674"/>
      <c r="FQC135" s="674"/>
      <c r="FQD135" s="674"/>
      <c r="FQE135" s="674"/>
      <c r="FQF135" s="674"/>
      <c r="FQG135" s="674"/>
      <c r="FQH135" s="674"/>
      <c r="FQI135" s="674"/>
      <c r="FQJ135" s="674"/>
      <c r="FQK135" s="674"/>
      <c r="FQL135" s="674"/>
      <c r="FQM135" s="674"/>
      <c r="FQN135" s="674"/>
      <c r="FQO135" s="674"/>
      <c r="FQP135" s="674"/>
      <c r="FQQ135" s="674"/>
      <c r="FQR135" s="674"/>
      <c r="FQS135" s="674"/>
      <c r="FQT135" s="674"/>
      <c r="FQU135" s="674"/>
      <c r="FQV135" s="674"/>
      <c r="FQW135" s="674"/>
      <c r="FQX135" s="674"/>
      <c r="FQY135" s="674"/>
      <c r="FQZ135" s="674"/>
      <c r="FRA135" s="674"/>
      <c r="FRB135" s="674"/>
      <c r="FRC135" s="674"/>
      <c r="FRD135" s="674"/>
      <c r="FRE135" s="674"/>
      <c r="FRF135" s="674"/>
      <c r="FRG135" s="674"/>
      <c r="FRH135" s="674"/>
      <c r="FRI135" s="674"/>
      <c r="FRJ135" s="674"/>
      <c r="FRK135" s="674"/>
      <c r="FRL135" s="674"/>
      <c r="FRM135" s="674"/>
      <c r="FRN135" s="674"/>
      <c r="FRO135" s="674"/>
      <c r="FRP135" s="674"/>
      <c r="FRQ135" s="674"/>
      <c r="FRR135" s="674"/>
      <c r="FRS135" s="674"/>
      <c r="FRT135" s="674"/>
      <c r="FRU135" s="674"/>
      <c r="FRV135" s="674"/>
      <c r="FRW135" s="674"/>
      <c r="FRX135" s="674"/>
      <c r="FRY135" s="674"/>
      <c r="FRZ135" s="674"/>
      <c r="FSA135" s="674"/>
      <c r="FSB135" s="674"/>
      <c r="FSC135" s="674"/>
      <c r="FSD135" s="674"/>
      <c r="FSE135" s="674"/>
      <c r="FSF135" s="674"/>
      <c r="FSG135" s="674"/>
      <c r="FSH135" s="674"/>
      <c r="FSI135" s="674"/>
      <c r="FSJ135" s="674"/>
      <c r="FSK135" s="674"/>
      <c r="FSL135" s="674"/>
      <c r="FSM135" s="674"/>
      <c r="FSN135" s="674"/>
      <c r="FSO135" s="674"/>
      <c r="FSP135" s="674"/>
      <c r="FSQ135" s="674"/>
      <c r="FSR135" s="674"/>
      <c r="FSS135" s="674"/>
      <c r="FST135" s="674"/>
      <c r="FSU135" s="674"/>
      <c r="FSV135" s="674"/>
      <c r="FSW135" s="674"/>
      <c r="FSX135" s="674"/>
      <c r="FSY135" s="674"/>
      <c r="FSZ135" s="674"/>
      <c r="FTA135" s="674"/>
      <c r="FTB135" s="674"/>
      <c r="FTC135" s="674"/>
      <c r="FTD135" s="674"/>
      <c r="FTE135" s="674"/>
      <c r="FTF135" s="674"/>
      <c r="FTG135" s="674"/>
      <c r="FTH135" s="674"/>
      <c r="FTI135" s="674"/>
      <c r="FTJ135" s="674"/>
      <c r="FTK135" s="674"/>
      <c r="FTL135" s="674"/>
      <c r="FTM135" s="674"/>
      <c r="FTN135" s="674"/>
      <c r="FTO135" s="674"/>
      <c r="FTP135" s="674"/>
      <c r="FTQ135" s="674"/>
      <c r="FTR135" s="674"/>
      <c r="FTS135" s="674"/>
      <c r="FTT135" s="674"/>
      <c r="FTU135" s="674"/>
      <c r="FTV135" s="674"/>
      <c r="FTW135" s="674"/>
      <c r="FTX135" s="674"/>
      <c r="FTY135" s="674"/>
      <c r="FTZ135" s="674"/>
      <c r="FUA135" s="674"/>
      <c r="FUB135" s="674"/>
      <c r="FUC135" s="674"/>
      <c r="FUD135" s="674"/>
      <c r="FUE135" s="674"/>
      <c r="FUF135" s="674"/>
      <c r="FUG135" s="674"/>
      <c r="FUH135" s="674"/>
      <c r="FUI135" s="674"/>
      <c r="FUJ135" s="674"/>
      <c r="FUK135" s="674"/>
      <c r="FUL135" s="674"/>
      <c r="FUM135" s="674"/>
      <c r="FUN135" s="674"/>
      <c r="FUO135" s="674"/>
      <c r="FUP135" s="674"/>
      <c r="FUQ135" s="674"/>
      <c r="FUR135" s="674"/>
      <c r="FUS135" s="674"/>
      <c r="FUT135" s="674"/>
      <c r="FUU135" s="674"/>
      <c r="FUV135" s="674"/>
      <c r="FUW135" s="674"/>
      <c r="FUX135" s="674"/>
      <c r="FUY135" s="674"/>
      <c r="FUZ135" s="674"/>
      <c r="FVA135" s="674"/>
      <c r="FVB135" s="674"/>
      <c r="FVC135" s="674"/>
      <c r="FVD135" s="674"/>
      <c r="FVE135" s="674"/>
      <c r="FVF135" s="674"/>
      <c r="FVG135" s="674"/>
      <c r="FVH135" s="674"/>
      <c r="FVI135" s="674"/>
      <c r="FVJ135" s="674"/>
      <c r="FVK135" s="674"/>
      <c r="FVL135" s="674"/>
      <c r="FVM135" s="674"/>
      <c r="FVN135" s="674"/>
      <c r="FVO135" s="674"/>
      <c r="FVP135" s="674"/>
      <c r="FVQ135" s="674"/>
      <c r="FVR135" s="674"/>
      <c r="FVS135" s="674"/>
      <c r="FVT135" s="674"/>
      <c r="FVU135" s="674"/>
      <c r="FVV135" s="674"/>
      <c r="FVW135" s="674"/>
      <c r="FVX135" s="674"/>
      <c r="FVY135" s="674"/>
      <c r="FVZ135" s="674"/>
      <c r="FWA135" s="674"/>
      <c r="FWB135" s="674"/>
      <c r="FWC135" s="674"/>
      <c r="FWD135" s="674"/>
      <c r="FWE135" s="674"/>
      <c r="FWF135" s="674"/>
      <c r="FWG135" s="674"/>
      <c r="FWH135" s="674"/>
      <c r="FWI135" s="674"/>
      <c r="FWJ135" s="674"/>
      <c r="FWK135" s="674"/>
      <c r="FWL135" s="674"/>
      <c r="FWM135" s="674"/>
      <c r="FWN135" s="674"/>
      <c r="FWO135" s="674"/>
      <c r="FWP135" s="674"/>
      <c r="FWQ135" s="674"/>
      <c r="FWR135" s="674"/>
      <c r="FWS135" s="674"/>
      <c r="FWT135" s="674"/>
      <c r="FWU135" s="674"/>
      <c r="FWV135" s="674"/>
      <c r="FWW135" s="674"/>
      <c r="FWX135" s="674"/>
      <c r="FWY135" s="674"/>
      <c r="FWZ135" s="674"/>
      <c r="FXA135" s="674"/>
      <c r="FXB135" s="674"/>
      <c r="FXC135" s="674"/>
      <c r="FXD135" s="674"/>
      <c r="FXE135" s="674"/>
      <c r="FXF135" s="674"/>
      <c r="FXG135" s="674"/>
      <c r="FXH135" s="674"/>
      <c r="FXI135" s="674"/>
      <c r="FXJ135" s="674"/>
      <c r="FXK135" s="674"/>
      <c r="FXL135" s="674"/>
      <c r="FXM135" s="674"/>
      <c r="FXN135" s="674"/>
      <c r="FXO135" s="674"/>
      <c r="FXP135" s="674"/>
      <c r="FXQ135" s="674"/>
      <c r="FXR135" s="674"/>
      <c r="FXS135" s="674"/>
      <c r="FXT135" s="674"/>
      <c r="FXU135" s="674"/>
      <c r="FXV135" s="674"/>
      <c r="FXW135" s="674"/>
      <c r="FXX135" s="674"/>
      <c r="FXY135" s="674"/>
      <c r="FXZ135" s="674"/>
      <c r="FYA135" s="674"/>
      <c r="FYB135" s="674"/>
      <c r="FYC135" s="674"/>
      <c r="FYD135" s="674"/>
      <c r="FYE135" s="674"/>
      <c r="FYF135" s="674"/>
      <c r="FYG135" s="674"/>
      <c r="FYH135" s="674"/>
      <c r="FYI135" s="674"/>
      <c r="FYJ135" s="674"/>
      <c r="FYK135" s="674"/>
      <c r="FYL135" s="674"/>
      <c r="FYM135" s="674"/>
      <c r="FYN135" s="674"/>
      <c r="FYO135" s="674"/>
      <c r="FYP135" s="674"/>
      <c r="FYQ135" s="674"/>
      <c r="FYR135" s="674"/>
      <c r="FYS135" s="674"/>
      <c r="FYT135" s="674"/>
      <c r="FYU135" s="674"/>
      <c r="FYV135" s="674"/>
      <c r="FYW135" s="674"/>
      <c r="FYX135" s="674"/>
      <c r="FYY135" s="674"/>
      <c r="FYZ135" s="674"/>
      <c r="FZA135" s="674"/>
      <c r="FZB135" s="674"/>
      <c r="FZC135" s="674"/>
      <c r="FZD135" s="674"/>
      <c r="FZE135" s="674"/>
      <c r="FZF135" s="674"/>
      <c r="FZG135" s="674"/>
      <c r="FZH135" s="674"/>
      <c r="FZI135" s="674"/>
      <c r="FZJ135" s="674"/>
      <c r="FZK135" s="674"/>
      <c r="FZL135" s="674"/>
      <c r="FZM135" s="674"/>
      <c r="FZN135" s="674"/>
      <c r="FZO135" s="674"/>
      <c r="FZP135" s="674"/>
      <c r="FZQ135" s="674"/>
      <c r="FZR135" s="674"/>
      <c r="FZS135" s="674"/>
      <c r="FZT135" s="674"/>
      <c r="FZU135" s="674"/>
      <c r="FZV135" s="674"/>
      <c r="FZW135" s="674"/>
      <c r="FZX135" s="674"/>
      <c r="FZY135" s="674"/>
      <c r="FZZ135" s="674"/>
      <c r="GAA135" s="674"/>
      <c r="GAB135" s="674"/>
      <c r="GAC135" s="674"/>
      <c r="GAD135" s="674"/>
      <c r="GAE135" s="674"/>
      <c r="GAF135" s="674"/>
      <c r="GAG135" s="674"/>
      <c r="GAH135" s="674"/>
      <c r="GAI135" s="674"/>
      <c r="GAJ135" s="674"/>
      <c r="GAK135" s="674"/>
      <c r="GAL135" s="674"/>
      <c r="GAM135" s="674"/>
      <c r="GAN135" s="674"/>
      <c r="GAO135" s="674"/>
      <c r="GAP135" s="674"/>
      <c r="GAQ135" s="674"/>
      <c r="GAR135" s="674"/>
      <c r="GAS135" s="674"/>
      <c r="GAT135" s="674"/>
      <c r="GAU135" s="674"/>
      <c r="GAV135" s="674"/>
      <c r="GAW135" s="674"/>
      <c r="GAX135" s="674"/>
      <c r="GAY135" s="674"/>
      <c r="GAZ135" s="674"/>
      <c r="GBA135" s="674"/>
      <c r="GBB135" s="674"/>
      <c r="GBC135" s="674"/>
      <c r="GBD135" s="674"/>
      <c r="GBE135" s="674"/>
      <c r="GBF135" s="674"/>
      <c r="GBG135" s="674"/>
      <c r="GBH135" s="674"/>
      <c r="GBI135" s="674"/>
      <c r="GBJ135" s="674"/>
      <c r="GBK135" s="674"/>
      <c r="GBL135" s="674"/>
      <c r="GBM135" s="674"/>
      <c r="GBN135" s="674"/>
      <c r="GBO135" s="674"/>
      <c r="GBP135" s="674"/>
      <c r="GBQ135" s="674"/>
      <c r="GBR135" s="674"/>
      <c r="GBS135" s="674"/>
      <c r="GBT135" s="674"/>
      <c r="GBU135" s="674"/>
      <c r="GBV135" s="674"/>
      <c r="GBW135" s="674"/>
      <c r="GBX135" s="674"/>
      <c r="GBY135" s="674"/>
      <c r="GBZ135" s="674"/>
      <c r="GCA135" s="674"/>
      <c r="GCB135" s="674"/>
      <c r="GCC135" s="674"/>
      <c r="GCD135" s="674"/>
      <c r="GCE135" s="674"/>
      <c r="GCF135" s="674"/>
      <c r="GCG135" s="674"/>
      <c r="GCH135" s="674"/>
      <c r="GCI135" s="674"/>
      <c r="GCJ135" s="674"/>
      <c r="GCK135" s="674"/>
      <c r="GCL135" s="674"/>
      <c r="GCM135" s="674"/>
      <c r="GCN135" s="674"/>
      <c r="GCO135" s="674"/>
      <c r="GCP135" s="674"/>
      <c r="GCQ135" s="674"/>
      <c r="GCR135" s="674"/>
      <c r="GCS135" s="674"/>
      <c r="GCT135" s="674"/>
      <c r="GCU135" s="674"/>
      <c r="GCV135" s="674"/>
      <c r="GCW135" s="674"/>
      <c r="GCX135" s="674"/>
      <c r="GCY135" s="674"/>
      <c r="GCZ135" s="674"/>
      <c r="GDA135" s="674"/>
      <c r="GDB135" s="674"/>
      <c r="GDC135" s="674"/>
      <c r="GDD135" s="674"/>
      <c r="GDE135" s="674"/>
      <c r="GDF135" s="674"/>
      <c r="GDG135" s="674"/>
      <c r="GDH135" s="674"/>
      <c r="GDI135" s="674"/>
      <c r="GDJ135" s="674"/>
      <c r="GDK135" s="674"/>
      <c r="GDL135" s="674"/>
      <c r="GDM135" s="674"/>
      <c r="GDN135" s="674"/>
      <c r="GDO135" s="674"/>
      <c r="GDP135" s="674"/>
      <c r="GDQ135" s="674"/>
      <c r="GDR135" s="674"/>
      <c r="GDS135" s="674"/>
      <c r="GDT135" s="674"/>
      <c r="GDU135" s="674"/>
      <c r="GDV135" s="674"/>
      <c r="GDW135" s="674"/>
      <c r="GDX135" s="674"/>
      <c r="GDY135" s="674"/>
      <c r="GDZ135" s="674"/>
      <c r="GEA135" s="674"/>
      <c r="GEB135" s="674"/>
      <c r="GEC135" s="674"/>
      <c r="GED135" s="674"/>
      <c r="GEE135" s="674"/>
      <c r="GEF135" s="674"/>
      <c r="GEG135" s="674"/>
      <c r="GEH135" s="674"/>
      <c r="GEI135" s="674"/>
      <c r="GEJ135" s="674"/>
      <c r="GEK135" s="674"/>
      <c r="GEL135" s="674"/>
      <c r="GEM135" s="674"/>
      <c r="GEN135" s="674"/>
      <c r="GEO135" s="674"/>
      <c r="GEP135" s="674"/>
      <c r="GEQ135" s="674"/>
      <c r="GER135" s="674"/>
      <c r="GES135" s="674"/>
      <c r="GET135" s="674"/>
      <c r="GEU135" s="674"/>
      <c r="GEV135" s="674"/>
      <c r="GEW135" s="674"/>
      <c r="GEX135" s="674"/>
      <c r="GEY135" s="674"/>
      <c r="GEZ135" s="674"/>
      <c r="GFA135" s="674"/>
      <c r="GFB135" s="674"/>
      <c r="GFC135" s="674"/>
      <c r="GFD135" s="674"/>
      <c r="GFE135" s="674"/>
      <c r="GFF135" s="674"/>
      <c r="GFG135" s="674"/>
      <c r="GFH135" s="674"/>
      <c r="GFI135" s="674"/>
      <c r="GFJ135" s="674"/>
      <c r="GFK135" s="674"/>
      <c r="GFL135" s="674"/>
      <c r="GFM135" s="674"/>
      <c r="GFN135" s="674"/>
      <c r="GFO135" s="674"/>
      <c r="GFP135" s="674"/>
      <c r="GFQ135" s="674"/>
      <c r="GFR135" s="674"/>
      <c r="GFS135" s="674"/>
      <c r="GFT135" s="674"/>
      <c r="GFU135" s="674"/>
      <c r="GFV135" s="674"/>
      <c r="GFW135" s="674"/>
      <c r="GFX135" s="674"/>
      <c r="GFY135" s="674"/>
      <c r="GFZ135" s="674"/>
      <c r="GGA135" s="674"/>
      <c r="GGB135" s="674"/>
      <c r="GGC135" s="674"/>
      <c r="GGD135" s="674"/>
      <c r="GGE135" s="674"/>
      <c r="GGF135" s="674"/>
      <c r="GGG135" s="674"/>
      <c r="GGH135" s="674"/>
      <c r="GGI135" s="674"/>
      <c r="GGJ135" s="674"/>
      <c r="GGK135" s="674"/>
      <c r="GGL135" s="674"/>
      <c r="GGM135" s="674"/>
      <c r="GGN135" s="674"/>
      <c r="GGO135" s="674"/>
      <c r="GGP135" s="674"/>
      <c r="GGQ135" s="674"/>
      <c r="GGR135" s="674"/>
      <c r="GGS135" s="674"/>
      <c r="GGT135" s="674"/>
      <c r="GGU135" s="674"/>
      <c r="GGV135" s="674"/>
      <c r="GGW135" s="674"/>
      <c r="GGX135" s="674"/>
      <c r="GGY135" s="674"/>
      <c r="GGZ135" s="674"/>
      <c r="GHA135" s="674"/>
      <c r="GHB135" s="674"/>
      <c r="GHC135" s="674"/>
      <c r="GHD135" s="674"/>
      <c r="GHE135" s="674"/>
      <c r="GHF135" s="674"/>
      <c r="GHG135" s="674"/>
      <c r="GHH135" s="674"/>
      <c r="GHI135" s="674"/>
      <c r="GHJ135" s="674"/>
      <c r="GHK135" s="674"/>
      <c r="GHL135" s="674"/>
      <c r="GHM135" s="674"/>
      <c r="GHN135" s="674"/>
      <c r="GHO135" s="674"/>
      <c r="GHP135" s="674"/>
      <c r="GHQ135" s="674"/>
      <c r="GHR135" s="674"/>
      <c r="GHS135" s="674"/>
      <c r="GHT135" s="674"/>
      <c r="GHU135" s="674"/>
      <c r="GHV135" s="674"/>
      <c r="GHW135" s="674"/>
      <c r="GHX135" s="674"/>
      <c r="GHY135" s="674"/>
      <c r="GHZ135" s="674"/>
      <c r="GIA135" s="674"/>
      <c r="GIB135" s="674"/>
      <c r="GIC135" s="674"/>
      <c r="GID135" s="674"/>
      <c r="GIE135" s="674"/>
      <c r="GIF135" s="674"/>
      <c r="GIG135" s="674"/>
      <c r="GIH135" s="674"/>
      <c r="GII135" s="674"/>
      <c r="GIJ135" s="674"/>
      <c r="GIK135" s="674"/>
      <c r="GIL135" s="674"/>
      <c r="GIM135" s="674"/>
      <c r="GIN135" s="674"/>
      <c r="GIO135" s="674"/>
      <c r="GIP135" s="674"/>
      <c r="GIQ135" s="674"/>
      <c r="GIR135" s="674"/>
      <c r="GIS135" s="674"/>
      <c r="GIT135" s="674"/>
      <c r="GIU135" s="674"/>
      <c r="GIV135" s="674"/>
      <c r="GIW135" s="674"/>
      <c r="GIX135" s="674"/>
      <c r="GIY135" s="674"/>
      <c r="GIZ135" s="674"/>
      <c r="GJA135" s="674"/>
      <c r="GJB135" s="674"/>
      <c r="GJC135" s="674"/>
      <c r="GJD135" s="674"/>
      <c r="GJE135" s="674"/>
      <c r="GJF135" s="674"/>
      <c r="GJG135" s="674"/>
      <c r="GJH135" s="674"/>
      <c r="GJI135" s="674"/>
      <c r="GJJ135" s="674"/>
      <c r="GJK135" s="674"/>
      <c r="GJL135" s="674"/>
      <c r="GJM135" s="674"/>
      <c r="GJN135" s="674"/>
      <c r="GJO135" s="674"/>
      <c r="GJP135" s="674"/>
      <c r="GJQ135" s="674"/>
      <c r="GJR135" s="674"/>
      <c r="GJS135" s="674"/>
      <c r="GJT135" s="674"/>
      <c r="GJU135" s="674"/>
      <c r="GJV135" s="674"/>
      <c r="GJW135" s="674"/>
      <c r="GJX135" s="674"/>
      <c r="GJY135" s="674"/>
      <c r="GJZ135" s="674"/>
      <c r="GKA135" s="674"/>
      <c r="GKB135" s="674"/>
      <c r="GKC135" s="674"/>
      <c r="GKD135" s="674"/>
      <c r="GKE135" s="674"/>
      <c r="GKF135" s="674"/>
      <c r="GKG135" s="674"/>
      <c r="GKH135" s="674"/>
      <c r="GKI135" s="674"/>
      <c r="GKJ135" s="674"/>
      <c r="GKK135" s="674"/>
      <c r="GKL135" s="674"/>
      <c r="GKM135" s="674"/>
      <c r="GKN135" s="674"/>
      <c r="GKO135" s="674"/>
      <c r="GKP135" s="674"/>
      <c r="GKQ135" s="674"/>
      <c r="GKR135" s="674"/>
      <c r="GKS135" s="674"/>
      <c r="GKT135" s="674"/>
      <c r="GKU135" s="674"/>
      <c r="GKV135" s="674"/>
      <c r="GKW135" s="674"/>
      <c r="GKX135" s="674"/>
      <c r="GKY135" s="674"/>
      <c r="GKZ135" s="674"/>
      <c r="GLA135" s="674"/>
      <c r="GLB135" s="674"/>
      <c r="GLC135" s="674"/>
      <c r="GLD135" s="674"/>
      <c r="GLE135" s="674"/>
      <c r="GLF135" s="674"/>
      <c r="GLG135" s="674"/>
      <c r="GLH135" s="674"/>
      <c r="GLI135" s="674"/>
      <c r="GLJ135" s="674"/>
      <c r="GLK135" s="674"/>
      <c r="GLL135" s="674"/>
      <c r="GLM135" s="674"/>
      <c r="GLN135" s="674"/>
      <c r="GLO135" s="674"/>
      <c r="GLP135" s="674"/>
      <c r="GLQ135" s="674"/>
      <c r="GLR135" s="674"/>
      <c r="GLS135" s="674"/>
      <c r="GLT135" s="674"/>
      <c r="GLU135" s="674"/>
      <c r="GLV135" s="674"/>
      <c r="GLW135" s="674"/>
      <c r="GLX135" s="674"/>
      <c r="GLY135" s="674"/>
      <c r="GLZ135" s="674"/>
      <c r="GMA135" s="674"/>
      <c r="GMB135" s="674"/>
      <c r="GMC135" s="674"/>
      <c r="GMD135" s="674"/>
      <c r="GME135" s="674"/>
      <c r="GMF135" s="674"/>
      <c r="GMG135" s="674"/>
      <c r="GMH135" s="674"/>
      <c r="GMI135" s="674"/>
      <c r="GMJ135" s="674"/>
      <c r="GMK135" s="674"/>
      <c r="GML135" s="674"/>
      <c r="GMM135" s="674"/>
      <c r="GMN135" s="674"/>
      <c r="GMO135" s="674"/>
      <c r="GMP135" s="674"/>
      <c r="GMQ135" s="674"/>
      <c r="GMR135" s="674"/>
      <c r="GMS135" s="674"/>
      <c r="GMT135" s="674"/>
      <c r="GMU135" s="674"/>
      <c r="GMV135" s="674"/>
      <c r="GMW135" s="674"/>
      <c r="GMX135" s="674"/>
      <c r="GMY135" s="674"/>
      <c r="GMZ135" s="674"/>
      <c r="GNA135" s="674"/>
      <c r="GNB135" s="674"/>
      <c r="GNC135" s="674"/>
      <c r="GND135" s="674"/>
      <c r="GNE135" s="674"/>
      <c r="GNF135" s="674"/>
      <c r="GNG135" s="674"/>
      <c r="GNH135" s="674"/>
      <c r="GNI135" s="674"/>
      <c r="GNJ135" s="674"/>
      <c r="GNK135" s="674"/>
      <c r="GNL135" s="674"/>
      <c r="GNM135" s="674"/>
      <c r="GNN135" s="674"/>
      <c r="GNO135" s="674"/>
      <c r="GNP135" s="674"/>
      <c r="GNQ135" s="674"/>
      <c r="GNR135" s="674"/>
      <c r="GNS135" s="674"/>
      <c r="GNT135" s="674"/>
      <c r="GNU135" s="674"/>
      <c r="GNV135" s="674"/>
      <c r="GNW135" s="674"/>
      <c r="GNX135" s="674"/>
      <c r="GNY135" s="674"/>
      <c r="GNZ135" s="674"/>
      <c r="GOA135" s="674"/>
      <c r="GOB135" s="674"/>
      <c r="GOC135" s="674"/>
      <c r="GOD135" s="674"/>
      <c r="GOE135" s="674"/>
      <c r="GOF135" s="674"/>
      <c r="GOG135" s="674"/>
      <c r="GOH135" s="674"/>
      <c r="GOI135" s="674"/>
      <c r="GOJ135" s="674"/>
      <c r="GOK135" s="674"/>
      <c r="GOL135" s="674"/>
      <c r="GOM135" s="674"/>
      <c r="GON135" s="674"/>
      <c r="GOO135" s="674"/>
      <c r="GOP135" s="674"/>
      <c r="GOQ135" s="674"/>
      <c r="GOR135" s="674"/>
      <c r="GOS135" s="674"/>
      <c r="GOT135" s="674"/>
      <c r="GOU135" s="674"/>
      <c r="GOV135" s="674"/>
      <c r="GOW135" s="674"/>
      <c r="GOX135" s="674"/>
      <c r="GOY135" s="674"/>
      <c r="GOZ135" s="674"/>
      <c r="GPA135" s="674"/>
      <c r="GPB135" s="674"/>
      <c r="GPC135" s="674"/>
      <c r="GPD135" s="674"/>
      <c r="GPE135" s="674"/>
      <c r="GPF135" s="674"/>
      <c r="GPG135" s="674"/>
      <c r="GPH135" s="674"/>
      <c r="GPI135" s="674"/>
      <c r="GPJ135" s="674"/>
      <c r="GPK135" s="674"/>
      <c r="GPL135" s="674"/>
      <c r="GPM135" s="674"/>
      <c r="GPN135" s="674"/>
      <c r="GPO135" s="674"/>
      <c r="GPP135" s="674"/>
      <c r="GPQ135" s="674"/>
      <c r="GPR135" s="674"/>
      <c r="GPS135" s="674"/>
      <c r="GPT135" s="674"/>
      <c r="GPU135" s="674"/>
      <c r="GPV135" s="674"/>
      <c r="GPW135" s="674"/>
      <c r="GPX135" s="674"/>
      <c r="GPY135" s="674"/>
      <c r="GPZ135" s="674"/>
      <c r="GQA135" s="674"/>
      <c r="GQB135" s="674"/>
      <c r="GQC135" s="674"/>
      <c r="GQD135" s="674"/>
      <c r="GQE135" s="674"/>
      <c r="GQF135" s="674"/>
      <c r="GQG135" s="674"/>
      <c r="GQH135" s="674"/>
      <c r="GQI135" s="674"/>
      <c r="GQJ135" s="674"/>
      <c r="GQK135" s="674"/>
      <c r="GQL135" s="674"/>
      <c r="GQM135" s="674"/>
      <c r="GQN135" s="674"/>
      <c r="GQO135" s="674"/>
      <c r="GQP135" s="674"/>
      <c r="GQQ135" s="674"/>
      <c r="GQR135" s="674"/>
      <c r="GQS135" s="674"/>
      <c r="GQT135" s="674"/>
      <c r="GQU135" s="674"/>
      <c r="GQV135" s="674"/>
      <c r="GQW135" s="674"/>
      <c r="GQX135" s="674"/>
      <c r="GQY135" s="674"/>
      <c r="GQZ135" s="674"/>
      <c r="GRA135" s="674"/>
      <c r="GRB135" s="674"/>
      <c r="GRC135" s="674"/>
      <c r="GRD135" s="674"/>
      <c r="GRE135" s="674"/>
      <c r="GRF135" s="674"/>
      <c r="GRG135" s="674"/>
      <c r="GRH135" s="674"/>
      <c r="GRI135" s="674"/>
      <c r="GRJ135" s="674"/>
      <c r="GRK135" s="674"/>
      <c r="GRL135" s="674"/>
      <c r="GRM135" s="674"/>
      <c r="GRN135" s="674"/>
      <c r="GRO135" s="674"/>
      <c r="GRP135" s="674"/>
      <c r="GRQ135" s="674"/>
      <c r="GRR135" s="674"/>
      <c r="GRS135" s="674"/>
      <c r="GRT135" s="674"/>
      <c r="GRU135" s="674"/>
      <c r="GRV135" s="674"/>
      <c r="GRW135" s="674"/>
      <c r="GRX135" s="674"/>
      <c r="GRY135" s="674"/>
      <c r="GRZ135" s="674"/>
      <c r="GSA135" s="674"/>
      <c r="GSB135" s="674"/>
      <c r="GSC135" s="674"/>
      <c r="GSD135" s="674"/>
      <c r="GSE135" s="674"/>
      <c r="GSF135" s="674"/>
      <c r="GSG135" s="674"/>
      <c r="GSH135" s="674"/>
      <c r="GSI135" s="674"/>
      <c r="GSJ135" s="674"/>
      <c r="GSK135" s="674"/>
      <c r="GSL135" s="674"/>
      <c r="GSM135" s="674"/>
      <c r="GSN135" s="674"/>
      <c r="GSO135" s="674"/>
      <c r="GSP135" s="674"/>
      <c r="GSQ135" s="674"/>
      <c r="GSR135" s="674"/>
      <c r="GSS135" s="674"/>
      <c r="GST135" s="674"/>
      <c r="GSU135" s="674"/>
      <c r="GSV135" s="674"/>
      <c r="GSW135" s="674"/>
      <c r="GSX135" s="674"/>
      <c r="GSY135" s="674"/>
      <c r="GSZ135" s="674"/>
      <c r="GTA135" s="674"/>
      <c r="GTB135" s="674"/>
      <c r="GTC135" s="674"/>
      <c r="GTD135" s="674"/>
      <c r="GTE135" s="674"/>
      <c r="GTF135" s="674"/>
      <c r="GTG135" s="674"/>
      <c r="GTH135" s="674"/>
      <c r="GTI135" s="674"/>
      <c r="GTJ135" s="674"/>
      <c r="GTK135" s="674"/>
      <c r="GTL135" s="674"/>
      <c r="GTM135" s="674"/>
      <c r="GTN135" s="674"/>
      <c r="GTO135" s="674"/>
      <c r="GTP135" s="674"/>
      <c r="GTQ135" s="674"/>
      <c r="GTR135" s="674"/>
      <c r="GTS135" s="674"/>
      <c r="GTT135" s="674"/>
      <c r="GTU135" s="674"/>
      <c r="GTV135" s="674"/>
      <c r="GTW135" s="674"/>
      <c r="GTX135" s="674"/>
      <c r="GTY135" s="674"/>
      <c r="GTZ135" s="674"/>
      <c r="GUA135" s="674"/>
      <c r="GUB135" s="674"/>
      <c r="GUC135" s="674"/>
      <c r="GUD135" s="674"/>
      <c r="GUE135" s="674"/>
      <c r="GUF135" s="674"/>
      <c r="GUG135" s="674"/>
      <c r="GUH135" s="674"/>
      <c r="GUI135" s="674"/>
      <c r="GUJ135" s="674"/>
      <c r="GUK135" s="674"/>
      <c r="GUL135" s="674"/>
      <c r="GUM135" s="674"/>
      <c r="GUN135" s="674"/>
      <c r="GUO135" s="674"/>
      <c r="GUP135" s="674"/>
      <c r="GUQ135" s="674"/>
      <c r="GUR135" s="674"/>
      <c r="GUS135" s="674"/>
      <c r="GUT135" s="674"/>
      <c r="GUU135" s="674"/>
      <c r="GUV135" s="674"/>
      <c r="GUW135" s="674"/>
      <c r="GUX135" s="674"/>
      <c r="GUY135" s="674"/>
      <c r="GUZ135" s="674"/>
      <c r="GVA135" s="674"/>
      <c r="GVB135" s="674"/>
      <c r="GVC135" s="674"/>
      <c r="GVD135" s="674"/>
      <c r="GVE135" s="674"/>
      <c r="GVF135" s="674"/>
      <c r="GVG135" s="674"/>
      <c r="GVH135" s="674"/>
      <c r="GVI135" s="674"/>
      <c r="GVJ135" s="674"/>
      <c r="GVK135" s="674"/>
      <c r="GVL135" s="674"/>
      <c r="GVM135" s="674"/>
      <c r="GVN135" s="674"/>
      <c r="GVO135" s="674"/>
      <c r="GVP135" s="674"/>
      <c r="GVQ135" s="674"/>
      <c r="GVR135" s="674"/>
      <c r="GVS135" s="674"/>
      <c r="GVT135" s="674"/>
      <c r="GVU135" s="674"/>
      <c r="GVV135" s="674"/>
      <c r="GVW135" s="674"/>
      <c r="GVX135" s="674"/>
      <c r="GVY135" s="674"/>
      <c r="GVZ135" s="674"/>
      <c r="GWA135" s="674"/>
      <c r="GWB135" s="674"/>
      <c r="GWC135" s="674"/>
      <c r="GWD135" s="674"/>
      <c r="GWE135" s="674"/>
      <c r="GWF135" s="674"/>
      <c r="GWG135" s="674"/>
      <c r="GWH135" s="674"/>
      <c r="GWI135" s="674"/>
      <c r="GWJ135" s="674"/>
      <c r="GWK135" s="674"/>
      <c r="GWL135" s="674"/>
      <c r="GWM135" s="674"/>
      <c r="GWN135" s="674"/>
      <c r="GWO135" s="674"/>
      <c r="GWP135" s="674"/>
      <c r="GWQ135" s="674"/>
      <c r="GWR135" s="674"/>
      <c r="GWS135" s="674"/>
      <c r="GWT135" s="674"/>
      <c r="GWU135" s="674"/>
      <c r="GWV135" s="674"/>
      <c r="GWW135" s="674"/>
      <c r="GWX135" s="674"/>
      <c r="GWY135" s="674"/>
      <c r="GWZ135" s="674"/>
      <c r="GXA135" s="674"/>
      <c r="GXB135" s="674"/>
      <c r="GXC135" s="674"/>
      <c r="GXD135" s="674"/>
      <c r="GXE135" s="674"/>
      <c r="GXF135" s="674"/>
      <c r="GXG135" s="674"/>
      <c r="GXH135" s="674"/>
      <c r="GXI135" s="674"/>
      <c r="GXJ135" s="674"/>
      <c r="GXK135" s="674"/>
      <c r="GXL135" s="674"/>
      <c r="GXM135" s="674"/>
      <c r="GXN135" s="674"/>
      <c r="GXO135" s="674"/>
      <c r="GXP135" s="674"/>
      <c r="GXQ135" s="674"/>
      <c r="GXR135" s="674"/>
      <c r="GXS135" s="674"/>
      <c r="GXT135" s="674"/>
      <c r="GXU135" s="674"/>
      <c r="GXV135" s="674"/>
      <c r="GXW135" s="674"/>
      <c r="GXX135" s="674"/>
      <c r="GXY135" s="674"/>
      <c r="GXZ135" s="674"/>
      <c r="GYA135" s="674"/>
      <c r="GYB135" s="674"/>
      <c r="GYC135" s="674"/>
      <c r="GYD135" s="674"/>
      <c r="GYE135" s="674"/>
      <c r="GYF135" s="674"/>
      <c r="GYG135" s="674"/>
      <c r="GYH135" s="674"/>
      <c r="GYI135" s="674"/>
      <c r="GYJ135" s="674"/>
      <c r="GYK135" s="674"/>
      <c r="GYL135" s="674"/>
      <c r="GYM135" s="674"/>
      <c r="GYN135" s="674"/>
      <c r="GYO135" s="674"/>
      <c r="GYP135" s="674"/>
      <c r="GYQ135" s="674"/>
      <c r="GYR135" s="674"/>
      <c r="GYS135" s="674"/>
      <c r="GYT135" s="674"/>
      <c r="GYU135" s="674"/>
      <c r="GYV135" s="674"/>
      <c r="GYW135" s="674"/>
      <c r="GYX135" s="674"/>
      <c r="GYY135" s="674"/>
      <c r="GYZ135" s="674"/>
      <c r="GZA135" s="674"/>
      <c r="GZB135" s="674"/>
      <c r="GZC135" s="674"/>
      <c r="GZD135" s="674"/>
      <c r="GZE135" s="674"/>
      <c r="GZF135" s="674"/>
      <c r="GZG135" s="674"/>
      <c r="GZH135" s="674"/>
      <c r="GZI135" s="674"/>
      <c r="GZJ135" s="674"/>
      <c r="GZK135" s="674"/>
      <c r="GZL135" s="674"/>
      <c r="GZM135" s="674"/>
      <c r="GZN135" s="674"/>
      <c r="GZO135" s="674"/>
      <c r="GZP135" s="674"/>
      <c r="GZQ135" s="674"/>
      <c r="GZR135" s="674"/>
      <c r="GZS135" s="674"/>
      <c r="GZT135" s="674"/>
      <c r="GZU135" s="674"/>
      <c r="GZV135" s="674"/>
      <c r="GZW135" s="674"/>
      <c r="GZX135" s="674"/>
      <c r="GZY135" s="674"/>
      <c r="GZZ135" s="674"/>
      <c r="HAA135" s="674"/>
      <c r="HAB135" s="674"/>
      <c r="HAC135" s="674"/>
      <c r="HAD135" s="674"/>
      <c r="HAE135" s="674"/>
      <c r="HAF135" s="674"/>
      <c r="HAG135" s="674"/>
      <c r="HAH135" s="674"/>
      <c r="HAI135" s="674"/>
      <c r="HAJ135" s="674"/>
      <c r="HAK135" s="674"/>
      <c r="HAL135" s="674"/>
      <c r="HAM135" s="674"/>
      <c r="HAN135" s="674"/>
      <c r="HAO135" s="674"/>
      <c r="HAP135" s="674"/>
      <c r="HAQ135" s="674"/>
      <c r="HAR135" s="674"/>
      <c r="HAS135" s="674"/>
      <c r="HAT135" s="674"/>
      <c r="HAU135" s="674"/>
      <c r="HAV135" s="674"/>
      <c r="HAW135" s="674"/>
      <c r="HAX135" s="674"/>
      <c r="HAY135" s="674"/>
      <c r="HAZ135" s="674"/>
      <c r="HBA135" s="674"/>
      <c r="HBB135" s="674"/>
      <c r="HBC135" s="674"/>
      <c r="HBD135" s="674"/>
      <c r="HBE135" s="674"/>
      <c r="HBF135" s="674"/>
      <c r="HBG135" s="674"/>
      <c r="HBH135" s="674"/>
      <c r="HBI135" s="674"/>
      <c r="HBJ135" s="674"/>
      <c r="HBK135" s="674"/>
      <c r="HBL135" s="674"/>
      <c r="HBM135" s="674"/>
      <c r="HBN135" s="674"/>
      <c r="HBO135" s="674"/>
      <c r="HBP135" s="674"/>
      <c r="HBQ135" s="674"/>
      <c r="HBR135" s="674"/>
      <c r="HBS135" s="674"/>
      <c r="HBT135" s="674"/>
      <c r="HBU135" s="674"/>
      <c r="HBV135" s="674"/>
      <c r="HBW135" s="674"/>
      <c r="HBX135" s="674"/>
      <c r="HBY135" s="674"/>
      <c r="HBZ135" s="674"/>
      <c r="HCA135" s="674"/>
      <c r="HCB135" s="674"/>
      <c r="HCC135" s="674"/>
      <c r="HCD135" s="674"/>
      <c r="HCE135" s="674"/>
      <c r="HCF135" s="674"/>
      <c r="HCG135" s="674"/>
      <c r="HCH135" s="674"/>
      <c r="HCI135" s="674"/>
      <c r="HCJ135" s="674"/>
      <c r="HCK135" s="674"/>
      <c r="HCL135" s="674"/>
      <c r="HCM135" s="674"/>
      <c r="HCN135" s="674"/>
      <c r="HCO135" s="674"/>
      <c r="HCP135" s="674"/>
      <c r="HCQ135" s="674"/>
      <c r="HCR135" s="674"/>
      <c r="HCS135" s="674"/>
      <c r="HCT135" s="674"/>
      <c r="HCU135" s="674"/>
      <c r="HCV135" s="674"/>
      <c r="HCW135" s="674"/>
      <c r="HCX135" s="674"/>
      <c r="HCY135" s="674"/>
      <c r="HCZ135" s="674"/>
      <c r="HDA135" s="674"/>
      <c r="HDB135" s="674"/>
      <c r="HDC135" s="674"/>
      <c r="HDD135" s="674"/>
      <c r="HDE135" s="674"/>
      <c r="HDF135" s="674"/>
      <c r="HDG135" s="674"/>
      <c r="HDH135" s="674"/>
      <c r="HDI135" s="674"/>
      <c r="HDJ135" s="674"/>
      <c r="HDK135" s="674"/>
      <c r="HDL135" s="674"/>
      <c r="HDM135" s="674"/>
      <c r="HDN135" s="674"/>
      <c r="HDO135" s="674"/>
      <c r="HDP135" s="674"/>
      <c r="HDQ135" s="674"/>
      <c r="HDR135" s="674"/>
      <c r="HDS135" s="674"/>
      <c r="HDT135" s="674"/>
      <c r="HDU135" s="674"/>
      <c r="HDV135" s="674"/>
      <c r="HDW135" s="674"/>
      <c r="HDX135" s="674"/>
      <c r="HDY135" s="674"/>
      <c r="HDZ135" s="674"/>
      <c r="HEA135" s="674"/>
      <c r="HEB135" s="674"/>
      <c r="HEC135" s="674"/>
      <c r="HED135" s="674"/>
      <c r="HEE135" s="674"/>
      <c r="HEF135" s="674"/>
      <c r="HEG135" s="674"/>
      <c r="HEH135" s="674"/>
      <c r="HEI135" s="674"/>
      <c r="HEJ135" s="674"/>
      <c r="HEK135" s="674"/>
      <c r="HEL135" s="674"/>
      <c r="HEM135" s="674"/>
      <c r="HEN135" s="674"/>
      <c r="HEO135" s="674"/>
      <c r="HEP135" s="674"/>
      <c r="HEQ135" s="674"/>
      <c r="HER135" s="674"/>
      <c r="HES135" s="674"/>
      <c r="HET135" s="674"/>
      <c r="HEU135" s="674"/>
      <c r="HEV135" s="674"/>
      <c r="HEW135" s="674"/>
      <c r="HEX135" s="674"/>
      <c r="HEY135" s="674"/>
      <c r="HEZ135" s="674"/>
      <c r="HFA135" s="674"/>
      <c r="HFB135" s="674"/>
      <c r="HFC135" s="674"/>
      <c r="HFD135" s="674"/>
      <c r="HFE135" s="674"/>
      <c r="HFF135" s="674"/>
      <c r="HFG135" s="674"/>
      <c r="HFH135" s="674"/>
      <c r="HFI135" s="674"/>
      <c r="HFJ135" s="674"/>
      <c r="HFK135" s="674"/>
      <c r="HFL135" s="674"/>
      <c r="HFM135" s="674"/>
      <c r="HFN135" s="674"/>
      <c r="HFO135" s="674"/>
      <c r="HFP135" s="674"/>
      <c r="HFQ135" s="674"/>
      <c r="HFR135" s="674"/>
      <c r="HFS135" s="674"/>
      <c r="HFT135" s="674"/>
      <c r="HFU135" s="674"/>
      <c r="HFV135" s="674"/>
      <c r="HFW135" s="674"/>
      <c r="HFX135" s="674"/>
      <c r="HFY135" s="674"/>
      <c r="HFZ135" s="674"/>
      <c r="HGA135" s="674"/>
      <c r="HGB135" s="674"/>
      <c r="HGC135" s="674"/>
      <c r="HGD135" s="674"/>
      <c r="HGE135" s="674"/>
      <c r="HGF135" s="674"/>
      <c r="HGG135" s="674"/>
      <c r="HGH135" s="674"/>
      <c r="HGI135" s="674"/>
      <c r="HGJ135" s="674"/>
      <c r="HGK135" s="674"/>
      <c r="HGL135" s="674"/>
      <c r="HGM135" s="674"/>
      <c r="HGN135" s="674"/>
      <c r="HGO135" s="674"/>
      <c r="HGP135" s="674"/>
      <c r="HGQ135" s="674"/>
      <c r="HGR135" s="674"/>
      <c r="HGS135" s="674"/>
      <c r="HGT135" s="674"/>
      <c r="HGU135" s="674"/>
      <c r="HGV135" s="674"/>
      <c r="HGW135" s="674"/>
      <c r="HGX135" s="674"/>
      <c r="HGY135" s="674"/>
      <c r="HGZ135" s="674"/>
      <c r="HHA135" s="674"/>
      <c r="HHB135" s="674"/>
      <c r="HHC135" s="674"/>
      <c r="HHD135" s="674"/>
      <c r="HHE135" s="674"/>
      <c r="HHF135" s="674"/>
      <c r="HHG135" s="674"/>
      <c r="HHH135" s="674"/>
      <c r="HHI135" s="674"/>
      <c r="HHJ135" s="674"/>
      <c r="HHK135" s="674"/>
      <c r="HHL135" s="674"/>
      <c r="HHM135" s="674"/>
      <c r="HHN135" s="674"/>
      <c r="HHO135" s="674"/>
      <c r="HHP135" s="674"/>
      <c r="HHQ135" s="674"/>
      <c r="HHR135" s="674"/>
      <c r="HHS135" s="674"/>
      <c r="HHT135" s="674"/>
      <c r="HHU135" s="674"/>
      <c r="HHV135" s="674"/>
      <c r="HHW135" s="674"/>
      <c r="HHX135" s="674"/>
      <c r="HHY135" s="674"/>
      <c r="HHZ135" s="674"/>
      <c r="HIA135" s="674"/>
      <c r="HIB135" s="674"/>
      <c r="HIC135" s="674"/>
      <c r="HID135" s="674"/>
      <c r="HIE135" s="674"/>
      <c r="HIF135" s="674"/>
      <c r="HIG135" s="674"/>
      <c r="HIH135" s="674"/>
      <c r="HII135" s="674"/>
      <c r="HIJ135" s="674"/>
      <c r="HIK135" s="674"/>
      <c r="HIL135" s="674"/>
      <c r="HIM135" s="674"/>
      <c r="HIN135" s="674"/>
      <c r="HIO135" s="674"/>
      <c r="HIP135" s="674"/>
      <c r="HIQ135" s="674"/>
      <c r="HIR135" s="674"/>
      <c r="HIS135" s="674"/>
      <c r="HIT135" s="674"/>
      <c r="HIU135" s="674"/>
      <c r="HIV135" s="674"/>
      <c r="HIW135" s="674"/>
      <c r="HIX135" s="674"/>
      <c r="HIY135" s="674"/>
      <c r="HIZ135" s="674"/>
      <c r="HJA135" s="674"/>
      <c r="HJB135" s="674"/>
      <c r="HJC135" s="674"/>
      <c r="HJD135" s="674"/>
      <c r="HJE135" s="674"/>
      <c r="HJF135" s="674"/>
      <c r="HJG135" s="674"/>
      <c r="HJH135" s="674"/>
      <c r="HJI135" s="674"/>
      <c r="HJJ135" s="674"/>
      <c r="HJK135" s="674"/>
      <c r="HJL135" s="674"/>
      <c r="HJM135" s="674"/>
      <c r="HJN135" s="674"/>
      <c r="HJO135" s="674"/>
      <c r="HJP135" s="674"/>
      <c r="HJQ135" s="674"/>
      <c r="HJR135" s="674"/>
      <c r="HJS135" s="674"/>
      <c r="HJT135" s="674"/>
      <c r="HJU135" s="674"/>
      <c r="HJV135" s="674"/>
      <c r="HJW135" s="674"/>
      <c r="HJX135" s="674"/>
      <c r="HJY135" s="674"/>
      <c r="HJZ135" s="674"/>
      <c r="HKA135" s="674"/>
      <c r="HKB135" s="674"/>
      <c r="HKC135" s="674"/>
      <c r="HKD135" s="674"/>
      <c r="HKE135" s="674"/>
      <c r="HKF135" s="674"/>
      <c r="HKG135" s="674"/>
      <c r="HKH135" s="674"/>
      <c r="HKI135" s="674"/>
      <c r="HKJ135" s="674"/>
      <c r="HKK135" s="674"/>
      <c r="HKL135" s="674"/>
      <c r="HKM135" s="674"/>
      <c r="HKN135" s="674"/>
      <c r="HKO135" s="674"/>
      <c r="HKP135" s="674"/>
      <c r="HKQ135" s="674"/>
      <c r="HKR135" s="674"/>
      <c r="HKS135" s="674"/>
      <c r="HKT135" s="674"/>
      <c r="HKU135" s="674"/>
      <c r="HKV135" s="674"/>
      <c r="HKW135" s="674"/>
      <c r="HKX135" s="674"/>
      <c r="HKY135" s="674"/>
      <c r="HKZ135" s="674"/>
      <c r="HLA135" s="674"/>
      <c r="HLB135" s="674"/>
      <c r="HLC135" s="674"/>
      <c r="HLD135" s="674"/>
      <c r="HLE135" s="674"/>
      <c r="HLF135" s="674"/>
      <c r="HLG135" s="674"/>
      <c r="HLH135" s="674"/>
      <c r="HLI135" s="674"/>
      <c r="HLJ135" s="674"/>
      <c r="HLK135" s="674"/>
      <c r="HLL135" s="674"/>
      <c r="HLM135" s="674"/>
      <c r="HLN135" s="674"/>
      <c r="HLO135" s="674"/>
      <c r="HLP135" s="674"/>
      <c r="HLQ135" s="674"/>
      <c r="HLR135" s="674"/>
      <c r="HLS135" s="674"/>
      <c r="HLT135" s="674"/>
      <c r="HLU135" s="674"/>
      <c r="HLV135" s="674"/>
      <c r="HLW135" s="674"/>
      <c r="HLX135" s="674"/>
      <c r="HLY135" s="674"/>
      <c r="HLZ135" s="674"/>
      <c r="HMA135" s="674"/>
      <c r="HMB135" s="674"/>
      <c r="HMC135" s="674"/>
      <c r="HMD135" s="674"/>
      <c r="HME135" s="674"/>
      <c r="HMF135" s="674"/>
      <c r="HMG135" s="674"/>
      <c r="HMH135" s="674"/>
      <c r="HMI135" s="674"/>
      <c r="HMJ135" s="674"/>
      <c r="HMK135" s="674"/>
      <c r="HML135" s="674"/>
      <c r="HMM135" s="674"/>
      <c r="HMN135" s="674"/>
      <c r="HMO135" s="674"/>
      <c r="HMP135" s="674"/>
      <c r="HMQ135" s="674"/>
      <c r="HMR135" s="674"/>
      <c r="HMS135" s="674"/>
      <c r="HMT135" s="674"/>
      <c r="HMU135" s="674"/>
      <c r="HMV135" s="674"/>
      <c r="HMW135" s="674"/>
      <c r="HMX135" s="674"/>
      <c r="HMY135" s="674"/>
      <c r="HMZ135" s="674"/>
      <c r="HNA135" s="674"/>
      <c r="HNB135" s="674"/>
      <c r="HNC135" s="674"/>
      <c r="HND135" s="674"/>
      <c r="HNE135" s="674"/>
      <c r="HNF135" s="674"/>
      <c r="HNG135" s="674"/>
      <c r="HNH135" s="674"/>
      <c r="HNI135" s="674"/>
      <c r="HNJ135" s="674"/>
      <c r="HNK135" s="674"/>
      <c r="HNL135" s="674"/>
      <c r="HNM135" s="674"/>
      <c r="HNN135" s="674"/>
      <c r="HNO135" s="674"/>
      <c r="HNP135" s="674"/>
      <c r="HNQ135" s="674"/>
      <c r="HNR135" s="674"/>
      <c r="HNS135" s="674"/>
      <c r="HNT135" s="674"/>
      <c r="HNU135" s="674"/>
      <c r="HNV135" s="674"/>
      <c r="HNW135" s="674"/>
      <c r="HNX135" s="674"/>
      <c r="HNY135" s="674"/>
      <c r="HNZ135" s="674"/>
      <c r="HOA135" s="674"/>
      <c r="HOB135" s="674"/>
      <c r="HOC135" s="674"/>
      <c r="HOD135" s="674"/>
      <c r="HOE135" s="674"/>
      <c r="HOF135" s="674"/>
      <c r="HOG135" s="674"/>
      <c r="HOH135" s="674"/>
      <c r="HOI135" s="674"/>
      <c r="HOJ135" s="674"/>
      <c r="HOK135" s="674"/>
      <c r="HOL135" s="674"/>
      <c r="HOM135" s="674"/>
      <c r="HON135" s="674"/>
      <c r="HOO135" s="674"/>
      <c r="HOP135" s="674"/>
      <c r="HOQ135" s="674"/>
      <c r="HOR135" s="674"/>
      <c r="HOS135" s="674"/>
      <c r="HOT135" s="674"/>
      <c r="HOU135" s="674"/>
      <c r="HOV135" s="674"/>
      <c r="HOW135" s="674"/>
      <c r="HOX135" s="674"/>
      <c r="HOY135" s="674"/>
      <c r="HOZ135" s="674"/>
      <c r="HPA135" s="674"/>
      <c r="HPB135" s="674"/>
      <c r="HPC135" s="674"/>
      <c r="HPD135" s="674"/>
      <c r="HPE135" s="674"/>
      <c r="HPF135" s="674"/>
      <c r="HPG135" s="674"/>
      <c r="HPH135" s="674"/>
      <c r="HPI135" s="674"/>
      <c r="HPJ135" s="674"/>
      <c r="HPK135" s="674"/>
      <c r="HPL135" s="674"/>
      <c r="HPM135" s="674"/>
      <c r="HPN135" s="674"/>
      <c r="HPO135" s="674"/>
      <c r="HPP135" s="674"/>
      <c r="HPQ135" s="674"/>
      <c r="HPR135" s="674"/>
      <c r="HPS135" s="674"/>
      <c r="HPT135" s="674"/>
      <c r="HPU135" s="674"/>
      <c r="HPV135" s="674"/>
      <c r="HPW135" s="674"/>
      <c r="HPX135" s="674"/>
      <c r="HPY135" s="674"/>
      <c r="HPZ135" s="674"/>
      <c r="HQA135" s="674"/>
      <c r="HQB135" s="674"/>
      <c r="HQC135" s="674"/>
      <c r="HQD135" s="674"/>
      <c r="HQE135" s="674"/>
      <c r="HQF135" s="674"/>
      <c r="HQG135" s="674"/>
      <c r="HQH135" s="674"/>
      <c r="HQI135" s="674"/>
      <c r="HQJ135" s="674"/>
      <c r="HQK135" s="674"/>
      <c r="HQL135" s="674"/>
      <c r="HQM135" s="674"/>
      <c r="HQN135" s="674"/>
      <c r="HQO135" s="674"/>
      <c r="HQP135" s="674"/>
      <c r="HQQ135" s="674"/>
      <c r="HQR135" s="674"/>
      <c r="HQS135" s="674"/>
      <c r="HQT135" s="674"/>
      <c r="HQU135" s="674"/>
      <c r="HQV135" s="674"/>
      <c r="HQW135" s="674"/>
      <c r="HQX135" s="674"/>
      <c r="HQY135" s="674"/>
      <c r="HQZ135" s="674"/>
      <c r="HRA135" s="674"/>
      <c r="HRB135" s="674"/>
      <c r="HRC135" s="674"/>
      <c r="HRD135" s="674"/>
      <c r="HRE135" s="674"/>
      <c r="HRF135" s="674"/>
      <c r="HRG135" s="674"/>
      <c r="HRH135" s="674"/>
      <c r="HRI135" s="674"/>
      <c r="HRJ135" s="674"/>
      <c r="HRK135" s="674"/>
      <c r="HRL135" s="674"/>
      <c r="HRM135" s="674"/>
      <c r="HRN135" s="674"/>
      <c r="HRO135" s="674"/>
      <c r="HRP135" s="674"/>
      <c r="HRQ135" s="674"/>
      <c r="HRR135" s="674"/>
      <c r="HRS135" s="674"/>
      <c r="HRT135" s="674"/>
      <c r="HRU135" s="674"/>
      <c r="HRV135" s="674"/>
      <c r="HRW135" s="674"/>
      <c r="HRX135" s="674"/>
      <c r="HRY135" s="674"/>
      <c r="HRZ135" s="674"/>
      <c r="HSA135" s="674"/>
      <c r="HSB135" s="674"/>
      <c r="HSC135" s="674"/>
      <c r="HSD135" s="674"/>
      <c r="HSE135" s="674"/>
      <c r="HSF135" s="674"/>
      <c r="HSG135" s="674"/>
      <c r="HSH135" s="674"/>
      <c r="HSI135" s="674"/>
      <c r="HSJ135" s="674"/>
      <c r="HSK135" s="674"/>
      <c r="HSL135" s="674"/>
      <c r="HSM135" s="674"/>
      <c r="HSN135" s="674"/>
      <c r="HSO135" s="674"/>
      <c r="HSP135" s="674"/>
      <c r="HSQ135" s="674"/>
      <c r="HSR135" s="674"/>
      <c r="HSS135" s="674"/>
      <c r="HST135" s="674"/>
      <c r="HSU135" s="674"/>
      <c r="HSV135" s="674"/>
      <c r="HSW135" s="674"/>
      <c r="HSX135" s="674"/>
      <c r="HSY135" s="674"/>
      <c r="HSZ135" s="674"/>
      <c r="HTA135" s="674"/>
      <c r="HTB135" s="674"/>
      <c r="HTC135" s="674"/>
      <c r="HTD135" s="674"/>
      <c r="HTE135" s="674"/>
      <c r="HTF135" s="674"/>
      <c r="HTG135" s="674"/>
      <c r="HTH135" s="674"/>
      <c r="HTI135" s="674"/>
      <c r="HTJ135" s="674"/>
      <c r="HTK135" s="674"/>
      <c r="HTL135" s="674"/>
      <c r="HTM135" s="674"/>
      <c r="HTN135" s="674"/>
      <c r="HTO135" s="674"/>
      <c r="HTP135" s="674"/>
      <c r="HTQ135" s="674"/>
      <c r="HTR135" s="674"/>
      <c r="HTS135" s="674"/>
      <c r="HTT135" s="674"/>
      <c r="HTU135" s="674"/>
      <c r="HTV135" s="674"/>
      <c r="HTW135" s="674"/>
      <c r="HTX135" s="674"/>
      <c r="HTY135" s="674"/>
      <c r="HTZ135" s="674"/>
      <c r="HUA135" s="674"/>
      <c r="HUB135" s="674"/>
      <c r="HUC135" s="674"/>
      <c r="HUD135" s="674"/>
      <c r="HUE135" s="674"/>
      <c r="HUF135" s="674"/>
      <c r="HUG135" s="674"/>
      <c r="HUH135" s="674"/>
      <c r="HUI135" s="674"/>
      <c r="HUJ135" s="674"/>
      <c r="HUK135" s="674"/>
      <c r="HUL135" s="674"/>
      <c r="HUM135" s="674"/>
      <c r="HUN135" s="674"/>
      <c r="HUO135" s="674"/>
      <c r="HUP135" s="674"/>
      <c r="HUQ135" s="674"/>
      <c r="HUR135" s="674"/>
      <c r="HUS135" s="674"/>
      <c r="HUT135" s="674"/>
      <c r="HUU135" s="674"/>
      <c r="HUV135" s="674"/>
      <c r="HUW135" s="674"/>
      <c r="HUX135" s="674"/>
      <c r="HUY135" s="674"/>
      <c r="HUZ135" s="674"/>
      <c r="HVA135" s="674"/>
      <c r="HVB135" s="674"/>
      <c r="HVC135" s="674"/>
      <c r="HVD135" s="674"/>
      <c r="HVE135" s="674"/>
      <c r="HVF135" s="674"/>
      <c r="HVG135" s="674"/>
      <c r="HVH135" s="674"/>
      <c r="HVI135" s="674"/>
      <c r="HVJ135" s="674"/>
      <c r="HVK135" s="674"/>
      <c r="HVL135" s="674"/>
      <c r="HVM135" s="674"/>
      <c r="HVN135" s="674"/>
      <c r="HVO135" s="674"/>
      <c r="HVP135" s="674"/>
      <c r="HVQ135" s="674"/>
      <c r="HVR135" s="674"/>
      <c r="HVS135" s="674"/>
      <c r="HVT135" s="674"/>
      <c r="HVU135" s="674"/>
      <c r="HVV135" s="674"/>
      <c r="HVW135" s="674"/>
      <c r="HVX135" s="674"/>
      <c r="HVY135" s="674"/>
      <c r="HVZ135" s="674"/>
      <c r="HWA135" s="674"/>
      <c r="HWB135" s="674"/>
      <c r="HWC135" s="674"/>
      <c r="HWD135" s="674"/>
      <c r="HWE135" s="674"/>
      <c r="HWF135" s="674"/>
      <c r="HWG135" s="674"/>
      <c r="HWH135" s="674"/>
      <c r="HWI135" s="674"/>
      <c r="HWJ135" s="674"/>
      <c r="HWK135" s="674"/>
      <c r="HWL135" s="674"/>
      <c r="HWM135" s="674"/>
      <c r="HWN135" s="674"/>
      <c r="HWO135" s="674"/>
      <c r="HWP135" s="674"/>
      <c r="HWQ135" s="674"/>
      <c r="HWR135" s="674"/>
      <c r="HWS135" s="674"/>
      <c r="HWT135" s="674"/>
      <c r="HWU135" s="674"/>
      <c r="HWV135" s="674"/>
      <c r="HWW135" s="674"/>
      <c r="HWX135" s="674"/>
      <c r="HWY135" s="674"/>
      <c r="HWZ135" s="674"/>
      <c r="HXA135" s="674"/>
      <c r="HXB135" s="674"/>
      <c r="HXC135" s="674"/>
      <c r="HXD135" s="674"/>
      <c r="HXE135" s="674"/>
      <c r="HXF135" s="674"/>
      <c r="HXG135" s="674"/>
      <c r="HXH135" s="674"/>
      <c r="HXI135" s="674"/>
      <c r="HXJ135" s="674"/>
      <c r="HXK135" s="674"/>
      <c r="HXL135" s="674"/>
      <c r="HXM135" s="674"/>
      <c r="HXN135" s="674"/>
      <c r="HXO135" s="674"/>
      <c r="HXP135" s="674"/>
      <c r="HXQ135" s="674"/>
      <c r="HXR135" s="674"/>
      <c r="HXS135" s="674"/>
      <c r="HXT135" s="674"/>
      <c r="HXU135" s="674"/>
      <c r="HXV135" s="674"/>
      <c r="HXW135" s="674"/>
      <c r="HXX135" s="674"/>
      <c r="HXY135" s="674"/>
      <c r="HXZ135" s="674"/>
      <c r="HYA135" s="674"/>
      <c r="HYB135" s="674"/>
      <c r="HYC135" s="674"/>
      <c r="HYD135" s="674"/>
      <c r="HYE135" s="674"/>
      <c r="HYF135" s="674"/>
      <c r="HYG135" s="674"/>
      <c r="HYH135" s="674"/>
      <c r="HYI135" s="674"/>
      <c r="HYJ135" s="674"/>
      <c r="HYK135" s="674"/>
      <c r="HYL135" s="674"/>
      <c r="HYM135" s="674"/>
      <c r="HYN135" s="674"/>
      <c r="HYO135" s="674"/>
      <c r="HYP135" s="674"/>
      <c r="HYQ135" s="674"/>
      <c r="HYR135" s="674"/>
      <c r="HYS135" s="674"/>
      <c r="HYT135" s="674"/>
      <c r="HYU135" s="674"/>
      <c r="HYV135" s="674"/>
      <c r="HYW135" s="674"/>
      <c r="HYX135" s="674"/>
      <c r="HYY135" s="674"/>
      <c r="HYZ135" s="674"/>
      <c r="HZA135" s="674"/>
      <c r="HZB135" s="674"/>
      <c r="HZC135" s="674"/>
      <c r="HZD135" s="674"/>
      <c r="HZE135" s="674"/>
      <c r="HZF135" s="674"/>
      <c r="HZG135" s="674"/>
      <c r="HZH135" s="674"/>
      <c r="HZI135" s="674"/>
      <c r="HZJ135" s="674"/>
      <c r="HZK135" s="674"/>
      <c r="HZL135" s="674"/>
      <c r="HZM135" s="674"/>
      <c r="HZN135" s="674"/>
      <c r="HZO135" s="674"/>
      <c r="HZP135" s="674"/>
      <c r="HZQ135" s="674"/>
      <c r="HZR135" s="674"/>
      <c r="HZS135" s="674"/>
      <c r="HZT135" s="674"/>
      <c r="HZU135" s="674"/>
      <c r="HZV135" s="674"/>
      <c r="HZW135" s="674"/>
      <c r="HZX135" s="674"/>
      <c r="HZY135" s="674"/>
      <c r="HZZ135" s="674"/>
      <c r="IAA135" s="674"/>
      <c r="IAB135" s="674"/>
      <c r="IAC135" s="674"/>
      <c r="IAD135" s="674"/>
      <c r="IAE135" s="674"/>
      <c r="IAF135" s="674"/>
      <c r="IAG135" s="674"/>
      <c r="IAH135" s="674"/>
      <c r="IAI135" s="674"/>
      <c r="IAJ135" s="674"/>
      <c r="IAK135" s="674"/>
      <c r="IAL135" s="674"/>
      <c r="IAM135" s="674"/>
      <c r="IAN135" s="674"/>
      <c r="IAO135" s="674"/>
      <c r="IAP135" s="674"/>
      <c r="IAQ135" s="674"/>
      <c r="IAR135" s="674"/>
      <c r="IAS135" s="674"/>
      <c r="IAT135" s="674"/>
      <c r="IAU135" s="674"/>
      <c r="IAV135" s="674"/>
      <c r="IAW135" s="674"/>
      <c r="IAX135" s="674"/>
      <c r="IAY135" s="674"/>
      <c r="IAZ135" s="674"/>
      <c r="IBA135" s="674"/>
      <c r="IBB135" s="674"/>
      <c r="IBC135" s="674"/>
      <c r="IBD135" s="674"/>
      <c r="IBE135" s="674"/>
      <c r="IBF135" s="674"/>
      <c r="IBG135" s="674"/>
      <c r="IBH135" s="674"/>
      <c r="IBI135" s="674"/>
      <c r="IBJ135" s="674"/>
      <c r="IBK135" s="674"/>
      <c r="IBL135" s="674"/>
      <c r="IBM135" s="674"/>
      <c r="IBN135" s="674"/>
      <c r="IBO135" s="674"/>
      <c r="IBP135" s="674"/>
      <c r="IBQ135" s="674"/>
      <c r="IBR135" s="674"/>
      <c r="IBS135" s="674"/>
      <c r="IBT135" s="674"/>
      <c r="IBU135" s="674"/>
      <c r="IBV135" s="674"/>
      <c r="IBW135" s="674"/>
      <c r="IBX135" s="674"/>
      <c r="IBY135" s="674"/>
      <c r="IBZ135" s="674"/>
      <c r="ICA135" s="674"/>
      <c r="ICB135" s="674"/>
      <c r="ICC135" s="674"/>
      <c r="ICD135" s="674"/>
      <c r="ICE135" s="674"/>
      <c r="ICF135" s="674"/>
      <c r="ICG135" s="674"/>
      <c r="ICH135" s="674"/>
      <c r="ICI135" s="674"/>
      <c r="ICJ135" s="674"/>
      <c r="ICK135" s="674"/>
      <c r="ICL135" s="674"/>
      <c r="ICM135" s="674"/>
      <c r="ICN135" s="674"/>
      <c r="ICO135" s="674"/>
      <c r="ICP135" s="674"/>
      <c r="ICQ135" s="674"/>
      <c r="ICR135" s="674"/>
      <c r="ICS135" s="674"/>
      <c r="ICT135" s="674"/>
      <c r="ICU135" s="674"/>
      <c r="ICV135" s="674"/>
      <c r="ICW135" s="674"/>
      <c r="ICX135" s="674"/>
      <c r="ICY135" s="674"/>
      <c r="ICZ135" s="674"/>
      <c r="IDA135" s="674"/>
      <c r="IDB135" s="674"/>
      <c r="IDC135" s="674"/>
      <c r="IDD135" s="674"/>
      <c r="IDE135" s="674"/>
      <c r="IDF135" s="674"/>
      <c r="IDG135" s="674"/>
      <c r="IDH135" s="674"/>
      <c r="IDI135" s="674"/>
      <c r="IDJ135" s="674"/>
      <c r="IDK135" s="674"/>
      <c r="IDL135" s="674"/>
      <c r="IDM135" s="674"/>
      <c r="IDN135" s="674"/>
      <c r="IDO135" s="674"/>
      <c r="IDP135" s="674"/>
      <c r="IDQ135" s="674"/>
      <c r="IDR135" s="674"/>
      <c r="IDS135" s="674"/>
      <c r="IDT135" s="674"/>
      <c r="IDU135" s="674"/>
      <c r="IDV135" s="674"/>
      <c r="IDW135" s="674"/>
      <c r="IDX135" s="674"/>
      <c r="IDY135" s="674"/>
      <c r="IDZ135" s="674"/>
      <c r="IEA135" s="674"/>
      <c r="IEB135" s="674"/>
      <c r="IEC135" s="674"/>
      <c r="IED135" s="674"/>
      <c r="IEE135" s="674"/>
      <c r="IEF135" s="674"/>
      <c r="IEG135" s="674"/>
      <c r="IEH135" s="674"/>
      <c r="IEI135" s="674"/>
      <c r="IEJ135" s="674"/>
      <c r="IEK135" s="674"/>
      <c r="IEL135" s="674"/>
      <c r="IEM135" s="674"/>
      <c r="IEN135" s="674"/>
      <c r="IEO135" s="674"/>
      <c r="IEP135" s="674"/>
      <c r="IEQ135" s="674"/>
      <c r="IER135" s="674"/>
      <c r="IES135" s="674"/>
      <c r="IET135" s="674"/>
      <c r="IEU135" s="674"/>
      <c r="IEV135" s="674"/>
      <c r="IEW135" s="674"/>
      <c r="IEX135" s="674"/>
      <c r="IEY135" s="674"/>
      <c r="IEZ135" s="674"/>
      <c r="IFA135" s="674"/>
      <c r="IFB135" s="674"/>
      <c r="IFC135" s="674"/>
      <c r="IFD135" s="674"/>
      <c r="IFE135" s="674"/>
      <c r="IFF135" s="674"/>
      <c r="IFG135" s="674"/>
      <c r="IFH135" s="674"/>
      <c r="IFI135" s="674"/>
      <c r="IFJ135" s="674"/>
      <c r="IFK135" s="674"/>
      <c r="IFL135" s="674"/>
      <c r="IFM135" s="674"/>
      <c r="IFN135" s="674"/>
      <c r="IFO135" s="674"/>
      <c r="IFP135" s="674"/>
      <c r="IFQ135" s="674"/>
      <c r="IFR135" s="674"/>
      <c r="IFS135" s="674"/>
      <c r="IFT135" s="674"/>
      <c r="IFU135" s="674"/>
      <c r="IFV135" s="674"/>
      <c r="IFW135" s="674"/>
      <c r="IFX135" s="674"/>
      <c r="IFY135" s="674"/>
      <c r="IFZ135" s="674"/>
      <c r="IGA135" s="674"/>
      <c r="IGB135" s="674"/>
      <c r="IGC135" s="674"/>
      <c r="IGD135" s="674"/>
      <c r="IGE135" s="674"/>
      <c r="IGF135" s="674"/>
      <c r="IGG135" s="674"/>
      <c r="IGH135" s="674"/>
      <c r="IGI135" s="674"/>
      <c r="IGJ135" s="674"/>
      <c r="IGK135" s="674"/>
      <c r="IGL135" s="674"/>
      <c r="IGM135" s="674"/>
      <c r="IGN135" s="674"/>
      <c r="IGO135" s="674"/>
      <c r="IGP135" s="674"/>
      <c r="IGQ135" s="674"/>
      <c r="IGR135" s="674"/>
      <c r="IGS135" s="674"/>
      <c r="IGT135" s="674"/>
      <c r="IGU135" s="674"/>
      <c r="IGV135" s="674"/>
      <c r="IGW135" s="674"/>
      <c r="IGX135" s="674"/>
      <c r="IGY135" s="674"/>
      <c r="IGZ135" s="674"/>
      <c r="IHA135" s="674"/>
      <c r="IHB135" s="674"/>
      <c r="IHC135" s="674"/>
      <c r="IHD135" s="674"/>
      <c r="IHE135" s="674"/>
      <c r="IHF135" s="674"/>
      <c r="IHG135" s="674"/>
      <c r="IHH135" s="674"/>
      <c r="IHI135" s="674"/>
      <c r="IHJ135" s="674"/>
      <c r="IHK135" s="674"/>
      <c r="IHL135" s="674"/>
      <c r="IHM135" s="674"/>
      <c r="IHN135" s="674"/>
      <c r="IHO135" s="674"/>
      <c r="IHP135" s="674"/>
      <c r="IHQ135" s="674"/>
      <c r="IHR135" s="674"/>
      <c r="IHS135" s="674"/>
      <c r="IHT135" s="674"/>
      <c r="IHU135" s="674"/>
      <c r="IHV135" s="674"/>
      <c r="IHW135" s="674"/>
      <c r="IHX135" s="674"/>
      <c r="IHY135" s="674"/>
      <c r="IHZ135" s="674"/>
      <c r="IIA135" s="674"/>
      <c r="IIB135" s="674"/>
      <c r="IIC135" s="674"/>
      <c r="IID135" s="674"/>
      <c r="IIE135" s="674"/>
      <c r="IIF135" s="674"/>
      <c r="IIG135" s="674"/>
      <c r="IIH135" s="674"/>
      <c r="III135" s="674"/>
      <c r="IIJ135" s="674"/>
      <c r="IIK135" s="674"/>
      <c r="IIL135" s="674"/>
      <c r="IIM135" s="674"/>
      <c r="IIN135" s="674"/>
      <c r="IIO135" s="674"/>
      <c r="IIP135" s="674"/>
      <c r="IIQ135" s="674"/>
      <c r="IIR135" s="674"/>
      <c r="IIS135" s="674"/>
      <c r="IIT135" s="674"/>
      <c r="IIU135" s="674"/>
      <c r="IIV135" s="674"/>
      <c r="IIW135" s="674"/>
      <c r="IIX135" s="674"/>
      <c r="IIY135" s="674"/>
      <c r="IIZ135" s="674"/>
      <c r="IJA135" s="674"/>
      <c r="IJB135" s="674"/>
      <c r="IJC135" s="674"/>
      <c r="IJD135" s="674"/>
      <c r="IJE135" s="674"/>
      <c r="IJF135" s="674"/>
      <c r="IJG135" s="674"/>
      <c r="IJH135" s="674"/>
      <c r="IJI135" s="674"/>
      <c r="IJJ135" s="674"/>
      <c r="IJK135" s="674"/>
      <c r="IJL135" s="674"/>
      <c r="IJM135" s="674"/>
      <c r="IJN135" s="674"/>
      <c r="IJO135" s="674"/>
      <c r="IJP135" s="674"/>
      <c r="IJQ135" s="674"/>
      <c r="IJR135" s="674"/>
      <c r="IJS135" s="674"/>
      <c r="IJT135" s="674"/>
      <c r="IJU135" s="674"/>
      <c r="IJV135" s="674"/>
      <c r="IJW135" s="674"/>
      <c r="IJX135" s="674"/>
      <c r="IJY135" s="674"/>
      <c r="IJZ135" s="674"/>
      <c r="IKA135" s="674"/>
      <c r="IKB135" s="674"/>
      <c r="IKC135" s="674"/>
      <c r="IKD135" s="674"/>
      <c r="IKE135" s="674"/>
      <c r="IKF135" s="674"/>
      <c r="IKG135" s="674"/>
      <c r="IKH135" s="674"/>
      <c r="IKI135" s="674"/>
      <c r="IKJ135" s="674"/>
      <c r="IKK135" s="674"/>
      <c r="IKL135" s="674"/>
      <c r="IKM135" s="674"/>
      <c r="IKN135" s="674"/>
      <c r="IKO135" s="674"/>
      <c r="IKP135" s="674"/>
      <c r="IKQ135" s="674"/>
      <c r="IKR135" s="674"/>
      <c r="IKS135" s="674"/>
      <c r="IKT135" s="674"/>
      <c r="IKU135" s="674"/>
      <c r="IKV135" s="674"/>
      <c r="IKW135" s="674"/>
      <c r="IKX135" s="674"/>
      <c r="IKY135" s="674"/>
      <c r="IKZ135" s="674"/>
      <c r="ILA135" s="674"/>
      <c r="ILB135" s="674"/>
      <c r="ILC135" s="674"/>
      <c r="ILD135" s="674"/>
      <c r="ILE135" s="674"/>
      <c r="ILF135" s="674"/>
      <c r="ILG135" s="674"/>
      <c r="ILH135" s="674"/>
      <c r="ILI135" s="674"/>
      <c r="ILJ135" s="674"/>
      <c r="ILK135" s="674"/>
      <c r="ILL135" s="674"/>
      <c r="ILM135" s="674"/>
      <c r="ILN135" s="674"/>
      <c r="ILO135" s="674"/>
      <c r="ILP135" s="674"/>
      <c r="ILQ135" s="674"/>
      <c r="ILR135" s="674"/>
      <c r="ILS135" s="674"/>
      <c r="ILT135" s="674"/>
      <c r="ILU135" s="674"/>
      <c r="ILV135" s="674"/>
      <c r="ILW135" s="674"/>
      <c r="ILX135" s="674"/>
      <c r="ILY135" s="674"/>
      <c r="ILZ135" s="674"/>
      <c r="IMA135" s="674"/>
      <c r="IMB135" s="674"/>
      <c r="IMC135" s="674"/>
      <c r="IMD135" s="674"/>
      <c r="IME135" s="674"/>
      <c r="IMF135" s="674"/>
      <c r="IMG135" s="674"/>
      <c r="IMH135" s="674"/>
      <c r="IMI135" s="674"/>
      <c r="IMJ135" s="674"/>
      <c r="IMK135" s="674"/>
      <c r="IML135" s="674"/>
      <c r="IMM135" s="674"/>
      <c r="IMN135" s="674"/>
      <c r="IMO135" s="674"/>
      <c r="IMP135" s="674"/>
      <c r="IMQ135" s="674"/>
      <c r="IMR135" s="674"/>
      <c r="IMS135" s="674"/>
      <c r="IMT135" s="674"/>
      <c r="IMU135" s="674"/>
      <c r="IMV135" s="674"/>
      <c r="IMW135" s="674"/>
      <c r="IMX135" s="674"/>
      <c r="IMY135" s="674"/>
      <c r="IMZ135" s="674"/>
      <c r="INA135" s="674"/>
      <c r="INB135" s="674"/>
      <c r="INC135" s="674"/>
      <c r="IND135" s="674"/>
      <c r="INE135" s="674"/>
      <c r="INF135" s="674"/>
      <c r="ING135" s="674"/>
      <c r="INH135" s="674"/>
      <c r="INI135" s="674"/>
      <c r="INJ135" s="674"/>
      <c r="INK135" s="674"/>
      <c r="INL135" s="674"/>
      <c r="INM135" s="674"/>
      <c r="INN135" s="674"/>
      <c r="INO135" s="674"/>
      <c r="INP135" s="674"/>
      <c r="INQ135" s="674"/>
      <c r="INR135" s="674"/>
      <c r="INS135" s="674"/>
      <c r="INT135" s="674"/>
      <c r="INU135" s="674"/>
      <c r="INV135" s="674"/>
      <c r="INW135" s="674"/>
      <c r="INX135" s="674"/>
      <c r="INY135" s="674"/>
      <c r="INZ135" s="674"/>
      <c r="IOA135" s="674"/>
      <c r="IOB135" s="674"/>
      <c r="IOC135" s="674"/>
      <c r="IOD135" s="674"/>
      <c r="IOE135" s="674"/>
      <c r="IOF135" s="674"/>
      <c r="IOG135" s="674"/>
      <c r="IOH135" s="674"/>
      <c r="IOI135" s="674"/>
      <c r="IOJ135" s="674"/>
      <c r="IOK135" s="674"/>
      <c r="IOL135" s="674"/>
      <c r="IOM135" s="674"/>
      <c r="ION135" s="674"/>
      <c r="IOO135" s="674"/>
      <c r="IOP135" s="674"/>
      <c r="IOQ135" s="674"/>
      <c r="IOR135" s="674"/>
      <c r="IOS135" s="674"/>
      <c r="IOT135" s="674"/>
      <c r="IOU135" s="674"/>
      <c r="IOV135" s="674"/>
      <c r="IOW135" s="674"/>
      <c r="IOX135" s="674"/>
      <c r="IOY135" s="674"/>
      <c r="IOZ135" s="674"/>
      <c r="IPA135" s="674"/>
      <c r="IPB135" s="674"/>
      <c r="IPC135" s="674"/>
      <c r="IPD135" s="674"/>
      <c r="IPE135" s="674"/>
      <c r="IPF135" s="674"/>
      <c r="IPG135" s="674"/>
      <c r="IPH135" s="674"/>
      <c r="IPI135" s="674"/>
      <c r="IPJ135" s="674"/>
      <c r="IPK135" s="674"/>
      <c r="IPL135" s="674"/>
      <c r="IPM135" s="674"/>
      <c r="IPN135" s="674"/>
      <c r="IPO135" s="674"/>
      <c r="IPP135" s="674"/>
      <c r="IPQ135" s="674"/>
      <c r="IPR135" s="674"/>
      <c r="IPS135" s="674"/>
      <c r="IPT135" s="674"/>
      <c r="IPU135" s="674"/>
      <c r="IPV135" s="674"/>
      <c r="IPW135" s="674"/>
      <c r="IPX135" s="674"/>
      <c r="IPY135" s="674"/>
      <c r="IPZ135" s="674"/>
      <c r="IQA135" s="674"/>
      <c r="IQB135" s="674"/>
      <c r="IQC135" s="674"/>
      <c r="IQD135" s="674"/>
      <c r="IQE135" s="674"/>
      <c r="IQF135" s="674"/>
      <c r="IQG135" s="674"/>
      <c r="IQH135" s="674"/>
      <c r="IQI135" s="674"/>
      <c r="IQJ135" s="674"/>
      <c r="IQK135" s="674"/>
      <c r="IQL135" s="674"/>
      <c r="IQM135" s="674"/>
      <c r="IQN135" s="674"/>
      <c r="IQO135" s="674"/>
      <c r="IQP135" s="674"/>
      <c r="IQQ135" s="674"/>
      <c r="IQR135" s="674"/>
      <c r="IQS135" s="674"/>
      <c r="IQT135" s="674"/>
      <c r="IQU135" s="674"/>
      <c r="IQV135" s="674"/>
      <c r="IQW135" s="674"/>
      <c r="IQX135" s="674"/>
      <c r="IQY135" s="674"/>
      <c r="IQZ135" s="674"/>
      <c r="IRA135" s="674"/>
      <c r="IRB135" s="674"/>
      <c r="IRC135" s="674"/>
      <c r="IRD135" s="674"/>
      <c r="IRE135" s="674"/>
      <c r="IRF135" s="674"/>
      <c r="IRG135" s="674"/>
      <c r="IRH135" s="674"/>
      <c r="IRI135" s="674"/>
      <c r="IRJ135" s="674"/>
      <c r="IRK135" s="674"/>
      <c r="IRL135" s="674"/>
      <c r="IRM135" s="674"/>
      <c r="IRN135" s="674"/>
      <c r="IRO135" s="674"/>
      <c r="IRP135" s="674"/>
      <c r="IRQ135" s="674"/>
      <c r="IRR135" s="674"/>
      <c r="IRS135" s="674"/>
      <c r="IRT135" s="674"/>
      <c r="IRU135" s="674"/>
      <c r="IRV135" s="674"/>
      <c r="IRW135" s="674"/>
      <c r="IRX135" s="674"/>
      <c r="IRY135" s="674"/>
      <c r="IRZ135" s="674"/>
      <c r="ISA135" s="674"/>
      <c r="ISB135" s="674"/>
      <c r="ISC135" s="674"/>
      <c r="ISD135" s="674"/>
      <c r="ISE135" s="674"/>
      <c r="ISF135" s="674"/>
      <c r="ISG135" s="674"/>
      <c r="ISH135" s="674"/>
      <c r="ISI135" s="674"/>
      <c r="ISJ135" s="674"/>
      <c r="ISK135" s="674"/>
      <c r="ISL135" s="674"/>
      <c r="ISM135" s="674"/>
      <c r="ISN135" s="674"/>
      <c r="ISO135" s="674"/>
      <c r="ISP135" s="674"/>
      <c r="ISQ135" s="674"/>
      <c r="ISR135" s="674"/>
      <c r="ISS135" s="674"/>
      <c r="IST135" s="674"/>
      <c r="ISU135" s="674"/>
      <c r="ISV135" s="674"/>
      <c r="ISW135" s="674"/>
      <c r="ISX135" s="674"/>
      <c r="ISY135" s="674"/>
      <c r="ISZ135" s="674"/>
      <c r="ITA135" s="674"/>
      <c r="ITB135" s="674"/>
      <c r="ITC135" s="674"/>
      <c r="ITD135" s="674"/>
      <c r="ITE135" s="674"/>
      <c r="ITF135" s="674"/>
      <c r="ITG135" s="674"/>
      <c r="ITH135" s="674"/>
      <c r="ITI135" s="674"/>
      <c r="ITJ135" s="674"/>
      <c r="ITK135" s="674"/>
      <c r="ITL135" s="674"/>
      <c r="ITM135" s="674"/>
      <c r="ITN135" s="674"/>
      <c r="ITO135" s="674"/>
      <c r="ITP135" s="674"/>
      <c r="ITQ135" s="674"/>
      <c r="ITR135" s="674"/>
      <c r="ITS135" s="674"/>
      <c r="ITT135" s="674"/>
      <c r="ITU135" s="674"/>
      <c r="ITV135" s="674"/>
      <c r="ITW135" s="674"/>
      <c r="ITX135" s="674"/>
      <c r="ITY135" s="674"/>
      <c r="ITZ135" s="674"/>
      <c r="IUA135" s="674"/>
      <c r="IUB135" s="674"/>
      <c r="IUC135" s="674"/>
      <c r="IUD135" s="674"/>
      <c r="IUE135" s="674"/>
      <c r="IUF135" s="674"/>
      <c r="IUG135" s="674"/>
      <c r="IUH135" s="674"/>
      <c r="IUI135" s="674"/>
      <c r="IUJ135" s="674"/>
      <c r="IUK135" s="674"/>
      <c r="IUL135" s="674"/>
      <c r="IUM135" s="674"/>
      <c r="IUN135" s="674"/>
      <c r="IUO135" s="674"/>
      <c r="IUP135" s="674"/>
      <c r="IUQ135" s="674"/>
      <c r="IUR135" s="674"/>
      <c r="IUS135" s="674"/>
      <c r="IUT135" s="674"/>
      <c r="IUU135" s="674"/>
      <c r="IUV135" s="674"/>
      <c r="IUW135" s="674"/>
      <c r="IUX135" s="674"/>
      <c r="IUY135" s="674"/>
      <c r="IUZ135" s="674"/>
      <c r="IVA135" s="674"/>
      <c r="IVB135" s="674"/>
      <c r="IVC135" s="674"/>
      <c r="IVD135" s="674"/>
      <c r="IVE135" s="674"/>
      <c r="IVF135" s="674"/>
      <c r="IVG135" s="674"/>
      <c r="IVH135" s="674"/>
      <c r="IVI135" s="674"/>
      <c r="IVJ135" s="674"/>
      <c r="IVK135" s="674"/>
      <c r="IVL135" s="674"/>
      <c r="IVM135" s="674"/>
      <c r="IVN135" s="674"/>
      <c r="IVO135" s="674"/>
      <c r="IVP135" s="674"/>
      <c r="IVQ135" s="674"/>
      <c r="IVR135" s="674"/>
      <c r="IVS135" s="674"/>
      <c r="IVT135" s="674"/>
      <c r="IVU135" s="674"/>
      <c r="IVV135" s="674"/>
      <c r="IVW135" s="674"/>
      <c r="IVX135" s="674"/>
      <c r="IVY135" s="674"/>
      <c r="IVZ135" s="674"/>
      <c r="IWA135" s="674"/>
      <c r="IWB135" s="674"/>
      <c r="IWC135" s="674"/>
      <c r="IWD135" s="674"/>
      <c r="IWE135" s="674"/>
      <c r="IWF135" s="674"/>
      <c r="IWG135" s="674"/>
      <c r="IWH135" s="674"/>
      <c r="IWI135" s="674"/>
      <c r="IWJ135" s="674"/>
      <c r="IWK135" s="674"/>
      <c r="IWL135" s="674"/>
      <c r="IWM135" s="674"/>
      <c r="IWN135" s="674"/>
      <c r="IWO135" s="674"/>
      <c r="IWP135" s="674"/>
      <c r="IWQ135" s="674"/>
      <c r="IWR135" s="674"/>
      <c r="IWS135" s="674"/>
      <c r="IWT135" s="674"/>
      <c r="IWU135" s="674"/>
      <c r="IWV135" s="674"/>
      <c r="IWW135" s="674"/>
      <c r="IWX135" s="674"/>
      <c r="IWY135" s="674"/>
      <c r="IWZ135" s="674"/>
      <c r="IXA135" s="674"/>
      <c r="IXB135" s="674"/>
      <c r="IXC135" s="674"/>
      <c r="IXD135" s="674"/>
      <c r="IXE135" s="674"/>
      <c r="IXF135" s="674"/>
      <c r="IXG135" s="674"/>
      <c r="IXH135" s="674"/>
      <c r="IXI135" s="674"/>
      <c r="IXJ135" s="674"/>
      <c r="IXK135" s="674"/>
      <c r="IXL135" s="674"/>
      <c r="IXM135" s="674"/>
      <c r="IXN135" s="674"/>
      <c r="IXO135" s="674"/>
      <c r="IXP135" s="674"/>
      <c r="IXQ135" s="674"/>
      <c r="IXR135" s="674"/>
      <c r="IXS135" s="674"/>
      <c r="IXT135" s="674"/>
      <c r="IXU135" s="674"/>
      <c r="IXV135" s="674"/>
      <c r="IXW135" s="674"/>
      <c r="IXX135" s="674"/>
      <c r="IXY135" s="674"/>
      <c r="IXZ135" s="674"/>
      <c r="IYA135" s="674"/>
      <c r="IYB135" s="674"/>
      <c r="IYC135" s="674"/>
      <c r="IYD135" s="674"/>
      <c r="IYE135" s="674"/>
      <c r="IYF135" s="674"/>
      <c r="IYG135" s="674"/>
      <c r="IYH135" s="674"/>
      <c r="IYI135" s="674"/>
      <c r="IYJ135" s="674"/>
      <c r="IYK135" s="674"/>
      <c r="IYL135" s="674"/>
      <c r="IYM135" s="674"/>
      <c r="IYN135" s="674"/>
      <c r="IYO135" s="674"/>
      <c r="IYP135" s="674"/>
      <c r="IYQ135" s="674"/>
      <c r="IYR135" s="674"/>
      <c r="IYS135" s="674"/>
      <c r="IYT135" s="674"/>
      <c r="IYU135" s="674"/>
      <c r="IYV135" s="674"/>
      <c r="IYW135" s="674"/>
      <c r="IYX135" s="674"/>
      <c r="IYY135" s="674"/>
      <c r="IYZ135" s="674"/>
      <c r="IZA135" s="674"/>
      <c r="IZB135" s="674"/>
      <c r="IZC135" s="674"/>
      <c r="IZD135" s="674"/>
      <c r="IZE135" s="674"/>
    </row>
    <row r="136" spans="1:6765">
      <c r="A136" s="140" t="s">
        <v>52</v>
      </c>
      <c r="B136" s="158">
        <f>'приложение 2 культура '!B137</f>
        <v>1</v>
      </c>
      <c r="C136" s="150">
        <f>D136/B136/12*1000</f>
        <v>41074.999999999993</v>
      </c>
      <c r="D136" s="217">
        <f>'приложение 2 культура '!C137</f>
        <v>492.9</v>
      </c>
      <c r="E136" s="33">
        <f>C136/C137</f>
        <v>0.91878961103516821</v>
      </c>
    </row>
    <row r="137" spans="1:6765">
      <c r="A137" s="52" t="s">
        <v>53</v>
      </c>
      <c r="B137" s="158">
        <f>'приложение 2 культура '!B138</f>
        <v>1.5</v>
      </c>
      <c r="C137" s="150">
        <f t="shared" ref="C137:C138" si="43">D137/B137/12*1000</f>
        <v>44705.555555555555</v>
      </c>
      <c r="D137" s="217">
        <f>'приложение 2 культура '!C138</f>
        <v>804.7</v>
      </c>
      <c r="E137" s="33">
        <f>C137/C137</f>
        <v>1</v>
      </c>
    </row>
    <row r="138" spans="1:6765">
      <c r="A138" s="52" t="s">
        <v>54</v>
      </c>
      <c r="B138" s="158">
        <f>'приложение 2 культура '!B139</f>
        <v>1.5</v>
      </c>
      <c r="C138" s="150">
        <f t="shared" si="43"/>
        <v>25888.888888888891</v>
      </c>
      <c r="D138" s="217">
        <f>'приложение 2 культура '!C139</f>
        <v>466</v>
      </c>
      <c r="E138" s="33">
        <f>C138/C137</f>
        <v>0.57909780042251779</v>
      </c>
    </row>
    <row r="139" spans="1:6765">
      <c r="A139" s="41" t="s">
        <v>58</v>
      </c>
      <c r="B139" s="61"/>
      <c r="C139" s="136"/>
      <c r="D139" s="219"/>
      <c r="E139" s="33"/>
    </row>
    <row r="140" spans="1:6765" ht="50.25" customHeight="1">
      <c r="A140" s="44" t="str">
        <f>'приложение 1 культура'!A36</f>
        <v>Муниципальное бюджетное учреждение культуры "Бакчарская межпоселенческая централизованная клубная система"</v>
      </c>
      <c r="B140" s="61"/>
      <c r="C140" s="136"/>
      <c r="D140" s="219"/>
      <c r="E140" s="44"/>
    </row>
    <row r="141" spans="1:6765">
      <c r="A141" s="52" t="s">
        <v>52</v>
      </c>
      <c r="B141" s="158">
        <f>'приложение 2 культура '!B149</f>
        <v>3</v>
      </c>
      <c r="C141" s="150">
        <f>D141/B141/12*1000</f>
        <v>47744.444444444438</v>
      </c>
      <c r="D141" s="214">
        <f>'приложение 2 культура '!C149</f>
        <v>1718.8</v>
      </c>
      <c r="E141" s="33">
        <f>C141/C142</f>
        <v>0.98298511451401671</v>
      </c>
    </row>
    <row r="142" spans="1:6765">
      <c r="A142" s="52" t="s">
        <v>53</v>
      </c>
      <c r="B142" s="158">
        <f>'приложение 2 культура '!B150</f>
        <v>21.4</v>
      </c>
      <c r="C142" s="150">
        <f t="shared" ref="C142:C143" si="44">D142/B142/12*1000</f>
        <v>48570.872274143308</v>
      </c>
      <c r="D142" s="214">
        <f>'приложение 2 культура '!C150</f>
        <v>12473</v>
      </c>
      <c r="E142" s="33">
        <f>C142/C142</f>
        <v>1</v>
      </c>
    </row>
    <row r="143" spans="1:6765">
      <c r="A143" s="52" t="s">
        <v>54</v>
      </c>
      <c r="B143" s="158">
        <f>'приложение 2 культура '!B151</f>
        <v>12.3</v>
      </c>
      <c r="C143" s="150">
        <f t="shared" si="44"/>
        <v>25654.471544715445</v>
      </c>
      <c r="D143" s="214">
        <f>'приложение 2 культура '!C151</f>
        <v>3786.6</v>
      </c>
      <c r="E143" s="33">
        <f>C143/C142</f>
        <v>0.52818634592182523</v>
      </c>
    </row>
    <row r="144" spans="1:6765" ht="27.75" customHeight="1">
      <c r="A144" s="671" t="s">
        <v>79</v>
      </c>
      <c r="B144" s="672"/>
      <c r="C144" s="672"/>
      <c r="D144" s="672"/>
      <c r="E144" s="672"/>
    </row>
    <row r="145" spans="1:8">
      <c r="A145" s="153" t="s">
        <v>52</v>
      </c>
      <c r="B145" s="38">
        <f>'приложение 2 культура '!B174</f>
        <v>2.6</v>
      </c>
      <c r="C145" s="154">
        <f>D145/B145/12*1000</f>
        <v>93445.512820512813</v>
      </c>
      <c r="D145" s="215">
        <f>'приложение 2 культура '!C174</f>
        <v>2915.5</v>
      </c>
      <c r="E145" s="134">
        <f>C145/C146</f>
        <v>1.8130140595247408</v>
      </c>
    </row>
    <row r="146" spans="1:8">
      <c r="A146" s="153" t="s">
        <v>53</v>
      </c>
      <c r="B146" s="38">
        <f>'приложение 2 культура '!B175</f>
        <v>59.6</v>
      </c>
      <c r="C146" s="154">
        <f t="shared" ref="C146:C147" si="45">D146/B146/12*1000</f>
        <v>51541.526845637585</v>
      </c>
      <c r="D146" s="215">
        <f>'приложение 2 культура '!C175</f>
        <v>36862.5</v>
      </c>
      <c r="E146" s="134">
        <f>C146/C146</f>
        <v>1</v>
      </c>
    </row>
    <row r="147" spans="1:8">
      <c r="A147" s="153" t="s">
        <v>54</v>
      </c>
      <c r="B147" s="38">
        <f>'приложение 2 культура '!B176</f>
        <v>30.7</v>
      </c>
      <c r="C147" s="154">
        <f t="shared" si="45"/>
        <v>38818.675352877304</v>
      </c>
      <c r="D147" s="215">
        <f>'приложение 2 культура '!C176</f>
        <v>14300.8</v>
      </c>
      <c r="E147" s="134">
        <f>C147/C146</f>
        <v>0.75315338385562147</v>
      </c>
    </row>
    <row r="148" spans="1:8">
      <c r="A148" s="53" t="s">
        <v>55</v>
      </c>
      <c r="B148" s="145"/>
      <c r="C148" s="137"/>
      <c r="D148" s="220"/>
      <c r="E148" s="58"/>
    </row>
    <row r="149" spans="1:8" ht="51" customHeight="1">
      <c r="A149" s="59" t="str">
        <f>'приложение 1 культура'!A40</f>
        <v>Муниципальное автономное учреждение "Верхнекетская централизованная библиотечная система"</v>
      </c>
      <c r="B149" s="55"/>
      <c r="C149" s="34"/>
      <c r="D149" s="217"/>
      <c r="E149" s="33"/>
    </row>
    <row r="150" spans="1:8">
      <c r="A150" s="52" t="s">
        <v>52</v>
      </c>
      <c r="B150" s="158">
        <f>'приложение 2 культура '!B168</f>
        <v>0.6</v>
      </c>
      <c r="C150" s="150">
        <f>D150/B150/12*1000</f>
        <v>58013.888888888883</v>
      </c>
      <c r="D150" s="217">
        <f>'приложение 2 культура '!C168</f>
        <v>417.7</v>
      </c>
      <c r="E150" s="33">
        <f>C150/C151</f>
        <v>1.1658020029551794</v>
      </c>
    </row>
    <row r="151" spans="1:8">
      <c r="A151" s="52" t="s">
        <v>53</v>
      </c>
      <c r="B151" s="158">
        <f>'приложение 2 культура '!B169</f>
        <v>20.399999999999999</v>
      </c>
      <c r="C151" s="150">
        <f t="shared" ref="C151:C152" si="46">D151/B151/12*1000</f>
        <v>49763.071895424844</v>
      </c>
      <c r="D151" s="217">
        <f>'приложение 2 культура '!C169</f>
        <v>12182</v>
      </c>
      <c r="E151" s="33">
        <f>C151/C151</f>
        <v>1</v>
      </c>
    </row>
    <row r="152" spans="1:8">
      <c r="A152" s="52" t="s">
        <v>54</v>
      </c>
      <c r="B152" s="158">
        <f>'приложение 2 культура '!B170</f>
        <v>7</v>
      </c>
      <c r="C152" s="150">
        <f t="shared" si="46"/>
        <v>32848.809523809527</v>
      </c>
      <c r="D152" s="217">
        <f>'приложение 2 культура '!C170</f>
        <v>2759.3</v>
      </c>
      <c r="E152" s="33">
        <f>C152/C151</f>
        <v>0.66010413490630204</v>
      </c>
    </row>
    <row r="153" spans="1:8">
      <c r="A153" s="41" t="s">
        <v>58</v>
      </c>
      <c r="B153" s="146"/>
      <c r="C153" s="137"/>
      <c r="D153" s="221"/>
      <c r="E153" s="205"/>
    </row>
    <row r="154" spans="1:8" ht="35.25" customHeight="1">
      <c r="A154" s="59" t="str">
        <f>'приложение 1 культура'!A39</f>
        <v>Муниципальное автономное учреждение "Культура"</v>
      </c>
      <c r="B154" s="55"/>
      <c r="C154" s="34"/>
      <c r="D154" s="217"/>
      <c r="E154" s="33"/>
    </row>
    <row r="155" spans="1:8">
      <c r="A155" s="52" t="s">
        <v>52</v>
      </c>
      <c r="B155" s="158">
        <f>'приложение 2 культура '!B162</f>
        <v>2</v>
      </c>
      <c r="C155" s="150">
        <f>D155/B155/12*1000</f>
        <v>104075</v>
      </c>
      <c r="D155" s="217">
        <f>'приложение 2 культура '!C162</f>
        <v>2497.8000000000002</v>
      </c>
      <c r="E155" s="33">
        <f>C155/C156</f>
        <v>1.983625939506898</v>
      </c>
    </row>
    <row r="156" spans="1:8">
      <c r="A156" s="52" t="s">
        <v>53</v>
      </c>
      <c r="B156" s="158">
        <f>'приложение 2 культура '!B163</f>
        <v>39.200000000000003</v>
      </c>
      <c r="C156" s="150">
        <f t="shared" ref="C156:C157" si="47">D156/B156/12*1000</f>
        <v>52467.049319727892</v>
      </c>
      <c r="D156" s="217">
        <f>'приложение 2 культура '!C163</f>
        <v>24680.5</v>
      </c>
      <c r="E156" s="33">
        <f>C156/C156</f>
        <v>1</v>
      </c>
    </row>
    <row r="157" spans="1:8">
      <c r="A157" s="52" t="s">
        <v>54</v>
      </c>
      <c r="B157" s="158">
        <f>'приложение 2 культура '!B164</f>
        <v>23.7</v>
      </c>
      <c r="C157" s="150">
        <f t="shared" si="47"/>
        <v>40581.926863572437</v>
      </c>
      <c r="D157" s="217">
        <f>'приложение 2 культура '!C164</f>
        <v>11541.5</v>
      </c>
      <c r="E157" s="33">
        <f>C157/C156</f>
        <v>0.77347454049247277</v>
      </c>
    </row>
    <row r="158" spans="1:8" ht="26.25" customHeight="1">
      <c r="A158" s="671" t="s">
        <v>20</v>
      </c>
      <c r="B158" s="672"/>
      <c r="C158" s="672"/>
      <c r="D158" s="672"/>
      <c r="E158" s="672"/>
    </row>
    <row r="159" spans="1:8">
      <c r="A159" s="153" t="s">
        <v>52</v>
      </c>
      <c r="B159" s="38">
        <f>'приложение 2 культура '!B205</f>
        <v>3</v>
      </c>
      <c r="C159" s="154">
        <f>D159/B159/12*1000</f>
        <v>52386.111111111109</v>
      </c>
      <c r="D159" s="215">
        <f>'приложение 2 культура '!C205</f>
        <v>1885.9</v>
      </c>
      <c r="E159" s="134">
        <f>C159/C160</f>
        <v>1.4706351454672286</v>
      </c>
      <c r="F159" s="207" t="e">
        <f>B164+B169+#REF!</f>
        <v>#REF!</v>
      </c>
      <c r="G159" s="207" t="e">
        <f>H159/F159/12*1000</f>
        <v>#REF!</v>
      </c>
      <c r="H159" s="207" t="e">
        <f>D164+D169+#REF!</f>
        <v>#REF!</v>
      </c>
    </row>
    <row r="160" spans="1:8">
      <c r="A160" s="153" t="s">
        <v>53</v>
      </c>
      <c r="B160" s="38">
        <f>'приложение 2 культура '!B206</f>
        <v>51.2</v>
      </c>
      <c r="C160" s="154">
        <f t="shared" ref="C160:C161" si="48">D160/B160/12*1000</f>
        <v>35621.419270833328</v>
      </c>
      <c r="D160" s="215">
        <f>'приложение 2 культура '!C206</f>
        <v>21885.8</v>
      </c>
      <c r="E160" s="134">
        <f>C160/C160</f>
        <v>1</v>
      </c>
      <c r="F160" s="207" t="e">
        <f>B165+B170+#REF!</f>
        <v>#REF!</v>
      </c>
      <c r="G160" s="207" t="e">
        <f t="shared" ref="G160:G161" si="49">H160/F160/12*1000</f>
        <v>#REF!</v>
      </c>
      <c r="H160" s="207" t="e">
        <f>D165+D170+#REF!</f>
        <v>#REF!</v>
      </c>
    </row>
    <row r="161" spans="1:8">
      <c r="A161" s="153" t="s">
        <v>54</v>
      </c>
      <c r="B161" s="38">
        <f>'приложение 2 культура '!B207</f>
        <v>21.5</v>
      </c>
      <c r="C161" s="154">
        <f t="shared" si="48"/>
        <v>19911.240310077515</v>
      </c>
      <c r="D161" s="215">
        <f>'приложение 2 культура '!C207</f>
        <v>5137.0999999999995</v>
      </c>
      <c r="E161" s="134">
        <f>C161/C160</f>
        <v>0.55896819154482025</v>
      </c>
      <c r="F161" s="207" t="e">
        <f>B166+B171+#REF!</f>
        <v>#REF!</v>
      </c>
      <c r="G161" s="207" t="e">
        <f t="shared" si="49"/>
        <v>#REF!</v>
      </c>
      <c r="H161" s="207" t="e">
        <f>D166+D171+#REF!</f>
        <v>#REF!</v>
      </c>
    </row>
    <row r="162" spans="1:8">
      <c r="A162" s="43" t="s">
        <v>55</v>
      </c>
      <c r="B162" s="38"/>
      <c r="C162" s="34"/>
      <c r="D162" s="215"/>
      <c r="E162" s="135"/>
    </row>
    <row r="163" spans="1:8" ht="64.5" customHeight="1">
      <c r="A163" s="44" t="str">
        <f>'приложение 1 культура'!A44</f>
        <v>Муниципальное бюджетное учреждение «Межпоселенческая централизованная библиотечная система Зырянского района»</v>
      </c>
      <c r="B163" s="45"/>
      <c r="C163" s="136"/>
      <c r="D163" s="218"/>
      <c r="E163" s="44"/>
    </row>
    <row r="164" spans="1:8">
      <c r="A164" s="52" t="s">
        <v>52</v>
      </c>
      <c r="B164" s="158">
        <f>'приложение 2 культура '!B187</f>
        <v>1</v>
      </c>
      <c r="C164" s="150">
        <f>D164/B164/12*1000</f>
        <v>52858.333333333328</v>
      </c>
      <c r="D164" s="217">
        <f>'приложение 2 культура '!C187</f>
        <v>634.29999999999995</v>
      </c>
      <c r="E164" s="33">
        <f>C164/C165</f>
        <v>1.6819391603669482</v>
      </c>
    </row>
    <row r="165" spans="1:8">
      <c r="A165" s="52" t="s">
        <v>53</v>
      </c>
      <c r="B165" s="158">
        <f>'приложение 2 культура '!B188</f>
        <v>16.100000000000001</v>
      </c>
      <c r="C165" s="150">
        <f t="shared" ref="C165:C166" si="50">D165/B165/12*1000</f>
        <v>31427.018633540371</v>
      </c>
      <c r="D165" s="217">
        <f>'приложение 2 культура '!C188</f>
        <v>6071.7</v>
      </c>
      <c r="E165" s="33">
        <f>C165/C165</f>
        <v>1</v>
      </c>
    </row>
    <row r="166" spans="1:8">
      <c r="A166" s="52" t="s">
        <v>54</v>
      </c>
      <c r="B166" s="158">
        <f>'приложение 2 культура '!B189</f>
        <v>1.7</v>
      </c>
      <c r="C166" s="150">
        <f t="shared" si="50"/>
        <v>19715.686274509804</v>
      </c>
      <c r="D166" s="217">
        <f>'приложение 2 культура '!C189</f>
        <v>402.2</v>
      </c>
      <c r="E166" s="33">
        <f>C166/C165</f>
        <v>0.62734828602126169</v>
      </c>
    </row>
    <row r="167" spans="1:8">
      <c r="A167" s="46" t="s">
        <v>63</v>
      </c>
      <c r="B167" s="50"/>
      <c r="C167" s="34"/>
      <c r="D167" s="217"/>
      <c r="E167" s="33"/>
    </row>
    <row r="168" spans="1:8" ht="51" customHeight="1">
      <c r="A168" s="44" t="str">
        <f>'приложение 1 культура'!A45</f>
        <v>Муниципальное бюджетное учреждение культуры «Зырянский краеведческий музей»</v>
      </c>
      <c r="B168" s="45"/>
      <c r="C168" s="136"/>
      <c r="D168" s="218"/>
      <c r="E168" s="44"/>
    </row>
    <row r="169" spans="1:8">
      <c r="A169" s="52" t="s">
        <v>52</v>
      </c>
      <c r="B169" s="158">
        <f>'приложение 2 культура '!B193</f>
        <v>1</v>
      </c>
      <c r="C169" s="150">
        <f>D169/B169/12*1000</f>
        <v>47708.333333333336</v>
      </c>
      <c r="D169" s="217">
        <f>'приложение 2 культура '!C193</f>
        <v>572.5</v>
      </c>
      <c r="E169" s="33">
        <f>C169/C170</f>
        <v>1.3899182213135703</v>
      </c>
    </row>
    <row r="170" spans="1:8">
      <c r="A170" s="52" t="s">
        <v>53</v>
      </c>
      <c r="B170" s="158">
        <f>'приложение 2 культура '!B194</f>
        <v>1.9</v>
      </c>
      <c r="C170" s="150">
        <f t="shared" ref="C170:C171" si="51">D170/B170/12*1000</f>
        <v>34324.561403508771</v>
      </c>
      <c r="D170" s="217">
        <f>'приложение 2 культура '!C194</f>
        <v>782.6</v>
      </c>
      <c r="E170" s="33">
        <f>C170/C170</f>
        <v>1</v>
      </c>
    </row>
    <row r="171" spans="1:8">
      <c r="A171" s="52" t="s">
        <v>54</v>
      </c>
      <c r="B171" s="158">
        <f>'приложение 2 культура '!B195</f>
        <v>1.3</v>
      </c>
      <c r="C171" s="150">
        <f t="shared" si="51"/>
        <v>20782.051282051281</v>
      </c>
      <c r="D171" s="217">
        <f>'приложение 2 культура '!C195</f>
        <v>324.2</v>
      </c>
      <c r="E171" s="33">
        <f>C171/C170</f>
        <v>0.60545715465214567</v>
      </c>
    </row>
    <row r="172" spans="1:8" ht="20.25" customHeight="1">
      <c r="A172" s="41" t="s">
        <v>58</v>
      </c>
      <c r="B172" s="51"/>
      <c r="C172" s="136"/>
      <c r="D172" s="216"/>
      <c r="E172" s="125"/>
    </row>
    <row r="173" spans="1:8" ht="39.75" customHeight="1">
      <c r="A173" s="44" t="str">
        <f>'приложение 1 культура'!A43</f>
        <v>Муниципальное автономное учреждение «Центр культуры" Зырянского района</v>
      </c>
      <c r="B173" s="45"/>
      <c r="C173" s="136"/>
      <c r="D173" s="218"/>
      <c r="E173" s="44"/>
    </row>
    <row r="174" spans="1:8">
      <c r="A174" s="52" t="s">
        <v>52</v>
      </c>
      <c r="B174" s="50">
        <f>'приложение 2 культура '!B181</f>
        <v>1</v>
      </c>
      <c r="C174" s="150">
        <f>D174/B174/12*1000</f>
        <v>56591.666666666672</v>
      </c>
      <c r="D174" s="213">
        <f>'приложение 2 культура '!C181</f>
        <v>679.1</v>
      </c>
      <c r="E174" s="33">
        <f>C174/C175</f>
        <v>1.4999248245351431</v>
      </c>
    </row>
    <row r="175" spans="1:8">
      <c r="A175" s="52" t="s">
        <v>53</v>
      </c>
      <c r="B175" s="50">
        <f>'приложение 2 культура '!B182</f>
        <v>33.200000000000003</v>
      </c>
      <c r="C175" s="150">
        <f t="shared" ref="C175:C176" si="52">D175/B175/12*1000</f>
        <v>37729.668674698791</v>
      </c>
      <c r="D175" s="213">
        <f>'приложение 2 культура '!C182</f>
        <v>15031.5</v>
      </c>
      <c r="E175" s="33">
        <f>C175/C175</f>
        <v>1</v>
      </c>
    </row>
    <row r="176" spans="1:8">
      <c r="A176" s="52" t="s">
        <v>54</v>
      </c>
      <c r="B176" s="50">
        <f>'приложение 2 культура '!B183</f>
        <v>18.5</v>
      </c>
      <c r="C176" s="150">
        <f t="shared" si="52"/>
        <v>19868.018018018018</v>
      </c>
      <c r="D176" s="213">
        <f>'приложение 2 культура '!C183</f>
        <v>4410.7</v>
      </c>
      <c r="E176" s="33">
        <f>C176/C175</f>
        <v>0.52658872224185072</v>
      </c>
    </row>
    <row r="177" spans="1:8" ht="27" customHeight="1">
      <c r="A177" s="671" t="s">
        <v>22</v>
      </c>
      <c r="B177" s="672"/>
      <c r="C177" s="672"/>
      <c r="D177" s="672"/>
      <c r="E177" s="672"/>
    </row>
    <row r="178" spans="1:8">
      <c r="A178" s="153" t="s">
        <v>52</v>
      </c>
      <c r="B178" s="38">
        <f>'приложение 2 культура '!B260</f>
        <v>9.1999999999999993</v>
      </c>
      <c r="C178" s="154">
        <f>D178/B178/12*1000</f>
        <v>69201.992753623184</v>
      </c>
      <c r="D178" s="215">
        <f>'приложение 2 культура '!C260</f>
        <v>7639.9</v>
      </c>
      <c r="E178" s="134">
        <f>C178/C179</f>
        <v>1.2002931337621661</v>
      </c>
      <c r="F178" s="207">
        <f>B183+B187</f>
        <v>9.1999999999999993</v>
      </c>
      <c r="G178" s="207">
        <f>H178/F178/12*1000</f>
        <v>69201.992753623184</v>
      </c>
      <c r="H178" s="207">
        <f>D183+D187</f>
        <v>7639.9</v>
      </c>
    </row>
    <row r="179" spans="1:8">
      <c r="A179" s="153" t="s">
        <v>53</v>
      </c>
      <c r="B179" s="38">
        <f>'приложение 2 культура '!B261</f>
        <v>75.8</v>
      </c>
      <c r="C179" s="154">
        <f t="shared" ref="C179:C180" si="53">D179/B179/12*1000</f>
        <v>57654.243623570808</v>
      </c>
      <c r="D179" s="215">
        <f>'приложение 2 культура '!C261</f>
        <v>52442.3</v>
      </c>
      <c r="E179" s="134">
        <f>C179/C179</f>
        <v>1</v>
      </c>
      <c r="F179" s="207">
        <f t="shared" ref="F179:F180" si="54">B184+B188</f>
        <v>75.8</v>
      </c>
      <c r="G179" s="207">
        <f t="shared" ref="G179:G180" si="55">H179/F179/12*1000</f>
        <v>57654.243623570808</v>
      </c>
      <c r="H179" s="207">
        <f t="shared" ref="H179:H180" si="56">D184+D188</f>
        <v>52442.3</v>
      </c>
    </row>
    <row r="180" spans="1:8">
      <c r="A180" s="153" t="s">
        <v>54</v>
      </c>
      <c r="B180" s="38">
        <f>'приложение 2 культура '!B262</f>
        <v>40.9</v>
      </c>
      <c r="C180" s="154">
        <f t="shared" si="53"/>
        <v>31079.258353708232</v>
      </c>
      <c r="D180" s="215">
        <f>'приложение 2 культура '!C262</f>
        <v>15253.699999999999</v>
      </c>
      <c r="E180" s="134">
        <f>C180/C179</f>
        <v>0.53906280614185498</v>
      </c>
      <c r="F180" s="207">
        <f t="shared" si="54"/>
        <v>40.900000000000006</v>
      </c>
      <c r="G180" s="207">
        <f t="shared" si="55"/>
        <v>31079.258353708228</v>
      </c>
      <c r="H180" s="207">
        <f t="shared" si="56"/>
        <v>15253.7</v>
      </c>
    </row>
    <row r="181" spans="1:8">
      <c r="A181" s="53" t="s">
        <v>55</v>
      </c>
      <c r="B181" s="144"/>
      <c r="C181" s="151"/>
      <c r="D181" s="219"/>
      <c r="E181" s="203"/>
    </row>
    <row r="182" spans="1:8" ht="47.25">
      <c r="A182" s="44" t="str">
        <f>'приложение 1 культура'!A48</f>
        <v>Муниципальное бюджетное учреждение культуры "Каргасокская центральная  районная библиотека"</v>
      </c>
      <c r="B182" s="54"/>
      <c r="C182" s="152"/>
      <c r="D182" s="217"/>
      <c r="E182" s="204"/>
    </row>
    <row r="183" spans="1:8">
      <c r="A183" s="52" t="s">
        <v>52</v>
      </c>
      <c r="B183" s="158">
        <f>'приложение 2 культура '!B212</f>
        <v>2</v>
      </c>
      <c r="C183" s="150">
        <f>D183/B183/12*1000</f>
        <v>84850.000000000015</v>
      </c>
      <c r="D183" s="217">
        <f>'приложение 2 культура '!C212</f>
        <v>2036.4</v>
      </c>
      <c r="E183" s="42">
        <f>C183/C184</f>
        <v>1.5364694123127092</v>
      </c>
    </row>
    <row r="184" spans="1:8">
      <c r="A184" s="52" t="s">
        <v>53</v>
      </c>
      <c r="B184" s="158">
        <f>'приложение 2 культура '!B213</f>
        <v>31.1</v>
      </c>
      <c r="C184" s="150">
        <f t="shared" ref="C184:C185" si="57">D184/B184/12*1000</f>
        <v>55224.008574490879</v>
      </c>
      <c r="D184" s="217">
        <f>'приложение 2 культура '!C213</f>
        <v>20609.599999999999</v>
      </c>
      <c r="E184" s="42">
        <f>C184/C184</f>
        <v>1</v>
      </c>
    </row>
    <row r="185" spans="1:8">
      <c r="A185" s="52" t="s">
        <v>54</v>
      </c>
      <c r="B185" s="158">
        <f>'приложение 2 культура '!B214</f>
        <v>7.7</v>
      </c>
      <c r="C185" s="150">
        <f t="shared" si="57"/>
        <v>31014.069264069265</v>
      </c>
      <c r="D185" s="217">
        <f>'приложение 2 культура '!C214</f>
        <v>2865.7</v>
      </c>
      <c r="E185" s="42">
        <f>C185/C184</f>
        <v>0.56160481762628345</v>
      </c>
    </row>
    <row r="186" spans="1:8">
      <c r="A186" s="41" t="s">
        <v>58</v>
      </c>
      <c r="B186" s="141"/>
      <c r="C186" s="136"/>
      <c r="D186" s="216"/>
      <c r="E186" s="128"/>
    </row>
    <row r="187" spans="1:8">
      <c r="A187" s="138" t="s">
        <v>52</v>
      </c>
      <c r="B187" s="38">
        <f>'приложение 2 культура '!B218+'приложение 2 культура '!B224+'приложение 2 культура '!B230+'приложение 2 культура '!B236+'приложение 2 культура '!B242+'приложение 2 культура '!B248+'приложение 2 культура '!B254</f>
        <v>7.2</v>
      </c>
      <c r="C187" s="154">
        <f>D187/B187/12*1000</f>
        <v>64855.324074074073</v>
      </c>
      <c r="D187" s="215">
        <f>'приложение 2 культура '!C218+'приложение 2 культура '!C224+'приложение 2 культура '!C230+'приложение 2 культура '!C236+'приложение 2 культура '!C242+'приложение 2 культура '!C248+'приложение 2 культура '!C254</f>
        <v>5603.5</v>
      </c>
      <c r="E187" s="236">
        <f>C187/C188</f>
        <v>1.092850931065644</v>
      </c>
      <c r="F187" s="207"/>
    </row>
    <row r="188" spans="1:8">
      <c r="A188" s="138" t="s">
        <v>53</v>
      </c>
      <c r="B188" s="38">
        <f>'приложение 2 культура '!B219+'приложение 2 культура '!B225+'приложение 2 культура '!B231+'приложение 2 культура '!B237+'приложение 2 культура '!B243+'приложение 2 культура '!B249+'приложение 2 культура '!B255</f>
        <v>44.699999999999996</v>
      </c>
      <c r="C188" s="154">
        <f t="shared" ref="C188:C189" si="58">D188/B188/12*1000</f>
        <v>59345.078299776302</v>
      </c>
      <c r="D188" s="215">
        <f>'приложение 2 культура '!C219+'приложение 2 культура '!C225+'приложение 2 культура '!C231+'приложение 2 культура '!C237+'приложение 2 культура '!C243+'приложение 2 культура '!C249+'приложение 2 культура '!C255</f>
        <v>31832.700000000004</v>
      </c>
      <c r="E188" s="236">
        <f>C188/C188</f>
        <v>1</v>
      </c>
      <c r="F188" s="239"/>
    </row>
    <row r="189" spans="1:8">
      <c r="A189" s="138" t="s">
        <v>54</v>
      </c>
      <c r="B189" s="38">
        <f>'приложение 2 культура '!B220+'приложение 2 культура '!B226+'приложение 2 культура '!B232+'приложение 2 культура '!B238+'приложение 2 культура '!B244+'приложение 2 культура '!B250+'приложение 2 культура '!B256</f>
        <v>33.200000000000003</v>
      </c>
      <c r="C189" s="154">
        <f t="shared" si="58"/>
        <v>31094.377510040158</v>
      </c>
      <c r="D189" s="215">
        <f>'приложение 2 культура '!C220+'приложение 2 культура '!C226+'приложение 2 культура '!C232+'приложение 2 культура '!C238+'приложение 2 культура '!C244+'приложение 2 культура '!C250+'приложение 2 культура '!C256</f>
        <v>12388</v>
      </c>
      <c r="E189" s="236">
        <f>C189/C188</f>
        <v>0.52395882524528348</v>
      </c>
    </row>
    <row r="190" spans="1:8" ht="47.25" customHeight="1">
      <c r="A190" s="44" t="str">
        <f>'приложение 1 культура'!A49</f>
        <v>Муниципальное бюджетное учреждение культуры "Каргасокский районный  дом культуры"</v>
      </c>
      <c r="B190" s="45"/>
      <c r="C190" s="136"/>
      <c r="D190" s="218"/>
      <c r="E190" s="44"/>
    </row>
    <row r="191" spans="1:8">
      <c r="A191" s="52" t="s">
        <v>52</v>
      </c>
      <c r="B191" s="56">
        <f>'приложение 2 культура '!B218</f>
        <v>2</v>
      </c>
      <c r="C191" s="150">
        <f>D191/B191/12*1000</f>
        <v>84216.666666666672</v>
      </c>
      <c r="D191" s="213">
        <f>'приложение 2 культура '!C218</f>
        <v>2021.2</v>
      </c>
      <c r="E191" s="33">
        <f>C191/C192</f>
        <v>1.3773608057250621</v>
      </c>
    </row>
    <row r="192" spans="1:8">
      <c r="A192" s="52" t="s">
        <v>53</v>
      </c>
      <c r="B192" s="56">
        <f>'приложение 2 культура '!B219</f>
        <v>33.1</v>
      </c>
      <c r="C192" s="150">
        <f t="shared" ref="C192:C193" si="59">D192/B192/12*1000</f>
        <v>61143.50453172205</v>
      </c>
      <c r="D192" s="213">
        <f>'приложение 2 культура '!C219</f>
        <v>24286.2</v>
      </c>
      <c r="E192" s="33">
        <f>C192/C192</f>
        <v>1</v>
      </c>
    </row>
    <row r="193" spans="1:5">
      <c r="A193" s="52" t="s">
        <v>54</v>
      </c>
      <c r="B193" s="56">
        <f>'приложение 2 культура '!B220</f>
        <v>23.2</v>
      </c>
      <c r="C193" s="150">
        <f t="shared" si="59"/>
        <v>31307.830459770117</v>
      </c>
      <c r="D193" s="213">
        <f>'приложение 2 культура '!C220</f>
        <v>8716.1</v>
      </c>
      <c r="E193" s="33">
        <f>C193/C192</f>
        <v>0.51203853458427795</v>
      </c>
    </row>
    <row r="194" spans="1:5" ht="51.75" customHeight="1">
      <c r="A194" s="44" t="str">
        <f>'приложение 1 культура'!A50</f>
        <v>Муниципальное казенное учреждение культуры "Вертикосский досуговый центр"</v>
      </c>
      <c r="B194" s="45"/>
      <c r="C194" s="136"/>
      <c r="D194" s="218"/>
      <c r="E194" s="44"/>
    </row>
    <row r="195" spans="1:5">
      <c r="A195" s="52" t="s">
        <v>52</v>
      </c>
      <c r="B195" s="142">
        <f>'приложение 2 культура '!B224</f>
        <v>1</v>
      </c>
      <c r="C195" s="150">
        <f>D195/B195/12*1000</f>
        <v>45033.333333333328</v>
      </c>
      <c r="D195" s="213">
        <f>'приложение 2 культура '!C224</f>
        <v>540.4</v>
      </c>
      <c r="E195" s="33">
        <f>C195/C196</f>
        <v>0.91842284160435073</v>
      </c>
    </row>
    <row r="196" spans="1:5">
      <c r="A196" s="52" t="s">
        <v>53</v>
      </c>
      <c r="B196" s="142">
        <f>'приложение 2 культура '!B225</f>
        <v>1</v>
      </c>
      <c r="C196" s="150">
        <f t="shared" ref="C196:C197" si="60">D196/B196/12*1000</f>
        <v>49033.333333333328</v>
      </c>
      <c r="D196" s="213">
        <f>'приложение 2 культура '!C225</f>
        <v>588.4</v>
      </c>
      <c r="E196" s="33">
        <f>C196/C196</f>
        <v>1</v>
      </c>
    </row>
    <row r="197" spans="1:5">
      <c r="A197" s="52" t="s">
        <v>54</v>
      </c>
      <c r="B197" s="142">
        <f>'приложение 2 культура '!B226</f>
        <v>2.5</v>
      </c>
      <c r="C197" s="150">
        <f t="shared" si="60"/>
        <v>30493.333333333328</v>
      </c>
      <c r="D197" s="213">
        <f>'приложение 2 культура '!C226</f>
        <v>914.8</v>
      </c>
      <c r="E197" s="33">
        <f>C197/C196</f>
        <v>0.62188987083616587</v>
      </c>
    </row>
    <row r="198" spans="1:5" ht="36" customHeight="1">
      <c r="A198" s="44" t="str">
        <f>'приложение 1 культура'!A51</f>
        <v>Муниципальное казенное учреждение культуры "Тымский досуговый центр"</v>
      </c>
      <c r="B198" s="45"/>
      <c r="C198" s="136"/>
      <c r="D198" s="218"/>
      <c r="E198" s="44"/>
    </row>
    <row r="199" spans="1:5">
      <c r="A199" s="52" t="s">
        <v>52</v>
      </c>
      <c r="B199" s="142">
        <f>'приложение 2 культура '!B230</f>
        <v>1</v>
      </c>
      <c r="C199" s="150">
        <f>D199/B199/12*1000</f>
        <v>49616.666666666664</v>
      </c>
      <c r="D199" s="213">
        <f>'приложение 2 культура '!C230</f>
        <v>595.4</v>
      </c>
      <c r="E199" s="33" t="e">
        <f>C199/C200</f>
        <v>#DIV/0!</v>
      </c>
    </row>
    <row r="200" spans="1:5">
      <c r="A200" s="52" t="s">
        <v>53</v>
      </c>
      <c r="B200" s="142">
        <f>'приложение 2 культура '!B231</f>
        <v>0</v>
      </c>
      <c r="C200" s="150" t="e">
        <f t="shared" ref="C200:C201" si="61">D200/B200/12*1000</f>
        <v>#DIV/0!</v>
      </c>
      <c r="D200" s="213">
        <f>'приложение 2 культура '!C231</f>
        <v>0</v>
      </c>
      <c r="E200" s="33" t="e">
        <f>C200/C200</f>
        <v>#DIV/0!</v>
      </c>
    </row>
    <row r="201" spans="1:5">
      <c r="A201" s="52" t="s">
        <v>54</v>
      </c>
      <c r="B201" s="142">
        <f>'приложение 2 культура '!B232</f>
        <v>1</v>
      </c>
      <c r="C201" s="150">
        <f t="shared" si="61"/>
        <v>29916.666666666668</v>
      </c>
      <c r="D201" s="213">
        <f>'приложение 2 культура '!C232</f>
        <v>359</v>
      </c>
      <c r="E201" s="33" t="e">
        <f>C201/C200</f>
        <v>#DIV/0!</v>
      </c>
    </row>
    <row r="202" spans="1:5" ht="51.75" customHeight="1">
      <c r="A202" s="44" t="str">
        <f>'приложение 1 культура'!A52</f>
        <v>Муниципальное казенное учреждение культуры "Культурно-досуговый центр Средневасюганского сельского поселения"</v>
      </c>
      <c r="B202" s="45"/>
      <c r="C202" s="136"/>
      <c r="D202" s="218"/>
      <c r="E202" s="44"/>
    </row>
    <row r="203" spans="1:5">
      <c r="A203" s="52" t="s">
        <v>52</v>
      </c>
      <c r="B203" s="142">
        <f>'приложение 2 культура '!B236</f>
        <v>1</v>
      </c>
      <c r="C203" s="150">
        <f>D203/B203/12*1000</f>
        <v>85016.666666666672</v>
      </c>
      <c r="D203" s="213">
        <f>'приложение 2 культура '!C236</f>
        <v>1020.2</v>
      </c>
      <c r="E203" s="33">
        <f>C203/C204</f>
        <v>1.5568939205735177</v>
      </c>
    </row>
    <row r="204" spans="1:5">
      <c r="A204" s="52" t="s">
        <v>53</v>
      </c>
      <c r="B204" s="142">
        <f>'приложение 2 культура '!B237</f>
        <v>4.3</v>
      </c>
      <c r="C204" s="150">
        <f t="shared" ref="C204:C205" si="62">D204/B204/12*1000</f>
        <v>54606.589147286817</v>
      </c>
      <c r="D204" s="213">
        <f>'приложение 2 культура '!C237</f>
        <v>2817.7</v>
      </c>
      <c r="E204" s="33">
        <f>C204/C204</f>
        <v>1</v>
      </c>
    </row>
    <row r="205" spans="1:5">
      <c r="A205" s="52" t="s">
        <v>54</v>
      </c>
      <c r="B205" s="142">
        <f>'приложение 2 культура '!B238</f>
        <v>1.7</v>
      </c>
      <c r="C205" s="150">
        <f t="shared" si="62"/>
        <v>33593.137254901958</v>
      </c>
      <c r="D205" s="213">
        <f>'приложение 2 культура '!C238</f>
        <v>685.3</v>
      </c>
      <c r="E205" s="33">
        <f>C205/C204</f>
        <v>0.61518468337755661</v>
      </c>
    </row>
    <row r="206" spans="1:5" ht="49.5" customHeight="1">
      <c r="A206" s="44" t="str">
        <f>'приложение 1 культура'!A53</f>
        <v>Муниципальное казенное учреждение культуры "Нововасюганский центр культуры"</v>
      </c>
      <c r="B206" s="45"/>
      <c r="C206" s="136"/>
      <c r="D206" s="218"/>
      <c r="E206" s="44"/>
    </row>
    <row r="207" spans="1:5">
      <c r="A207" s="52" t="s">
        <v>52</v>
      </c>
      <c r="B207" s="142">
        <f>'приложение 2 культура '!B242</f>
        <v>1</v>
      </c>
      <c r="C207" s="150">
        <f>D207/B207/12*1000</f>
        <v>48000</v>
      </c>
      <c r="D207" s="213">
        <f>'приложение 2 культура '!C242</f>
        <v>576</v>
      </c>
      <c r="E207" s="33">
        <f>C207/C208</f>
        <v>1.0761527539047906</v>
      </c>
    </row>
    <row r="208" spans="1:5">
      <c r="A208" s="52" t="s">
        <v>53</v>
      </c>
      <c r="B208" s="142">
        <f>'приложение 2 культура '!B243</f>
        <v>2.5</v>
      </c>
      <c r="C208" s="150">
        <f t="shared" ref="C208:C209" si="63">D208/B208/12*1000</f>
        <v>44603.333333333328</v>
      </c>
      <c r="D208" s="213">
        <f>'приложение 2 культура '!C243</f>
        <v>1338.1</v>
      </c>
      <c r="E208" s="33">
        <f>C208/C208</f>
        <v>1</v>
      </c>
    </row>
    <row r="209" spans="1:8">
      <c r="A209" s="52" t="s">
        <v>54</v>
      </c>
      <c r="B209" s="142">
        <f>'приложение 2 культура '!B244</f>
        <v>1</v>
      </c>
      <c r="C209" s="150">
        <f t="shared" si="63"/>
        <v>29683.333333333332</v>
      </c>
      <c r="D209" s="213">
        <f>'приложение 2 культура '!C244</f>
        <v>356.2</v>
      </c>
      <c r="E209" s="33">
        <f>C209/C208</f>
        <v>0.66549585232792774</v>
      </c>
    </row>
    <row r="210" spans="1:8" ht="50.25" customHeight="1">
      <c r="A210" s="44" t="str">
        <f>'приложение 1 культура'!A54</f>
        <v>Муниципальное казенное учреждение культуры "Усть -Тымский досуговый центр"</v>
      </c>
      <c r="B210" s="45"/>
      <c r="C210" s="136"/>
      <c r="D210" s="218"/>
      <c r="E210" s="44"/>
    </row>
    <row r="211" spans="1:8">
      <c r="A211" s="52" t="s">
        <v>52</v>
      </c>
      <c r="B211" s="142">
        <f>'приложение 2 культура '!B248</f>
        <v>0.2</v>
      </c>
      <c r="C211" s="150">
        <f>D211/B211/12*1000</f>
        <v>38208.333333333336</v>
      </c>
      <c r="D211" s="213">
        <f>'приложение 2 культура '!C248</f>
        <v>91.7</v>
      </c>
      <c r="E211" s="33">
        <f>C211/C212</f>
        <v>0.57366280888332821</v>
      </c>
    </row>
    <row r="212" spans="1:8">
      <c r="A212" s="52" t="s">
        <v>53</v>
      </c>
      <c r="B212" s="142">
        <f>'приложение 2 культура '!B249</f>
        <v>0.8</v>
      </c>
      <c r="C212" s="150">
        <f t="shared" ref="C212:C213" si="64">D212/B212/12*1000</f>
        <v>66604.166666666657</v>
      </c>
      <c r="D212" s="213">
        <f>'приложение 2 культура '!C249</f>
        <v>639.4</v>
      </c>
      <c r="E212" s="33">
        <f>C212/C212</f>
        <v>1</v>
      </c>
    </row>
    <row r="213" spans="1:8">
      <c r="A213" s="52" t="s">
        <v>54</v>
      </c>
      <c r="B213" s="142">
        <f>'приложение 2 культура '!B250</f>
        <v>1.8</v>
      </c>
      <c r="C213" s="150">
        <f t="shared" si="64"/>
        <v>30138.888888888891</v>
      </c>
      <c r="D213" s="213">
        <f>'приложение 2 культура '!C250</f>
        <v>651</v>
      </c>
      <c r="E213" s="33">
        <f>C213/C212</f>
        <v>0.45250755917005536</v>
      </c>
    </row>
    <row r="214" spans="1:8" ht="52.5" customHeight="1">
      <c r="A214" s="44" t="str">
        <f>'приложение 1 культура'!A55</f>
        <v>Муниципальное казенное учреждение культуры "Среднетымский центр культуры"</v>
      </c>
      <c r="B214" s="45"/>
      <c r="C214" s="136"/>
      <c r="D214" s="218"/>
      <c r="E214" s="44"/>
    </row>
    <row r="215" spans="1:8">
      <c r="A215" s="52" t="s">
        <v>52</v>
      </c>
      <c r="B215" s="142">
        <f>'приложение 2 культура '!B254</f>
        <v>1</v>
      </c>
      <c r="C215" s="150">
        <f>D215/B215/12*1000</f>
        <v>63216.666666666672</v>
      </c>
      <c r="D215" s="213">
        <f>'приложение 2 культура '!C254</f>
        <v>758.6</v>
      </c>
      <c r="E215" s="33">
        <f>C215/C216</f>
        <v>1.0521984372832771</v>
      </c>
    </row>
    <row r="216" spans="1:8">
      <c r="A216" s="52" t="s">
        <v>53</v>
      </c>
      <c r="B216" s="142">
        <f>'приложение 2 культура '!B255</f>
        <v>3</v>
      </c>
      <c r="C216" s="150">
        <f t="shared" ref="C216:C217" si="65">D216/B216/12*1000</f>
        <v>60080.555555555555</v>
      </c>
      <c r="D216" s="213">
        <f>'приложение 2 культура '!C255</f>
        <v>2162.9</v>
      </c>
      <c r="E216" s="33">
        <f>C216/C216</f>
        <v>1</v>
      </c>
    </row>
    <row r="217" spans="1:8">
      <c r="A217" s="52" t="s">
        <v>54</v>
      </c>
      <c r="B217" s="142">
        <f>'приложение 2 культура '!B256</f>
        <v>2</v>
      </c>
      <c r="C217" s="150">
        <f t="shared" si="65"/>
        <v>29400.000000000004</v>
      </c>
      <c r="D217" s="213">
        <f>'приложение 2 культура '!C256</f>
        <v>705.6</v>
      </c>
      <c r="E217" s="33">
        <f>C217/C216</f>
        <v>0.48934301169725836</v>
      </c>
    </row>
    <row r="218" spans="1:8" ht="27.75" customHeight="1">
      <c r="A218" s="671" t="s">
        <v>24</v>
      </c>
      <c r="B218" s="672"/>
      <c r="C218" s="672"/>
      <c r="D218" s="672"/>
      <c r="E218" s="672"/>
    </row>
    <row r="219" spans="1:8">
      <c r="A219" s="153" t="s">
        <v>52</v>
      </c>
      <c r="B219" s="38">
        <f>'приложение 2 культура '!B279</f>
        <v>3</v>
      </c>
      <c r="C219" s="154">
        <f>D219/B219/12*1000</f>
        <v>50844.444444444438</v>
      </c>
      <c r="D219" s="215">
        <f>'приложение 2 культура '!C279</f>
        <v>1830.4</v>
      </c>
      <c r="E219" s="134">
        <f>C219/C220</f>
        <v>1.3044031906141571</v>
      </c>
      <c r="F219" s="207">
        <f>B224+B229</f>
        <v>3</v>
      </c>
      <c r="G219" s="207">
        <f>H219/F219/12*1000</f>
        <v>50844.444444444438</v>
      </c>
      <c r="H219" s="207">
        <f>D224+D229</f>
        <v>1830.4</v>
      </c>
    </row>
    <row r="220" spans="1:8">
      <c r="A220" s="153" t="s">
        <v>53</v>
      </c>
      <c r="B220" s="38">
        <f>'приложение 2 культура '!B280</f>
        <v>51.8</v>
      </c>
      <c r="C220" s="154">
        <f t="shared" ref="C220:C221" si="66">D220/B220/12*1000</f>
        <v>38979.086229086235</v>
      </c>
      <c r="D220" s="215">
        <f>'приложение 2 культура '!C280</f>
        <v>24229.4</v>
      </c>
      <c r="E220" s="134">
        <f>C220/C220</f>
        <v>1</v>
      </c>
      <c r="F220" s="207">
        <f t="shared" ref="F220:F221" si="67">B225+B230</f>
        <v>51.8</v>
      </c>
      <c r="G220" s="207">
        <f t="shared" ref="G220:G221" si="68">H220/F220/12*1000</f>
        <v>38979.086229086235</v>
      </c>
      <c r="H220" s="207">
        <f t="shared" ref="H220:H221" si="69">D225+D230</f>
        <v>24229.4</v>
      </c>
    </row>
    <row r="221" spans="1:8">
      <c r="A221" s="153" t="s">
        <v>54</v>
      </c>
      <c r="B221" s="38">
        <f>'приложение 2 культура '!B281</f>
        <v>11.4</v>
      </c>
      <c r="C221" s="154">
        <f t="shared" si="66"/>
        <v>22601.608187134501</v>
      </c>
      <c r="D221" s="215">
        <f>'приложение 2 культура '!C281</f>
        <v>3091.9</v>
      </c>
      <c r="E221" s="134">
        <f>C221/C220</f>
        <v>0.57983935421937005</v>
      </c>
      <c r="F221" s="207">
        <f t="shared" si="67"/>
        <v>11.4</v>
      </c>
      <c r="G221" s="207">
        <f t="shared" si="68"/>
        <v>22601.608187134501</v>
      </c>
      <c r="H221" s="207">
        <f t="shared" si="69"/>
        <v>3091.9</v>
      </c>
    </row>
    <row r="222" spans="1:8">
      <c r="A222" s="53" t="s">
        <v>55</v>
      </c>
      <c r="B222" s="145"/>
      <c r="C222" s="137"/>
      <c r="D222" s="220"/>
      <c r="E222" s="58"/>
    </row>
    <row r="223" spans="1:8" ht="66" customHeight="1">
      <c r="A223" s="59" t="str">
        <f>'приложение 1 культура'!A59</f>
        <v>Муниципальное казенное учреждение «Межпоселенческая централизованная библиотечная система Кожевниковского района»</v>
      </c>
      <c r="B223" s="55"/>
      <c r="C223" s="34"/>
      <c r="D223" s="217"/>
      <c r="E223" s="33"/>
    </row>
    <row r="224" spans="1:8">
      <c r="A224" s="52" t="s">
        <v>52</v>
      </c>
      <c r="B224" s="158">
        <f>'приложение 2 культура '!B273</f>
        <v>1</v>
      </c>
      <c r="C224" s="150">
        <f>D224/B224/12*1000</f>
        <v>50641.666666666672</v>
      </c>
      <c r="D224" s="217">
        <f>'приложение 2 культура '!C273</f>
        <v>607.70000000000005</v>
      </c>
      <c r="E224" s="33">
        <f>C224/C225</f>
        <v>1.2973162549557795</v>
      </c>
    </row>
    <row r="225" spans="1:6765">
      <c r="A225" s="52" t="s">
        <v>53</v>
      </c>
      <c r="B225" s="158">
        <f>'приложение 2 культура '!B274</f>
        <v>21</v>
      </c>
      <c r="C225" s="150">
        <f t="shared" ref="C225:C226" si="70">D225/B225/12*1000</f>
        <v>39035.714285714283</v>
      </c>
      <c r="D225" s="217">
        <f>'приложение 2 культура '!C274</f>
        <v>9837</v>
      </c>
      <c r="E225" s="33">
        <f>C225/C225</f>
        <v>1</v>
      </c>
    </row>
    <row r="226" spans="1:6765">
      <c r="A226" s="52" t="s">
        <v>54</v>
      </c>
      <c r="B226" s="158">
        <f>'приложение 2 культура '!B275</f>
        <v>1.3</v>
      </c>
      <c r="C226" s="150">
        <f t="shared" si="70"/>
        <v>20057.692307692305</v>
      </c>
      <c r="D226" s="217">
        <f>'приложение 2 культура '!C275</f>
        <v>312.89999999999998</v>
      </c>
      <c r="E226" s="33">
        <f>C226/C225</f>
        <v>0.51382926314307831</v>
      </c>
    </row>
    <row r="227" spans="1:6765" ht="18.75" customHeight="1">
      <c r="A227" s="41" t="s">
        <v>58</v>
      </c>
      <c r="B227" s="146"/>
      <c r="C227" s="137"/>
      <c r="D227" s="221"/>
      <c r="E227" s="205"/>
    </row>
    <row r="228" spans="1:6765" ht="63.75" customHeight="1">
      <c r="A228" s="59" t="str">
        <f>'приложение 1 культура'!A58</f>
        <v>Муниципальное казенное учреждение культуры «Кожевниковская межмуниципальная централизованная клубная система»</v>
      </c>
      <c r="B228" s="55"/>
      <c r="C228" s="34"/>
      <c r="D228" s="217"/>
      <c r="E228" s="33"/>
    </row>
    <row r="229" spans="1:6765">
      <c r="A229" s="52" t="s">
        <v>52</v>
      </c>
      <c r="B229" s="158">
        <f>'приложение 2 культура '!B267</f>
        <v>2</v>
      </c>
      <c r="C229" s="150">
        <f>D229/B229/12*1000</f>
        <v>50945.833333333336</v>
      </c>
      <c r="D229" s="217">
        <f>'приложение 2 культура '!C267</f>
        <v>1222.7</v>
      </c>
      <c r="E229" s="33">
        <f>C229/C230</f>
        <v>1.3083002140018343</v>
      </c>
    </row>
    <row r="230" spans="1:6765">
      <c r="A230" s="52" t="s">
        <v>53</v>
      </c>
      <c r="B230" s="158">
        <f>'приложение 2 культура '!B268</f>
        <v>30.8</v>
      </c>
      <c r="C230" s="150">
        <f t="shared" ref="C230:C231" si="71">D230/B230/12*1000</f>
        <v>38940.476190476191</v>
      </c>
      <c r="D230" s="217">
        <f>'приложение 2 культура '!C268</f>
        <v>14392.4</v>
      </c>
      <c r="E230" s="33">
        <f>C230/C230</f>
        <v>1</v>
      </c>
    </row>
    <row r="231" spans="1:6765">
      <c r="A231" s="52" t="s">
        <v>54</v>
      </c>
      <c r="B231" s="158">
        <f>'приложение 2 культура '!B269</f>
        <v>10.1</v>
      </c>
      <c r="C231" s="150">
        <f t="shared" si="71"/>
        <v>22929.042904290429</v>
      </c>
      <c r="D231" s="217">
        <f>'приложение 2 культура '!C269</f>
        <v>2779</v>
      </c>
      <c r="E231" s="33">
        <f>C231/C230</f>
        <v>0.58882286883533963</v>
      </c>
    </row>
    <row r="232" spans="1:6765" ht="27" customHeight="1">
      <c r="A232" s="671" t="s">
        <v>81</v>
      </c>
      <c r="B232" s="672"/>
      <c r="C232" s="672"/>
      <c r="D232" s="672"/>
      <c r="E232" s="672"/>
    </row>
    <row r="233" spans="1:6765">
      <c r="A233" s="153" t="s">
        <v>52</v>
      </c>
      <c r="B233" s="38">
        <f>'приложение 2 культура '!B298</f>
        <v>3</v>
      </c>
      <c r="C233" s="154">
        <f>D233/B233/12*1000</f>
        <v>82255.555555555562</v>
      </c>
      <c r="D233" s="215">
        <f>'приложение 2 культура '!C298</f>
        <v>2961.2000000000003</v>
      </c>
      <c r="E233" s="134">
        <f>C233/C234</f>
        <v>1.7557232311668489</v>
      </c>
      <c r="F233" s="207">
        <f>B238+B243</f>
        <v>3</v>
      </c>
      <c r="G233" s="207">
        <f>H233/F233/12*1000</f>
        <v>82255.555555555562</v>
      </c>
      <c r="H233" s="207">
        <f>D238+D243</f>
        <v>2961.2000000000003</v>
      </c>
    </row>
    <row r="234" spans="1:6765">
      <c r="A234" s="153" t="s">
        <v>53</v>
      </c>
      <c r="B234" s="38">
        <f>'приложение 2 культура '!B299</f>
        <v>37.6</v>
      </c>
      <c r="C234" s="154">
        <f t="shared" ref="C234:C235" si="72">D234/B234/12*1000</f>
        <v>46849.955673758865</v>
      </c>
      <c r="D234" s="215">
        <f>'приложение 2 культура '!C299</f>
        <v>21138.699999999997</v>
      </c>
      <c r="E234" s="134">
        <f>C234/C234</f>
        <v>1</v>
      </c>
      <c r="F234" s="207">
        <f t="shared" ref="F234:F235" si="73">B239+B244</f>
        <v>37.6</v>
      </c>
      <c r="G234" s="207">
        <f t="shared" ref="G234:G235" si="74">H234/F234/12*1000</f>
        <v>46849.955673758865</v>
      </c>
      <c r="H234" s="207">
        <f t="shared" ref="H234:H235" si="75">D239+D244</f>
        <v>21138.699999999997</v>
      </c>
    </row>
    <row r="235" spans="1:6765">
      <c r="A235" s="153" t="s">
        <v>54</v>
      </c>
      <c r="B235" s="38">
        <f>'приложение 2 культура '!B300</f>
        <v>18.799999999999997</v>
      </c>
      <c r="C235" s="154">
        <f t="shared" si="72"/>
        <v>28919.326241134753</v>
      </c>
      <c r="D235" s="215">
        <f>'приложение 2 культура '!C300</f>
        <v>6524.2</v>
      </c>
      <c r="E235" s="134">
        <f>C235/C234</f>
        <v>0.6172754237488588</v>
      </c>
      <c r="F235" s="207">
        <f t="shared" si="73"/>
        <v>18.799999999999997</v>
      </c>
      <c r="G235" s="207">
        <f t="shared" si="74"/>
        <v>28919.326241134753</v>
      </c>
      <c r="H235" s="207">
        <f t="shared" si="75"/>
        <v>6524.2</v>
      </c>
    </row>
    <row r="236" spans="1:6765" s="58" customFormat="1">
      <c r="A236" s="53" t="s">
        <v>55</v>
      </c>
      <c r="B236" s="38"/>
      <c r="C236" s="137"/>
      <c r="D236" s="220"/>
      <c r="F236" s="240"/>
      <c r="G236" s="235"/>
      <c r="H236" s="240"/>
      <c r="I236" s="57"/>
      <c r="J236" s="57"/>
      <c r="K236" s="57"/>
      <c r="L236" s="57"/>
      <c r="M236" s="57"/>
      <c r="N236" s="57"/>
      <c r="O236" s="57"/>
      <c r="P236" s="57"/>
      <c r="Q236" s="57"/>
      <c r="R236" s="57"/>
      <c r="S236" s="57"/>
      <c r="T236" s="57"/>
      <c r="U236" s="57"/>
      <c r="V236" s="57"/>
      <c r="W236" s="57"/>
      <c r="X236" s="57"/>
      <c r="Y236" s="57"/>
      <c r="Z236" s="57"/>
      <c r="AA236" s="57"/>
      <c r="AB236" s="57"/>
      <c r="AC236" s="57"/>
      <c r="AD236" s="57"/>
      <c r="AE236" s="57"/>
      <c r="AF236" s="57"/>
      <c r="AG236" s="57"/>
      <c r="AH236" s="57"/>
      <c r="AI236" s="57"/>
      <c r="AJ236" s="57"/>
      <c r="AK236" s="57"/>
      <c r="AL236" s="57"/>
      <c r="AM236" s="57"/>
      <c r="AN236" s="57"/>
      <c r="AO236" s="57"/>
      <c r="AP236" s="57"/>
      <c r="AQ236" s="57"/>
      <c r="AR236" s="57"/>
      <c r="AS236" s="57"/>
      <c r="AT236" s="57"/>
      <c r="AU236" s="57"/>
      <c r="AV236" s="57"/>
      <c r="AW236" s="57"/>
      <c r="AX236" s="57"/>
      <c r="AY236" s="57"/>
      <c r="AZ236" s="57"/>
      <c r="BA236" s="57"/>
      <c r="BB236" s="57"/>
      <c r="BC236" s="57"/>
      <c r="BD236" s="57"/>
      <c r="BE236" s="57"/>
      <c r="BF236" s="57"/>
      <c r="BG236" s="57"/>
      <c r="BH236" s="57"/>
      <c r="BI236" s="57"/>
      <c r="BJ236" s="57"/>
      <c r="BK236" s="57"/>
      <c r="BL236" s="57"/>
      <c r="BM236" s="57"/>
      <c r="BN236" s="57"/>
      <c r="BO236" s="57"/>
      <c r="BP236" s="57"/>
      <c r="BQ236" s="57"/>
      <c r="BR236" s="57"/>
      <c r="BS236" s="57"/>
      <c r="BT236" s="57"/>
      <c r="BU236" s="57"/>
      <c r="BV236" s="57"/>
      <c r="BW236" s="57"/>
      <c r="BX236" s="57"/>
      <c r="BY236" s="57"/>
      <c r="BZ236" s="57"/>
      <c r="CA236" s="57"/>
      <c r="CB236" s="57"/>
      <c r="CC236" s="57"/>
      <c r="CD236" s="57"/>
      <c r="CE236" s="57"/>
      <c r="CF236" s="57"/>
      <c r="CG236" s="57"/>
      <c r="CH236" s="57"/>
      <c r="CI236" s="57"/>
      <c r="CJ236" s="57"/>
      <c r="CK236" s="57"/>
      <c r="CL236" s="57"/>
      <c r="CM236" s="57"/>
      <c r="CN236" s="57"/>
      <c r="CO236" s="57"/>
      <c r="CP236" s="57"/>
      <c r="CQ236" s="57"/>
      <c r="CR236" s="57"/>
      <c r="CS236" s="57"/>
      <c r="CT236" s="57"/>
      <c r="CU236" s="57"/>
      <c r="CV236" s="57"/>
      <c r="CW236" s="57"/>
      <c r="CX236" s="57"/>
      <c r="CY236" s="57"/>
      <c r="CZ236" s="57"/>
      <c r="DA236" s="57"/>
      <c r="DB236" s="57"/>
      <c r="DC236" s="57"/>
      <c r="DD236" s="57"/>
      <c r="DE236" s="57"/>
      <c r="DF236" s="57"/>
      <c r="DG236" s="57"/>
      <c r="DH236" s="57"/>
      <c r="DI236" s="57"/>
      <c r="DJ236" s="57"/>
      <c r="DK236" s="57"/>
      <c r="DL236" s="57"/>
      <c r="DM236" s="57"/>
      <c r="DN236" s="57"/>
      <c r="DO236" s="57"/>
      <c r="DP236" s="57"/>
      <c r="DQ236" s="57"/>
      <c r="DR236" s="57"/>
      <c r="DS236" s="57"/>
      <c r="DT236" s="57"/>
      <c r="DU236" s="57"/>
      <c r="DV236" s="57"/>
      <c r="DW236" s="57"/>
      <c r="DX236" s="57"/>
      <c r="DY236" s="57"/>
      <c r="DZ236" s="57"/>
      <c r="EA236" s="57"/>
      <c r="EB236" s="57"/>
      <c r="EC236" s="57"/>
      <c r="ED236" s="57"/>
      <c r="EE236" s="57"/>
      <c r="EF236" s="57"/>
      <c r="EG236" s="57"/>
      <c r="EH236" s="57"/>
      <c r="EI236" s="57"/>
      <c r="EJ236" s="57"/>
      <c r="EK236" s="57"/>
      <c r="EL236" s="57"/>
      <c r="EM236" s="57"/>
      <c r="EN236" s="57"/>
      <c r="EO236" s="57"/>
      <c r="EP236" s="57"/>
      <c r="EQ236" s="57"/>
      <c r="ER236" s="57"/>
      <c r="ES236" s="57"/>
      <c r="ET236" s="57"/>
      <c r="EU236" s="57"/>
      <c r="EV236" s="57"/>
      <c r="EW236" s="57"/>
      <c r="EX236" s="57"/>
      <c r="EY236" s="57"/>
      <c r="EZ236" s="57"/>
      <c r="FA236" s="57"/>
      <c r="FB236" s="57"/>
      <c r="FC236" s="57"/>
      <c r="FD236" s="57"/>
      <c r="FE236" s="57"/>
      <c r="FF236" s="57"/>
      <c r="FG236" s="57"/>
      <c r="FH236" s="57"/>
      <c r="FI236" s="57"/>
      <c r="FJ236" s="57"/>
      <c r="FK236" s="57"/>
      <c r="FL236" s="57"/>
      <c r="FM236" s="57"/>
      <c r="FN236" s="57"/>
      <c r="FO236" s="57"/>
      <c r="FP236" s="57"/>
      <c r="FQ236" s="57"/>
      <c r="FR236" s="57"/>
      <c r="FS236" s="57"/>
      <c r="FT236" s="57"/>
      <c r="FU236" s="57"/>
      <c r="FV236" s="57"/>
      <c r="FW236" s="57"/>
      <c r="FX236" s="57"/>
      <c r="FY236" s="57"/>
      <c r="FZ236" s="57"/>
      <c r="GA236" s="57"/>
      <c r="GB236" s="57"/>
      <c r="GC236" s="57"/>
      <c r="GD236" s="57"/>
      <c r="GE236" s="57"/>
      <c r="GF236" s="57"/>
      <c r="GG236" s="57"/>
      <c r="GH236" s="57"/>
      <c r="GI236" s="57"/>
      <c r="GJ236" s="57"/>
      <c r="GK236" s="57"/>
      <c r="GL236" s="57"/>
      <c r="GM236" s="57"/>
      <c r="GN236" s="57"/>
      <c r="GO236" s="57"/>
      <c r="GP236" s="57"/>
      <c r="GQ236" s="57"/>
      <c r="GR236" s="57"/>
      <c r="GS236" s="57"/>
      <c r="GT236" s="57"/>
      <c r="GU236" s="57"/>
      <c r="GV236" s="57"/>
      <c r="GW236" s="57"/>
      <c r="GX236" s="57"/>
      <c r="GY236" s="57"/>
      <c r="GZ236" s="57"/>
      <c r="HA236" s="57"/>
      <c r="HB236" s="57"/>
      <c r="HC236" s="57"/>
      <c r="HD236" s="57"/>
      <c r="HE236" s="57"/>
      <c r="HF236" s="57"/>
      <c r="HG236" s="57"/>
      <c r="HH236" s="57"/>
      <c r="HI236" s="57"/>
      <c r="HJ236" s="57"/>
      <c r="HK236" s="57"/>
      <c r="HL236" s="57"/>
      <c r="HM236" s="57"/>
      <c r="HN236" s="57"/>
      <c r="HO236" s="57"/>
      <c r="HP236" s="57"/>
      <c r="HQ236" s="57"/>
      <c r="HR236" s="57"/>
      <c r="HS236" s="57"/>
      <c r="HT236" s="57"/>
      <c r="HU236" s="57"/>
      <c r="HV236" s="57"/>
      <c r="HW236" s="57"/>
      <c r="HX236" s="57"/>
      <c r="HY236" s="57"/>
      <c r="HZ236" s="57"/>
      <c r="IA236" s="57"/>
      <c r="IB236" s="57"/>
      <c r="IC236" s="57"/>
      <c r="ID236" s="57"/>
      <c r="IE236" s="57"/>
      <c r="IF236" s="57"/>
      <c r="IG236" s="57"/>
      <c r="IH236" s="57"/>
      <c r="II236" s="57"/>
      <c r="IJ236" s="57"/>
      <c r="IK236" s="57"/>
      <c r="IL236" s="57"/>
      <c r="IM236" s="57"/>
      <c r="IN236" s="57"/>
      <c r="IO236" s="57"/>
      <c r="IP236" s="57"/>
      <c r="IQ236" s="57"/>
      <c r="IR236" s="57"/>
      <c r="IS236" s="57"/>
      <c r="IT236" s="57"/>
      <c r="IU236" s="57"/>
      <c r="IV236" s="57"/>
      <c r="IW236" s="57"/>
      <c r="IX236" s="57"/>
      <c r="IY236" s="57"/>
      <c r="IZ236" s="57"/>
      <c r="JA236" s="57"/>
      <c r="JB236" s="57"/>
      <c r="JC236" s="57"/>
      <c r="JD236" s="57"/>
      <c r="JE236" s="57"/>
      <c r="JF236" s="57"/>
      <c r="JG236" s="57"/>
      <c r="JH236" s="57"/>
      <c r="JI236" s="57"/>
      <c r="JJ236" s="57"/>
      <c r="JK236" s="57"/>
      <c r="JL236" s="57"/>
      <c r="JM236" s="57"/>
      <c r="JN236" s="57"/>
      <c r="JO236" s="57"/>
      <c r="JP236" s="57"/>
      <c r="JQ236" s="57"/>
      <c r="JR236" s="57"/>
      <c r="JS236" s="57"/>
      <c r="JT236" s="57"/>
      <c r="JU236" s="57"/>
      <c r="JV236" s="57"/>
      <c r="JW236" s="57"/>
      <c r="JX236" s="57"/>
      <c r="JY236" s="57"/>
      <c r="JZ236" s="57"/>
      <c r="KA236" s="57"/>
      <c r="KB236" s="57"/>
      <c r="KC236" s="57"/>
      <c r="KD236" s="57"/>
      <c r="KE236" s="57"/>
      <c r="KF236" s="57"/>
      <c r="KG236" s="57"/>
      <c r="KH236" s="57"/>
      <c r="KI236" s="57"/>
      <c r="KJ236" s="57"/>
      <c r="KK236" s="57"/>
      <c r="KL236" s="57"/>
      <c r="KM236" s="57"/>
      <c r="KN236" s="57"/>
      <c r="KO236" s="57"/>
      <c r="KP236" s="57"/>
      <c r="KQ236" s="57"/>
      <c r="KR236" s="57"/>
      <c r="KS236" s="57"/>
      <c r="KT236" s="57"/>
      <c r="KU236" s="57"/>
      <c r="KV236" s="57"/>
      <c r="KW236" s="57"/>
      <c r="KX236" s="57"/>
      <c r="KY236" s="57"/>
      <c r="KZ236" s="57"/>
      <c r="LA236" s="57"/>
      <c r="LB236" s="57"/>
      <c r="LC236" s="57"/>
      <c r="LD236" s="57"/>
      <c r="LE236" s="57"/>
      <c r="LF236" s="57"/>
      <c r="LG236" s="57"/>
      <c r="LH236" s="57"/>
      <c r="LI236" s="57"/>
      <c r="LJ236" s="57"/>
      <c r="LK236" s="57"/>
      <c r="LL236" s="57"/>
      <c r="LM236" s="57"/>
      <c r="LN236" s="57"/>
      <c r="LO236" s="57"/>
      <c r="LP236" s="57"/>
      <c r="LQ236" s="57"/>
      <c r="LR236" s="57"/>
      <c r="LS236" s="57"/>
      <c r="LT236" s="57"/>
      <c r="LU236" s="57"/>
      <c r="LV236" s="57"/>
      <c r="LW236" s="57"/>
      <c r="LX236" s="57"/>
      <c r="LY236" s="57"/>
      <c r="LZ236" s="57"/>
      <c r="MA236" s="57"/>
      <c r="MB236" s="57"/>
      <c r="MC236" s="57"/>
      <c r="MD236" s="57"/>
      <c r="ME236" s="57"/>
      <c r="MF236" s="57"/>
      <c r="MG236" s="57"/>
      <c r="MH236" s="57"/>
      <c r="MI236" s="57"/>
      <c r="MJ236" s="57"/>
      <c r="MK236" s="57"/>
      <c r="ML236" s="57"/>
      <c r="MM236" s="57"/>
      <c r="MN236" s="57"/>
      <c r="MO236" s="57"/>
      <c r="MP236" s="57"/>
      <c r="MQ236" s="57"/>
      <c r="MR236" s="57"/>
      <c r="MS236" s="57"/>
      <c r="MT236" s="57"/>
      <c r="MU236" s="57"/>
      <c r="MV236" s="57"/>
      <c r="MW236" s="57"/>
      <c r="MX236" s="57"/>
      <c r="MY236" s="57"/>
      <c r="MZ236" s="57"/>
      <c r="NA236" s="57"/>
      <c r="NB236" s="57"/>
      <c r="NC236" s="57"/>
      <c r="ND236" s="57"/>
      <c r="NE236" s="57"/>
      <c r="NF236" s="57"/>
      <c r="NG236" s="57"/>
      <c r="NH236" s="57"/>
      <c r="NI236" s="57"/>
      <c r="NJ236" s="57"/>
      <c r="NK236" s="57"/>
      <c r="NL236" s="57"/>
      <c r="NM236" s="57"/>
      <c r="NN236" s="57"/>
      <c r="NO236" s="57"/>
      <c r="NP236" s="57"/>
      <c r="NQ236" s="57"/>
      <c r="NR236" s="57"/>
      <c r="NS236" s="57"/>
      <c r="NT236" s="57"/>
      <c r="NU236" s="57"/>
      <c r="NV236" s="57"/>
      <c r="NW236" s="57"/>
      <c r="NX236" s="57"/>
      <c r="NY236" s="57"/>
      <c r="NZ236" s="57"/>
      <c r="OA236" s="57"/>
      <c r="OB236" s="57"/>
      <c r="OC236" s="57"/>
      <c r="OD236" s="57"/>
      <c r="OE236" s="57"/>
      <c r="OF236" s="57"/>
      <c r="OG236" s="57"/>
      <c r="OH236" s="57"/>
      <c r="OI236" s="57"/>
      <c r="OJ236" s="57"/>
      <c r="OK236" s="57"/>
      <c r="OL236" s="57"/>
      <c r="OM236" s="57"/>
      <c r="ON236" s="57"/>
      <c r="OO236" s="57"/>
      <c r="OP236" s="57"/>
      <c r="OQ236" s="57"/>
      <c r="OR236" s="57"/>
      <c r="OS236" s="57"/>
      <c r="OT236" s="57"/>
      <c r="OU236" s="57"/>
      <c r="OV236" s="57"/>
      <c r="OW236" s="57"/>
      <c r="OX236" s="57"/>
      <c r="OY236" s="57"/>
      <c r="OZ236" s="57"/>
      <c r="PA236" s="57"/>
      <c r="PB236" s="57"/>
      <c r="PC236" s="57"/>
      <c r="PD236" s="57"/>
      <c r="PE236" s="57"/>
      <c r="PF236" s="57"/>
      <c r="PG236" s="57"/>
      <c r="PH236" s="57"/>
      <c r="PI236" s="57"/>
      <c r="PJ236" s="57"/>
      <c r="PK236" s="57"/>
      <c r="PL236" s="57"/>
      <c r="PM236" s="57"/>
      <c r="PN236" s="57"/>
      <c r="PO236" s="57"/>
      <c r="PP236" s="57"/>
      <c r="PQ236" s="57"/>
      <c r="PR236" s="57"/>
      <c r="PS236" s="57"/>
      <c r="PT236" s="57"/>
      <c r="PU236" s="57"/>
      <c r="PV236" s="57"/>
      <c r="PW236" s="57"/>
      <c r="PX236" s="57"/>
      <c r="PY236" s="57"/>
      <c r="PZ236" s="57"/>
      <c r="QA236" s="57"/>
      <c r="QB236" s="57"/>
      <c r="QC236" s="57"/>
      <c r="QD236" s="57"/>
      <c r="QE236" s="57"/>
      <c r="QF236" s="57"/>
      <c r="QG236" s="57"/>
      <c r="QH236" s="57"/>
      <c r="QI236" s="57"/>
      <c r="QJ236" s="57"/>
      <c r="QK236" s="57"/>
      <c r="QL236" s="57"/>
      <c r="QM236" s="57"/>
      <c r="QN236" s="57"/>
      <c r="QO236" s="57"/>
      <c r="QP236" s="57"/>
      <c r="QQ236" s="57"/>
      <c r="QR236" s="57"/>
      <c r="QS236" s="57"/>
      <c r="QT236" s="57"/>
      <c r="QU236" s="57"/>
      <c r="QV236" s="57"/>
      <c r="QW236" s="57"/>
      <c r="QX236" s="57"/>
      <c r="QY236" s="57"/>
      <c r="QZ236" s="57"/>
      <c r="RA236" s="57"/>
      <c r="RB236" s="57"/>
      <c r="RC236" s="57"/>
      <c r="RD236" s="57"/>
      <c r="RE236" s="57"/>
      <c r="RF236" s="57"/>
      <c r="RG236" s="57"/>
      <c r="RH236" s="57"/>
      <c r="RI236" s="57"/>
      <c r="RJ236" s="57"/>
      <c r="RK236" s="57"/>
      <c r="RL236" s="57"/>
      <c r="RM236" s="57"/>
      <c r="RN236" s="57"/>
      <c r="RO236" s="57"/>
      <c r="RP236" s="57"/>
      <c r="RQ236" s="57"/>
      <c r="RR236" s="57"/>
      <c r="RS236" s="57"/>
      <c r="RT236" s="57"/>
      <c r="RU236" s="57"/>
      <c r="RV236" s="57"/>
      <c r="RW236" s="57"/>
      <c r="RX236" s="57"/>
      <c r="RY236" s="57"/>
      <c r="RZ236" s="57"/>
      <c r="SA236" s="57"/>
      <c r="SB236" s="57"/>
      <c r="SC236" s="57"/>
      <c r="SD236" s="57"/>
      <c r="SE236" s="57"/>
      <c r="SF236" s="57"/>
      <c r="SG236" s="57"/>
      <c r="SH236" s="57"/>
      <c r="SI236" s="57"/>
      <c r="SJ236" s="57"/>
      <c r="SK236" s="57"/>
      <c r="SL236" s="57"/>
      <c r="SM236" s="57"/>
      <c r="SN236" s="57"/>
      <c r="SO236" s="57"/>
      <c r="SP236" s="57"/>
      <c r="SQ236" s="57"/>
      <c r="SR236" s="57"/>
      <c r="SS236" s="57"/>
      <c r="ST236" s="57"/>
      <c r="SU236" s="57"/>
      <c r="SV236" s="57"/>
      <c r="SW236" s="57"/>
      <c r="SX236" s="57"/>
      <c r="SY236" s="57"/>
      <c r="SZ236" s="57"/>
      <c r="TA236" s="57"/>
      <c r="TB236" s="57"/>
      <c r="TC236" s="57"/>
      <c r="TD236" s="57"/>
      <c r="TE236" s="57"/>
      <c r="TF236" s="57"/>
      <c r="TG236" s="57"/>
      <c r="TH236" s="57"/>
      <c r="TI236" s="57"/>
      <c r="TJ236" s="57"/>
      <c r="TK236" s="57"/>
      <c r="TL236" s="57"/>
      <c r="TM236" s="57"/>
      <c r="TN236" s="57"/>
      <c r="TO236" s="57"/>
      <c r="TP236" s="57"/>
      <c r="TQ236" s="57"/>
      <c r="TR236" s="57"/>
      <c r="TS236" s="57"/>
      <c r="TT236" s="57"/>
      <c r="TU236" s="57"/>
      <c r="TV236" s="57"/>
      <c r="TW236" s="57"/>
      <c r="TX236" s="57"/>
      <c r="TY236" s="57"/>
      <c r="TZ236" s="57"/>
      <c r="UA236" s="57"/>
      <c r="UB236" s="57"/>
      <c r="UC236" s="57"/>
      <c r="UD236" s="57"/>
      <c r="UE236" s="57"/>
      <c r="UF236" s="57"/>
      <c r="UG236" s="57"/>
      <c r="UH236" s="57"/>
      <c r="UI236" s="57"/>
      <c r="UJ236" s="57"/>
      <c r="UK236" s="57"/>
      <c r="UL236" s="57"/>
      <c r="UM236" s="57"/>
      <c r="UN236" s="57"/>
      <c r="UO236" s="57"/>
      <c r="UP236" s="57"/>
      <c r="UQ236" s="57"/>
      <c r="UR236" s="57"/>
      <c r="US236" s="57"/>
      <c r="UT236" s="57"/>
      <c r="UU236" s="57"/>
      <c r="UV236" s="57"/>
      <c r="UW236" s="57"/>
      <c r="UX236" s="57"/>
      <c r="UY236" s="57"/>
      <c r="UZ236" s="57"/>
      <c r="VA236" s="57"/>
      <c r="VB236" s="57"/>
      <c r="VC236" s="57"/>
      <c r="VD236" s="57"/>
      <c r="VE236" s="57"/>
      <c r="VF236" s="57"/>
      <c r="VG236" s="57"/>
      <c r="VH236" s="57"/>
      <c r="VI236" s="57"/>
      <c r="VJ236" s="57"/>
      <c r="VK236" s="57"/>
      <c r="VL236" s="57"/>
      <c r="VM236" s="57"/>
      <c r="VN236" s="57"/>
      <c r="VO236" s="57"/>
      <c r="VP236" s="57"/>
      <c r="VQ236" s="57"/>
      <c r="VR236" s="57"/>
      <c r="VS236" s="57"/>
      <c r="VT236" s="57"/>
      <c r="VU236" s="57"/>
      <c r="VV236" s="57"/>
      <c r="VW236" s="57"/>
      <c r="VX236" s="57"/>
      <c r="VY236" s="57"/>
      <c r="VZ236" s="57"/>
      <c r="WA236" s="57"/>
      <c r="WB236" s="57"/>
      <c r="WC236" s="57"/>
      <c r="WD236" s="57"/>
      <c r="WE236" s="57"/>
      <c r="WF236" s="57"/>
      <c r="WG236" s="57"/>
      <c r="WH236" s="57"/>
      <c r="WI236" s="57"/>
      <c r="WJ236" s="57"/>
      <c r="WK236" s="57"/>
      <c r="WL236" s="57"/>
      <c r="WM236" s="57"/>
      <c r="WN236" s="57"/>
      <c r="WO236" s="57"/>
      <c r="WP236" s="57"/>
      <c r="WQ236" s="57"/>
      <c r="WR236" s="57"/>
      <c r="WS236" s="57"/>
      <c r="WT236" s="57"/>
      <c r="WU236" s="57"/>
      <c r="WV236" s="57"/>
      <c r="WW236" s="57"/>
      <c r="WX236" s="57"/>
      <c r="WY236" s="57"/>
      <c r="WZ236" s="57"/>
      <c r="XA236" s="57"/>
      <c r="XB236" s="57"/>
      <c r="XC236" s="57"/>
      <c r="XD236" s="57"/>
      <c r="XE236" s="57"/>
      <c r="XF236" s="57"/>
      <c r="XG236" s="57"/>
      <c r="XH236" s="57"/>
      <c r="XI236" s="57"/>
      <c r="XJ236" s="57"/>
      <c r="XK236" s="57"/>
      <c r="XL236" s="57"/>
      <c r="XM236" s="57"/>
      <c r="XN236" s="57"/>
      <c r="XO236" s="57"/>
      <c r="XP236" s="57"/>
      <c r="XQ236" s="57"/>
      <c r="XR236" s="57"/>
      <c r="XS236" s="57"/>
      <c r="XT236" s="57"/>
      <c r="XU236" s="57"/>
      <c r="XV236" s="57"/>
      <c r="XW236" s="57"/>
      <c r="XX236" s="57"/>
      <c r="XY236" s="57"/>
      <c r="XZ236" s="57"/>
      <c r="YA236" s="57"/>
      <c r="YB236" s="57"/>
      <c r="YC236" s="57"/>
      <c r="YD236" s="57"/>
      <c r="YE236" s="57"/>
      <c r="YF236" s="57"/>
      <c r="YG236" s="57"/>
      <c r="YH236" s="57"/>
      <c r="YI236" s="57"/>
      <c r="YJ236" s="57"/>
      <c r="YK236" s="57"/>
      <c r="YL236" s="57"/>
      <c r="YM236" s="57"/>
      <c r="YN236" s="57"/>
      <c r="YO236" s="57"/>
      <c r="YP236" s="57"/>
      <c r="YQ236" s="57"/>
      <c r="YR236" s="57"/>
      <c r="YS236" s="57"/>
      <c r="YT236" s="57"/>
      <c r="YU236" s="57"/>
      <c r="YV236" s="57"/>
      <c r="YW236" s="57"/>
      <c r="YX236" s="57"/>
      <c r="YY236" s="57"/>
      <c r="YZ236" s="57"/>
      <c r="ZA236" s="57"/>
      <c r="ZB236" s="57"/>
      <c r="ZC236" s="57"/>
      <c r="ZD236" s="57"/>
      <c r="ZE236" s="57"/>
      <c r="ZF236" s="57"/>
      <c r="ZG236" s="57"/>
      <c r="ZH236" s="57"/>
      <c r="ZI236" s="57"/>
      <c r="ZJ236" s="57"/>
      <c r="ZK236" s="57"/>
      <c r="ZL236" s="57"/>
      <c r="ZM236" s="57"/>
      <c r="ZN236" s="57"/>
      <c r="ZO236" s="57"/>
      <c r="ZP236" s="57"/>
      <c r="ZQ236" s="57"/>
      <c r="ZR236" s="57"/>
      <c r="ZS236" s="57"/>
      <c r="ZT236" s="57"/>
      <c r="ZU236" s="57"/>
      <c r="ZV236" s="57"/>
      <c r="ZW236" s="57"/>
      <c r="ZX236" s="57"/>
      <c r="ZY236" s="57"/>
      <c r="ZZ236" s="57"/>
      <c r="AAA236" s="57"/>
      <c r="AAB236" s="57"/>
      <c r="AAC236" s="57"/>
      <c r="AAD236" s="57"/>
      <c r="AAE236" s="57"/>
      <c r="AAF236" s="57"/>
      <c r="AAG236" s="57"/>
      <c r="AAH236" s="57"/>
      <c r="AAI236" s="57"/>
      <c r="AAJ236" s="57"/>
      <c r="AAK236" s="57"/>
      <c r="AAL236" s="57"/>
      <c r="AAM236" s="57"/>
      <c r="AAN236" s="57"/>
      <c r="AAO236" s="57"/>
      <c r="AAP236" s="57"/>
      <c r="AAQ236" s="57"/>
      <c r="AAR236" s="57"/>
      <c r="AAS236" s="57"/>
      <c r="AAT236" s="57"/>
      <c r="AAU236" s="57"/>
      <c r="AAV236" s="57"/>
      <c r="AAW236" s="57"/>
      <c r="AAX236" s="57"/>
      <c r="AAY236" s="57"/>
      <c r="AAZ236" s="57"/>
      <c r="ABA236" s="57"/>
      <c r="ABB236" s="57"/>
      <c r="ABC236" s="57"/>
      <c r="ABD236" s="57"/>
      <c r="ABE236" s="57"/>
      <c r="ABF236" s="57"/>
      <c r="ABG236" s="57"/>
      <c r="ABH236" s="57"/>
      <c r="ABI236" s="57"/>
      <c r="ABJ236" s="57"/>
      <c r="ABK236" s="57"/>
      <c r="ABL236" s="57"/>
      <c r="ABM236" s="57"/>
      <c r="ABN236" s="57"/>
      <c r="ABO236" s="57"/>
      <c r="ABP236" s="57"/>
      <c r="ABQ236" s="57"/>
      <c r="ABR236" s="57"/>
      <c r="ABS236" s="57"/>
      <c r="ABT236" s="57"/>
      <c r="ABU236" s="57"/>
      <c r="ABV236" s="57"/>
      <c r="ABW236" s="57"/>
      <c r="ABX236" s="57"/>
      <c r="ABY236" s="57"/>
      <c r="ABZ236" s="57"/>
      <c r="ACA236" s="57"/>
      <c r="ACB236" s="57"/>
      <c r="ACC236" s="57"/>
      <c r="ACD236" s="57"/>
      <c r="ACE236" s="57"/>
      <c r="ACF236" s="57"/>
      <c r="ACG236" s="57"/>
      <c r="ACH236" s="57"/>
      <c r="ACI236" s="57"/>
      <c r="ACJ236" s="57"/>
      <c r="ACK236" s="57"/>
      <c r="ACL236" s="57"/>
      <c r="ACM236" s="57"/>
      <c r="ACN236" s="57"/>
      <c r="ACO236" s="57"/>
      <c r="ACP236" s="57"/>
      <c r="ACQ236" s="57"/>
      <c r="ACR236" s="57"/>
      <c r="ACS236" s="57"/>
      <c r="ACT236" s="57"/>
      <c r="ACU236" s="57"/>
      <c r="ACV236" s="57"/>
      <c r="ACW236" s="57"/>
      <c r="ACX236" s="57"/>
      <c r="ACY236" s="57"/>
      <c r="ACZ236" s="57"/>
      <c r="ADA236" s="57"/>
      <c r="ADB236" s="57"/>
      <c r="ADC236" s="57"/>
      <c r="ADD236" s="57"/>
      <c r="ADE236" s="57"/>
      <c r="ADF236" s="57"/>
      <c r="ADG236" s="57"/>
      <c r="ADH236" s="57"/>
      <c r="ADI236" s="57"/>
      <c r="ADJ236" s="57"/>
      <c r="ADK236" s="57"/>
      <c r="ADL236" s="57"/>
      <c r="ADM236" s="57"/>
      <c r="ADN236" s="57"/>
      <c r="ADO236" s="57"/>
      <c r="ADP236" s="57"/>
      <c r="ADQ236" s="57"/>
      <c r="ADR236" s="57"/>
      <c r="ADS236" s="57"/>
      <c r="ADT236" s="57"/>
      <c r="ADU236" s="57"/>
      <c r="ADV236" s="57"/>
      <c r="ADW236" s="57"/>
      <c r="ADX236" s="57"/>
      <c r="ADY236" s="57"/>
      <c r="ADZ236" s="57"/>
      <c r="AEA236" s="57"/>
      <c r="AEB236" s="57"/>
      <c r="AEC236" s="57"/>
      <c r="AED236" s="57"/>
      <c r="AEE236" s="57"/>
      <c r="AEF236" s="57"/>
      <c r="AEG236" s="57"/>
      <c r="AEH236" s="57"/>
      <c r="AEI236" s="57"/>
      <c r="AEJ236" s="57"/>
      <c r="AEK236" s="57"/>
      <c r="AEL236" s="57"/>
      <c r="AEM236" s="57"/>
      <c r="AEN236" s="57"/>
      <c r="AEO236" s="57"/>
      <c r="AEP236" s="57"/>
      <c r="AEQ236" s="57"/>
      <c r="AER236" s="57"/>
      <c r="AES236" s="57"/>
      <c r="AET236" s="57"/>
      <c r="AEU236" s="57"/>
      <c r="AEV236" s="57"/>
      <c r="AEW236" s="57"/>
      <c r="AEX236" s="57"/>
      <c r="AEY236" s="57"/>
      <c r="AEZ236" s="57"/>
      <c r="AFA236" s="57"/>
      <c r="AFB236" s="57"/>
      <c r="AFC236" s="57"/>
      <c r="AFD236" s="57"/>
      <c r="AFE236" s="57"/>
      <c r="AFF236" s="57"/>
      <c r="AFG236" s="57"/>
      <c r="AFH236" s="57"/>
      <c r="AFI236" s="57"/>
      <c r="AFJ236" s="57"/>
      <c r="AFK236" s="57"/>
      <c r="AFL236" s="57"/>
      <c r="AFM236" s="57"/>
      <c r="AFN236" s="57"/>
      <c r="AFO236" s="57"/>
      <c r="AFP236" s="57"/>
      <c r="AFQ236" s="57"/>
      <c r="AFR236" s="57"/>
      <c r="AFS236" s="57"/>
      <c r="AFT236" s="57"/>
      <c r="AFU236" s="57"/>
      <c r="AFV236" s="57"/>
      <c r="AFW236" s="57"/>
      <c r="AFX236" s="57"/>
      <c r="AFY236" s="57"/>
      <c r="AFZ236" s="57"/>
      <c r="AGA236" s="57"/>
      <c r="AGB236" s="57"/>
      <c r="AGC236" s="57"/>
      <c r="AGD236" s="57"/>
      <c r="AGE236" s="57"/>
      <c r="AGF236" s="57"/>
      <c r="AGG236" s="57"/>
      <c r="AGH236" s="57"/>
      <c r="AGI236" s="57"/>
      <c r="AGJ236" s="57"/>
      <c r="AGK236" s="57"/>
      <c r="AGL236" s="57"/>
      <c r="AGM236" s="57"/>
      <c r="AGN236" s="57"/>
      <c r="AGO236" s="57"/>
      <c r="AGP236" s="57"/>
      <c r="AGQ236" s="57"/>
      <c r="AGR236" s="57"/>
      <c r="AGS236" s="57"/>
      <c r="AGT236" s="57"/>
      <c r="AGU236" s="57"/>
      <c r="AGV236" s="57"/>
      <c r="AGW236" s="57"/>
      <c r="AGX236" s="57"/>
      <c r="AGY236" s="57"/>
      <c r="AGZ236" s="57"/>
      <c r="AHA236" s="57"/>
      <c r="AHB236" s="57"/>
      <c r="AHC236" s="57"/>
      <c r="AHD236" s="57"/>
      <c r="AHE236" s="57"/>
      <c r="AHF236" s="57"/>
      <c r="AHG236" s="57"/>
      <c r="AHH236" s="57"/>
      <c r="AHI236" s="57"/>
      <c r="AHJ236" s="57"/>
      <c r="AHK236" s="57"/>
      <c r="AHL236" s="57"/>
      <c r="AHM236" s="57"/>
      <c r="AHN236" s="57"/>
      <c r="AHO236" s="57"/>
      <c r="AHP236" s="57"/>
      <c r="AHQ236" s="57"/>
      <c r="AHR236" s="57"/>
      <c r="AHS236" s="57"/>
      <c r="AHT236" s="57"/>
      <c r="AHU236" s="57"/>
      <c r="AHV236" s="57"/>
      <c r="AHW236" s="57"/>
      <c r="AHX236" s="57"/>
      <c r="AHY236" s="57"/>
      <c r="AHZ236" s="57"/>
      <c r="AIA236" s="57"/>
      <c r="AIB236" s="57"/>
      <c r="AIC236" s="57"/>
      <c r="AID236" s="57"/>
      <c r="AIE236" s="57"/>
      <c r="AIF236" s="57"/>
      <c r="AIG236" s="57"/>
      <c r="AIH236" s="57"/>
      <c r="AII236" s="57"/>
      <c r="AIJ236" s="57"/>
      <c r="AIK236" s="57"/>
      <c r="AIL236" s="57"/>
      <c r="AIM236" s="57"/>
      <c r="AIN236" s="57"/>
      <c r="AIO236" s="57"/>
      <c r="AIP236" s="57"/>
      <c r="AIQ236" s="57"/>
      <c r="AIR236" s="57"/>
      <c r="AIS236" s="57"/>
      <c r="AIT236" s="57"/>
      <c r="AIU236" s="57"/>
      <c r="AIV236" s="57"/>
      <c r="AIW236" s="57"/>
      <c r="AIX236" s="57"/>
      <c r="AIY236" s="57"/>
      <c r="AIZ236" s="57"/>
      <c r="AJA236" s="57"/>
      <c r="AJB236" s="57"/>
      <c r="AJC236" s="57"/>
      <c r="AJD236" s="57"/>
      <c r="AJE236" s="57"/>
      <c r="AJF236" s="57"/>
      <c r="AJG236" s="57"/>
      <c r="AJH236" s="57"/>
      <c r="AJI236" s="57"/>
      <c r="AJJ236" s="57"/>
      <c r="AJK236" s="57"/>
      <c r="AJL236" s="57"/>
      <c r="AJM236" s="57"/>
      <c r="AJN236" s="57"/>
      <c r="AJO236" s="57"/>
      <c r="AJP236" s="57"/>
      <c r="AJQ236" s="57"/>
      <c r="AJR236" s="57"/>
      <c r="AJS236" s="57"/>
      <c r="AJT236" s="57"/>
      <c r="AJU236" s="57"/>
      <c r="AJV236" s="57"/>
      <c r="AJW236" s="57"/>
      <c r="AJX236" s="57"/>
      <c r="AJY236" s="57"/>
      <c r="AJZ236" s="57"/>
      <c r="AKA236" s="57"/>
      <c r="AKB236" s="57"/>
      <c r="AKC236" s="57"/>
      <c r="AKD236" s="57"/>
      <c r="AKE236" s="57"/>
      <c r="AKF236" s="57"/>
      <c r="AKG236" s="57"/>
      <c r="AKH236" s="57"/>
      <c r="AKI236" s="57"/>
      <c r="AKJ236" s="57"/>
      <c r="AKK236" s="57"/>
      <c r="AKL236" s="57"/>
      <c r="AKM236" s="57"/>
      <c r="AKN236" s="57"/>
      <c r="AKO236" s="57"/>
      <c r="AKP236" s="57"/>
      <c r="AKQ236" s="57"/>
      <c r="AKR236" s="57"/>
      <c r="AKS236" s="57"/>
      <c r="AKT236" s="57"/>
      <c r="AKU236" s="57"/>
      <c r="AKV236" s="57"/>
      <c r="AKW236" s="57"/>
      <c r="AKX236" s="57"/>
      <c r="AKY236" s="57"/>
      <c r="AKZ236" s="57"/>
      <c r="ALA236" s="57"/>
      <c r="ALB236" s="57"/>
      <c r="ALC236" s="57"/>
      <c r="ALD236" s="57"/>
      <c r="ALE236" s="57"/>
      <c r="ALF236" s="57"/>
      <c r="ALG236" s="57"/>
      <c r="ALH236" s="57"/>
      <c r="ALI236" s="57"/>
      <c r="ALJ236" s="57"/>
      <c r="ALK236" s="57"/>
      <c r="ALL236" s="57"/>
      <c r="ALM236" s="57"/>
      <c r="ALN236" s="57"/>
      <c r="ALO236" s="57"/>
      <c r="ALP236" s="57"/>
      <c r="ALQ236" s="57"/>
      <c r="ALR236" s="57"/>
      <c r="ALS236" s="57"/>
      <c r="ALT236" s="57"/>
      <c r="ALU236" s="57"/>
      <c r="ALV236" s="57"/>
      <c r="ALW236" s="57"/>
      <c r="ALX236" s="57"/>
      <c r="ALY236" s="57"/>
      <c r="ALZ236" s="57"/>
      <c r="AMA236" s="57"/>
      <c r="AMB236" s="57"/>
      <c r="AMC236" s="57"/>
      <c r="AMD236" s="57"/>
      <c r="AME236" s="57"/>
      <c r="AMF236" s="57"/>
      <c r="AMG236" s="57"/>
      <c r="AMH236" s="57"/>
      <c r="AMI236" s="57"/>
      <c r="AMJ236" s="57"/>
      <c r="AMK236" s="57"/>
      <c r="AML236" s="57"/>
      <c r="AMM236" s="57"/>
      <c r="AMN236" s="57"/>
      <c r="AMO236" s="57"/>
      <c r="AMP236" s="57"/>
      <c r="AMQ236" s="57"/>
      <c r="AMR236" s="57"/>
      <c r="AMS236" s="57"/>
      <c r="AMT236" s="57"/>
      <c r="AMU236" s="57"/>
      <c r="AMV236" s="57"/>
      <c r="AMW236" s="57"/>
      <c r="AMX236" s="57"/>
      <c r="AMY236" s="57"/>
      <c r="AMZ236" s="57"/>
      <c r="ANA236" s="57"/>
      <c r="ANB236" s="57"/>
      <c r="ANC236" s="57"/>
      <c r="AND236" s="57"/>
      <c r="ANE236" s="57"/>
      <c r="ANF236" s="57"/>
      <c r="ANG236" s="57"/>
      <c r="ANH236" s="57"/>
      <c r="ANI236" s="57"/>
      <c r="ANJ236" s="57"/>
      <c r="ANK236" s="57"/>
      <c r="ANL236" s="57"/>
      <c r="ANM236" s="57"/>
      <c r="ANN236" s="57"/>
      <c r="ANO236" s="57"/>
      <c r="ANP236" s="57"/>
      <c r="ANQ236" s="57"/>
      <c r="ANR236" s="57"/>
      <c r="ANS236" s="57"/>
      <c r="ANT236" s="57"/>
      <c r="ANU236" s="57"/>
      <c r="ANV236" s="57"/>
      <c r="ANW236" s="57"/>
      <c r="ANX236" s="57"/>
      <c r="ANY236" s="57"/>
      <c r="ANZ236" s="57"/>
      <c r="AOA236" s="57"/>
      <c r="AOB236" s="57"/>
      <c r="AOC236" s="57"/>
      <c r="AOD236" s="57"/>
      <c r="AOE236" s="57"/>
      <c r="AOF236" s="57"/>
      <c r="AOG236" s="57"/>
      <c r="AOH236" s="57"/>
      <c r="AOI236" s="57"/>
      <c r="AOJ236" s="57"/>
      <c r="AOK236" s="57"/>
      <c r="AOL236" s="57"/>
      <c r="AOM236" s="57"/>
      <c r="AON236" s="57"/>
      <c r="AOO236" s="57"/>
      <c r="AOP236" s="57"/>
      <c r="AOQ236" s="57"/>
      <c r="AOR236" s="57"/>
      <c r="AOS236" s="57"/>
      <c r="AOT236" s="57"/>
      <c r="AOU236" s="57"/>
      <c r="AOV236" s="57"/>
      <c r="AOW236" s="57"/>
      <c r="AOX236" s="57"/>
      <c r="AOY236" s="57"/>
      <c r="AOZ236" s="57"/>
      <c r="APA236" s="57"/>
      <c r="APB236" s="57"/>
      <c r="APC236" s="57"/>
      <c r="APD236" s="57"/>
      <c r="APE236" s="57"/>
      <c r="APF236" s="57"/>
      <c r="APG236" s="57"/>
      <c r="APH236" s="57"/>
      <c r="API236" s="57"/>
      <c r="APJ236" s="57"/>
      <c r="APK236" s="57"/>
      <c r="APL236" s="57"/>
      <c r="APM236" s="57"/>
      <c r="APN236" s="57"/>
      <c r="APO236" s="57"/>
      <c r="APP236" s="57"/>
      <c r="APQ236" s="57"/>
      <c r="APR236" s="57"/>
      <c r="APS236" s="57"/>
      <c r="APT236" s="57"/>
      <c r="APU236" s="57"/>
      <c r="APV236" s="57"/>
      <c r="APW236" s="57"/>
      <c r="APX236" s="57"/>
      <c r="APY236" s="57"/>
      <c r="APZ236" s="57"/>
      <c r="AQA236" s="57"/>
      <c r="AQB236" s="57"/>
      <c r="AQC236" s="57"/>
      <c r="AQD236" s="57"/>
      <c r="AQE236" s="57"/>
      <c r="AQF236" s="57"/>
      <c r="AQG236" s="57"/>
      <c r="AQH236" s="57"/>
      <c r="AQI236" s="57"/>
      <c r="AQJ236" s="57"/>
      <c r="AQK236" s="57"/>
      <c r="AQL236" s="57"/>
      <c r="AQM236" s="57"/>
      <c r="AQN236" s="57"/>
      <c r="AQO236" s="57"/>
      <c r="AQP236" s="57"/>
      <c r="AQQ236" s="57"/>
      <c r="AQR236" s="57"/>
      <c r="AQS236" s="57"/>
      <c r="AQT236" s="57"/>
      <c r="AQU236" s="57"/>
      <c r="AQV236" s="57"/>
      <c r="AQW236" s="57"/>
      <c r="AQX236" s="57"/>
      <c r="AQY236" s="57"/>
      <c r="AQZ236" s="57"/>
      <c r="ARA236" s="57"/>
      <c r="ARB236" s="57"/>
      <c r="ARC236" s="57"/>
      <c r="ARD236" s="57"/>
      <c r="ARE236" s="57"/>
      <c r="ARF236" s="57"/>
      <c r="ARG236" s="57"/>
      <c r="ARH236" s="57"/>
      <c r="ARI236" s="57"/>
      <c r="ARJ236" s="57"/>
      <c r="ARK236" s="57"/>
      <c r="ARL236" s="57"/>
      <c r="ARM236" s="57"/>
      <c r="ARN236" s="57"/>
      <c r="ARO236" s="57"/>
      <c r="ARP236" s="57"/>
      <c r="ARQ236" s="57"/>
      <c r="ARR236" s="57"/>
      <c r="ARS236" s="57"/>
      <c r="ART236" s="57"/>
      <c r="ARU236" s="57"/>
      <c r="ARV236" s="57"/>
      <c r="ARW236" s="57"/>
      <c r="ARX236" s="57"/>
      <c r="ARY236" s="57"/>
      <c r="ARZ236" s="57"/>
      <c r="ASA236" s="57"/>
      <c r="ASB236" s="57"/>
      <c r="ASC236" s="57"/>
      <c r="ASD236" s="57"/>
      <c r="ASE236" s="57"/>
      <c r="ASF236" s="57"/>
      <c r="ASG236" s="57"/>
      <c r="ASH236" s="57"/>
      <c r="ASI236" s="57"/>
      <c r="ASJ236" s="57"/>
      <c r="ASK236" s="57"/>
      <c r="ASL236" s="57"/>
      <c r="ASM236" s="57"/>
      <c r="ASN236" s="57"/>
      <c r="ASO236" s="57"/>
      <c r="ASP236" s="57"/>
      <c r="ASQ236" s="57"/>
      <c r="ASR236" s="57"/>
      <c r="ASS236" s="57"/>
      <c r="AST236" s="57"/>
      <c r="ASU236" s="57"/>
      <c r="ASV236" s="57"/>
      <c r="ASW236" s="57"/>
      <c r="ASX236" s="57"/>
      <c r="ASY236" s="57"/>
      <c r="ASZ236" s="57"/>
      <c r="ATA236" s="57"/>
      <c r="ATB236" s="57"/>
      <c r="ATC236" s="57"/>
      <c r="ATD236" s="57"/>
      <c r="ATE236" s="57"/>
      <c r="ATF236" s="57"/>
      <c r="ATG236" s="57"/>
      <c r="ATH236" s="57"/>
      <c r="ATI236" s="57"/>
      <c r="ATJ236" s="57"/>
      <c r="ATK236" s="57"/>
      <c r="ATL236" s="57"/>
      <c r="ATM236" s="57"/>
      <c r="ATN236" s="57"/>
      <c r="ATO236" s="57"/>
      <c r="ATP236" s="57"/>
      <c r="ATQ236" s="57"/>
      <c r="ATR236" s="57"/>
      <c r="ATS236" s="57"/>
      <c r="ATT236" s="57"/>
      <c r="ATU236" s="57"/>
      <c r="ATV236" s="57"/>
      <c r="ATW236" s="57"/>
      <c r="ATX236" s="57"/>
      <c r="ATY236" s="57"/>
      <c r="ATZ236" s="57"/>
      <c r="AUA236" s="57"/>
      <c r="AUB236" s="57"/>
      <c r="AUC236" s="57"/>
      <c r="AUD236" s="57"/>
      <c r="AUE236" s="57"/>
      <c r="AUF236" s="57"/>
      <c r="AUG236" s="57"/>
      <c r="AUH236" s="57"/>
      <c r="AUI236" s="57"/>
      <c r="AUJ236" s="57"/>
      <c r="AUK236" s="57"/>
      <c r="AUL236" s="57"/>
      <c r="AUM236" s="57"/>
      <c r="AUN236" s="57"/>
      <c r="AUO236" s="57"/>
      <c r="AUP236" s="57"/>
      <c r="AUQ236" s="57"/>
      <c r="AUR236" s="57"/>
      <c r="AUS236" s="57"/>
      <c r="AUT236" s="57"/>
      <c r="AUU236" s="57"/>
      <c r="AUV236" s="57"/>
      <c r="AUW236" s="57"/>
      <c r="AUX236" s="57"/>
      <c r="AUY236" s="57"/>
      <c r="AUZ236" s="57"/>
      <c r="AVA236" s="57"/>
      <c r="AVB236" s="57"/>
      <c r="AVC236" s="57"/>
      <c r="AVD236" s="57"/>
      <c r="AVE236" s="57"/>
      <c r="AVF236" s="57"/>
      <c r="AVG236" s="57"/>
      <c r="AVH236" s="57"/>
      <c r="AVI236" s="57"/>
      <c r="AVJ236" s="57"/>
      <c r="AVK236" s="57"/>
      <c r="AVL236" s="57"/>
      <c r="AVM236" s="57"/>
      <c r="AVN236" s="57"/>
      <c r="AVO236" s="57"/>
      <c r="AVP236" s="57"/>
      <c r="AVQ236" s="57"/>
      <c r="AVR236" s="57"/>
      <c r="AVS236" s="57"/>
      <c r="AVT236" s="57"/>
      <c r="AVU236" s="57"/>
      <c r="AVV236" s="57"/>
      <c r="AVW236" s="57"/>
      <c r="AVX236" s="57"/>
      <c r="AVY236" s="57"/>
      <c r="AVZ236" s="57"/>
      <c r="AWA236" s="57"/>
      <c r="AWB236" s="57"/>
      <c r="AWC236" s="57"/>
      <c r="AWD236" s="57"/>
      <c r="AWE236" s="57"/>
      <c r="AWF236" s="57"/>
      <c r="AWG236" s="57"/>
      <c r="AWH236" s="57"/>
      <c r="AWI236" s="57"/>
      <c r="AWJ236" s="57"/>
      <c r="AWK236" s="57"/>
      <c r="AWL236" s="57"/>
      <c r="AWM236" s="57"/>
      <c r="AWN236" s="57"/>
      <c r="AWO236" s="57"/>
      <c r="AWP236" s="57"/>
      <c r="AWQ236" s="57"/>
      <c r="AWR236" s="57"/>
      <c r="AWS236" s="57"/>
      <c r="AWT236" s="57"/>
      <c r="AWU236" s="57"/>
      <c r="AWV236" s="57"/>
      <c r="AWW236" s="57"/>
      <c r="AWX236" s="57"/>
      <c r="AWY236" s="57"/>
      <c r="AWZ236" s="57"/>
      <c r="AXA236" s="57"/>
      <c r="AXB236" s="57"/>
      <c r="AXC236" s="57"/>
      <c r="AXD236" s="57"/>
      <c r="AXE236" s="57"/>
      <c r="AXF236" s="57"/>
      <c r="AXG236" s="57"/>
      <c r="AXH236" s="57"/>
      <c r="AXI236" s="57"/>
      <c r="AXJ236" s="57"/>
      <c r="AXK236" s="57"/>
      <c r="AXL236" s="57"/>
      <c r="AXM236" s="57"/>
      <c r="AXN236" s="57"/>
      <c r="AXO236" s="57"/>
      <c r="AXP236" s="57"/>
      <c r="AXQ236" s="57"/>
      <c r="AXR236" s="57"/>
      <c r="AXS236" s="57"/>
      <c r="AXT236" s="57"/>
      <c r="AXU236" s="57"/>
      <c r="AXV236" s="57"/>
      <c r="AXW236" s="57"/>
      <c r="AXX236" s="57"/>
      <c r="AXY236" s="57"/>
      <c r="AXZ236" s="57"/>
      <c r="AYA236" s="57"/>
      <c r="AYB236" s="57"/>
      <c r="AYC236" s="57"/>
      <c r="AYD236" s="57"/>
      <c r="AYE236" s="57"/>
      <c r="AYF236" s="57"/>
      <c r="AYG236" s="57"/>
      <c r="AYH236" s="57"/>
      <c r="AYI236" s="57"/>
      <c r="AYJ236" s="57"/>
      <c r="AYK236" s="57"/>
      <c r="AYL236" s="57"/>
      <c r="AYM236" s="57"/>
      <c r="AYN236" s="57"/>
      <c r="AYO236" s="57"/>
      <c r="AYP236" s="57"/>
      <c r="AYQ236" s="57"/>
      <c r="AYR236" s="57"/>
      <c r="AYS236" s="57"/>
      <c r="AYT236" s="57"/>
      <c r="AYU236" s="57"/>
      <c r="AYV236" s="57"/>
      <c r="AYW236" s="57"/>
      <c r="AYX236" s="57"/>
      <c r="AYY236" s="57"/>
      <c r="AYZ236" s="57"/>
      <c r="AZA236" s="57"/>
      <c r="AZB236" s="57"/>
      <c r="AZC236" s="57"/>
      <c r="AZD236" s="57"/>
      <c r="AZE236" s="57"/>
      <c r="AZF236" s="57"/>
      <c r="AZG236" s="57"/>
      <c r="AZH236" s="57"/>
      <c r="AZI236" s="57"/>
      <c r="AZJ236" s="57"/>
      <c r="AZK236" s="57"/>
      <c r="AZL236" s="57"/>
      <c r="AZM236" s="57"/>
      <c r="AZN236" s="57"/>
      <c r="AZO236" s="57"/>
      <c r="AZP236" s="57"/>
      <c r="AZQ236" s="57"/>
      <c r="AZR236" s="57"/>
      <c r="AZS236" s="57"/>
      <c r="AZT236" s="57"/>
      <c r="AZU236" s="57"/>
      <c r="AZV236" s="57"/>
      <c r="AZW236" s="57"/>
      <c r="AZX236" s="57"/>
      <c r="AZY236" s="57"/>
      <c r="AZZ236" s="57"/>
      <c r="BAA236" s="57"/>
      <c r="BAB236" s="57"/>
      <c r="BAC236" s="57"/>
      <c r="BAD236" s="57"/>
      <c r="BAE236" s="57"/>
      <c r="BAF236" s="57"/>
      <c r="BAG236" s="57"/>
      <c r="BAH236" s="57"/>
      <c r="BAI236" s="57"/>
      <c r="BAJ236" s="57"/>
      <c r="BAK236" s="57"/>
      <c r="BAL236" s="57"/>
      <c r="BAM236" s="57"/>
      <c r="BAN236" s="57"/>
      <c r="BAO236" s="57"/>
      <c r="BAP236" s="57"/>
      <c r="BAQ236" s="57"/>
      <c r="BAR236" s="57"/>
      <c r="BAS236" s="57"/>
      <c r="BAT236" s="57"/>
      <c r="BAU236" s="57"/>
      <c r="BAV236" s="57"/>
      <c r="BAW236" s="57"/>
      <c r="BAX236" s="57"/>
      <c r="BAY236" s="57"/>
      <c r="BAZ236" s="57"/>
      <c r="BBA236" s="57"/>
      <c r="BBB236" s="57"/>
      <c r="BBC236" s="57"/>
      <c r="BBD236" s="57"/>
      <c r="BBE236" s="57"/>
      <c r="BBF236" s="57"/>
      <c r="BBG236" s="57"/>
      <c r="BBH236" s="57"/>
      <c r="BBI236" s="57"/>
      <c r="BBJ236" s="57"/>
      <c r="BBK236" s="57"/>
      <c r="BBL236" s="57"/>
      <c r="BBM236" s="57"/>
      <c r="BBN236" s="57"/>
      <c r="BBO236" s="57"/>
      <c r="BBP236" s="57"/>
      <c r="BBQ236" s="57"/>
      <c r="BBR236" s="57"/>
      <c r="BBS236" s="57"/>
      <c r="BBT236" s="57"/>
      <c r="BBU236" s="57"/>
      <c r="BBV236" s="57"/>
      <c r="BBW236" s="57"/>
      <c r="BBX236" s="57"/>
      <c r="BBY236" s="57"/>
      <c r="BBZ236" s="57"/>
      <c r="BCA236" s="57"/>
      <c r="BCB236" s="57"/>
      <c r="BCC236" s="57"/>
      <c r="BCD236" s="57"/>
      <c r="BCE236" s="57"/>
      <c r="BCF236" s="57"/>
      <c r="BCG236" s="57"/>
      <c r="BCH236" s="57"/>
      <c r="BCI236" s="57"/>
      <c r="BCJ236" s="57"/>
      <c r="BCK236" s="57"/>
      <c r="BCL236" s="57"/>
      <c r="BCM236" s="57"/>
      <c r="BCN236" s="57"/>
      <c r="BCO236" s="57"/>
      <c r="BCP236" s="57"/>
      <c r="BCQ236" s="57"/>
      <c r="BCR236" s="57"/>
      <c r="BCS236" s="57"/>
      <c r="BCT236" s="57"/>
      <c r="BCU236" s="57"/>
      <c r="BCV236" s="57"/>
      <c r="BCW236" s="57"/>
      <c r="BCX236" s="57"/>
      <c r="BCY236" s="57"/>
      <c r="BCZ236" s="57"/>
      <c r="BDA236" s="57"/>
      <c r="BDB236" s="57"/>
      <c r="BDC236" s="57"/>
      <c r="BDD236" s="57"/>
      <c r="BDE236" s="57"/>
      <c r="BDF236" s="57"/>
      <c r="BDG236" s="57"/>
      <c r="BDH236" s="57"/>
      <c r="BDI236" s="57"/>
      <c r="BDJ236" s="57"/>
      <c r="BDK236" s="57"/>
      <c r="BDL236" s="57"/>
      <c r="BDM236" s="57"/>
      <c r="BDN236" s="57"/>
      <c r="BDO236" s="57"/>
      <c r="BDP236" s="57"/>
      <c r="BDQ236" s="57"/>
      <c r="BDR236" s="57"/>
      <c r="BDS236" s="57"/>
      <c r="BDT236" s="57"/>
      <c r="BDU236" s="57"/>
      <c r="BDV236" s="57"/>
      <c r="BDW236" s="57"/>
      <c r="BDX236" s="57"/>
      <c r="BDY236" s="57"/>
      <c r="BDZ236" s="57"/>
      <c r="BEA236" s="57"/>
      <c r="BEB236" s="57"/>
      <c r="BEC236" s="57"/>
      <c r="BED236" s="57"/>
      <c r="BEE236" s="57"/>
      <c r="BEF236" s="57"/>
      <c r="BEG236" s="57"/>
      <c r="BEH236" s="57"/>
      <c r="BEI236" s="57"/>
      <c r="BEJ236" s="57"/>
      <c r="BEK236" s="57"/>
      <c r="BEL236" s="57"/>
      <c r="BEM236" s="57"/>
      <c r="BEN236" s="57"/>
      <c r="BEO236" s="57"/>
      <c r="BEP236" s="57"/>
      <c r="BEQ236" s="57"/>
      <c r="BER236" s="57"/>
      <c r="BES236" s="57"/>
      <c r="BET236" s="57"/>
      <c r="BEU236" s="57"/>
      <c r="BEV236" s="57"/>
      <c r="BEW236" s="57"/>
      <c r="BEX236" s="57"/>
      <c r="BEY236" s="57"/>
      <c r="BEZ236" s="57"/>
      <c r="BFA236" s="57"/>
      <c r="BFB236" s="57"/>
      <c r="BFC236" s="57"/>
      <c r="BFD236" s="57"/>
      <c r="BFE236" s="57"/>
      <c r="BFF236" s="57"/>
      <c r="BFG236" s="57"/>
      <c r="BFH236" s="57"/>
      <c r="BFI236" s="57"/>
      <c r="BFJ236" s="57"/>
      <c r="BFK236" s="57"/>
      <c r="BFL236" s="57"/>
      <c r="BFM236" s="57"/>
      <c r="BFN236" s="57"/>
      <c r="BFO236" s="57"/>
      <c r="BFP236" s="57"/>
      <c r="BFQ236" s="57"/>
      <c r="BFR236" s="57"/>
      <c r="BFS236" s="57"/>
      <c r="BFT236" s="57"/>
      <c r="BFU236" s="57"/>
      <c r="BFV236" s="57"/>
      <c r="BFW236" s="57"/>
      <c r="BFX236" s="57"/>
      <c r="BFY236" s="57"/>
      <c r="BFZ236" s="57"/>
      <c r="BGA236" s="57"/>
      <c r="BGB236" s="57"/>
      <c r="BGC236" s="57"/>
      <c r="BGD236" s="57"/>
      <c r="BGE236" s="57"/>
      <c r="BGF236" s="57"/>
      <c r="BGG236" s="57"/>
      <c r="BGH236" s="57"/>
      <c r="BGI236" s="57"/>
      <c r="BGJ236" s="57"/>
      <c r="BGK236" s="57"/>
      <c r="BGL236" s="57"/>
      <c r="BGM236" s="57"/>
      <c r="BGN236" s="57"/>
      <c r="BGO236" s="57"/>
      <c r="BGP236" s="57"/>
      <c r="BGQ236" s="57"/>
      <c r="BGR236" s="57"/>
      <c r="BGS236" s="57"/>
      <c r="BGT236" s="57"/>
      <c r="BGU236" s="57"/>
      <c r="BGV236" s="57"/>
      <c r="BGW236" s="57"/>
      <c r="BGX236" s="57"/>
      <c r="BGY236" s="57"/>
      <c r="BGZ236" s="57"/>
      <c r="BHA236" s="57"/>
      <c r="BHB236" s="57"/>
      <c r="BHC236" s="57"/>
      <c r="BHD236" s="57"/>
      <c r="BHE236" s="57"/>
      <c r="BHF236" s="57"/>
      <c r="BHG236" s="57"/>
      <c r="BHH236" s="57"/>
      <c r="BHI236" s="57"/>
      <c r="BHJ236" s="57"/>
      <c r="BHK236" s="57"/>
      <c r="BHL236" s="57"/>
      <c r="BHM236" s="57"/>
      <c r="BHN236" s="57"/>
      <c r="BHO236" s="57"/>
      <c r="BHP236" s="57"/>
      <c r="BHQ236" s="57"/>
      <c r="BHR236" s="57"/>
      <c r="BHS236" s="57"/>
      <c r="BHT236" s="57"/>
      <c r="BHU236" s="57"/>
      <c r="BHV236" s="57"/>
      <c r="BHW236" s="57"/>
      <c r="BHX236" s="57"/>
      <c r="BHY236" s="57"/>
      <c r="BHZ236" s="57"/>
      <c r="BIA236" s="57"/>
      <c r="BIB236" s="57"/>
      <c r="BIC236" s="57"/>
      <c r="BID236" s="57"/>
      <c r="BIE236" s="57"/>
      <c r="BIF236" s="57"/>
      <c r="BIG236" s="57"/>
      <c r="BIH236" s="57"/>
      <c r="BII236" s="57"/>
      <c r="BIJ236" s="57"/>
      <c r="BIK236" s="57"/>
      <c r="BIL236" s="57"/>
      <c r="BIM236" s="57"/>
      <c r="BIN236" s="57"/>
      <c r="BIO236" s="57"/>
      <c r="BIP236" s="57"/>
      <c r="BIQ236" s="57"/>
      <c r="BIR236" s="57"/>
      <c r="BIS236" s="57"/>
      <c r="BIT236" s="57"/>
      <c r="BIU236" s="57"/>
      <c r="BIV236" s="57"/>
      <c r="BIW236" s="57"/>
      <c r="BIX236" s="57"/>
      <c r="BIY236" s="57"/>
      <c r="BIZ236" s="57"/>
      <c r="BJA236" s="57"/>
      <c r="BJB236" s="57"/>
      <c r="BJC236" s="57"/>
      <c r="BJD236" s="57"/>
      <c r="BJE236" s="57"/>
      <c r="BJF236" s="57"/>
      <c r="BJG236" s="57"/>
      <c r="BJH236" s="57"/>
      <c r="BJI236" s="57"/>
      <c r="BJJ236" s="57"/>
      <c r="BJK236" s="57"/>
      <c r="BJL236" s="57"/>
      <c r="BJM236" s="57"/>
      <c r="BJN236" s="57"/>
      <c r="BJO236" s="57"/>
      <c r="BJP236" s="57"/>
      <c r="BJQ236" s="57"/>
      <c r="BJR236" s="57"/>
      <c r="BJS236" s="57"/>
      <c r="BJT236" s="57"/>
      <c r="BJU236" s="57"/>
      <c r="BJV236" s="57"/>
      <c r="BJW236" s="57"/>
      <c r="BJX236" s="57"/>
      <c r="BJY236" s="57"/>
      <c r="BJZ236" s="57"/>
      <c r="BKA236" s="57"/>
      <c r="BKB236" s="57"/>
      <c r="BKC236" s="57"/>
      <c r="BKD236" s="57"/>
      <c r="BKE236" s="57"/>
      <c r="BKF236" s="57"/>
      <c r="BKG236" s="57"/>
      <c r="BKH236" s="57"/>
      <c r="BKI236" s="57"/>
      <c r="BKJ236" s="57"/>
      <c r="BKK236" s="57"/>
      <c r="BKL236" s="57"/>
      <c r="BKM236" s="57"/>
      <c r="BKN236" s="57"/>
      <c r="BKO236" s="57"/>
      <c r="BKP236" s="57"/>
      <c r="BKQ236" s="57"/>
      <c r="BKR236" s="57"/>
      <c r="BKS236" s="57"/>
      <c r="BKT236" s="57"/>
      <c r="BKU236" s="57"/>
      <c r="BKV236" s="57"/>
      <c r="BKW236" s="57"/>
      <c r="BKX236" s="57"/>
      <c r="BKY236" s="57"/>
      <c r="BKZ236" s="57"/>
      <c r="BLA236" s="57"/>
      <c r="BLB236" s="57"/>
      <c r="BLC236" s="57"/>
      <c r="BLD236" s="57"/>
      <c r="BLE236" s="57"/>
      <c r="BLF236" s="57"/>
      <c r="BLG236" s="57"/>
      <c r="BLH236" s="57"/>
      <c r="BLI236" s="57"/>
      <c r="BLJ236" s="57"/>
      <c r="BLK236" s="57"/>
      <c r="BLL236" s="57"/>
      <c r="BLM236" s="57"/>
      <c r="BLN236" s="57"/>
      <c r="BLO236" s="57"/>
      <c r="BLP236" s="57"/>
      <c r="BLQ236" s="57"/>
      <c r="BLR236" s="57"/>
      <c r="BLS236" s="57"/>
      <c r="BLT236" s="57"/>
      <c r="BLU236" s="57"/>
      <c r="BLV236" s="57"/>
      <c r="BLW236" s="57"/>
      <c r="BLX236" s="57"/>
      <c r="BLY236" s="57"/>
      <c r="BLZ236" s="57"/>
      <c r="BMA236" s="57"/>
      <c r="BMB236" s="57"/>
      <c r="BMC236" s="57"/>
      <c r="BMD236" s="57"/>
      <c r="BME236" s="57"/>
      <c r="BMF236" s="57"/>
      <c r="BMG236" s="57"/>
      <c r="BMH236" s="57"/>
      <c r="BMI236" s="57"/>
      <c r="BMJ236" s="57"/>
      <c r="BMK236" s="57"/>
      <c r="BML236" s="57"/>
      <c r="BMM236" s="57"/>
      <c r="BMN236" s="57"/>
      <c r="BMO236" s="57"/>
      <c r="BMP236" s="57"/>
      <c r="BMQ236" s="57"/>
      <c r="BMR236" s="57"/>
      <c r="BMS236" s="57"/>
      <c r="BMT236" s="57"/>
      <c r="BMU236" s="57"/>
      <c r="BMV236" s="57"/>
      <c r="BMW236" s="57"/>
      <c r="BMX236" s="57"/>
      <c r="BMY236" s="57"/>
      <c r="BMZ236" s="57"/>
      <c r="BNA236" s="57"/>
      <c r="BNB236" s="57"/>
      <c r="BNC236" s="57"/>
      <c r="BND236" s="57"/>
      <c r="BNE236" s="57"/>
      <c r="BNF236" s="57"/>
      <c r="BNG236" s="57"/>
      <c r="BNH236" s="57"/>
      <c r="BNI236" s="57"/>
      <c r="BNJ236" s="57"/>
      <c r="BNK236" s="57"/>
      <c r="BNL236" s="57"/>
      <c r="BNM236" s="57"/>
      <c r="BNN236" s="57"/>
      <c r="BNO236" s="57"/>
      <c r="BNP236" s="57"/>
      <c r="BNQ236" s="57"/>
      <c r="BNR236" s="57"/>
      <c r="BNS236" s="57"/>
      <c r="BNT236" s="57"/>
      <c r="BNU236" s="57"/>
      <c r="BNV236" s="57"/>
      <c r="BNW236" s="57"/>
      <c r="BNX236" s="57"/>
      <c r="BNY236" s="57"/>
      <c r="BNZ236" s="57"/>
      <c r="BOA236" s="57"/>
      <c r="BOB236" s="57"/>
      <c r="BOC236" s="57"/>
      <c r="BOD236" s="57"/>
      <c r="BOE236" s="57"/>
      <c r="BOF236" s="57"/>
      <c r="BOG236" s="57"/>
      <c r="BOH236" s="57"/>
      <c r="BOI236" s="57"/>
      <c r="BOJ236" s="57"/>
      <c r="BOK236" s="57"/>
      <c r="BOL236" s="57"/>
      <c r="BOM236" s="57"/>
      <c r="BON236" s="57"/>
      <c r="BOO236" s="57"/>
      <c r="BOP236" s="57"/>
      <c r="BOQ236" s="57"/>
      <c r="BOR236" s="57"/>
      <c r="BOS236" s="57"/>
      <c r="BOT236" s="57"/>
      <c r="BOU236" s="57"/>
      <c r="BOV236" s="57"/>
      <c r="BOW236" s="57"/>
      <c r="BOX236" s="57"/>
      <c r="BOY236" s="57"/>
      <c r="BOZ236" s="57"/>
      <c r="BPA236" s="57"/>
      <c r="BPB236" s="57"/>
      <c r="BPC236" s="57"/>
      <c r="BPD236" s="57"/>
      <c r="BPE236" s="57"/>
      <c r="BPF236" s="57"/>
      <c r="BPG236" s="57"/>
      <c r="BPH236" s="57"/>
      <c r="BPI236" s="57"/>
      <c r="BPJ236" s="57"/>
      <c r="BPK236" s="57"/>
      <c r="BPL236" s="57"/>
      <c r="BPM236" s="57"/>
      <c r="BPN236" s="57"/>
      <c r="BPO236" s="57"/>
      <c r="BPP236" s="57"/>
      <c r="BPQ236" s="57"/>
      <c r="BPR236" s="57"/>
      <c r="BPS236" s="57"/>
      <c r="BPT236" s="57"/>
      <c r="BPU236" s="57"/>
      <c r="BPV236" s="57"/>
      <c r="BPW236" s="57"/>
      <c r="BPX236" s="57"/>
      <c r="BPY236" s="57"/>
      <c r="BPZ236" s="57"/>
      <c r="BQA236" s="57"/>
      <c r="BQB236" s="57"/>
      <c r="BQC236" s="57"/>
      <c r="BQD236" s="57"/>
      <c r="BQE236" s="57"/>
      <c r="BQF236" s="57"/>
      <c r="BQG236" s="57"/>
      <c r="BQH236" s="57"/>
      <c r="BQI236" s="57"/>
      <c r="BQJ236" s="57"/>
      <c r="BQK236" s="57"/>
      <c r="BQL236" s="57"/>
      <c r="BQM236" s="57"/>
      <c r="BQN236" s="57"/>
      <c r="BQO236" s="57"/>
      <c r="BQP236" s="57"/>
      <c r="BQQ236" s="57"/>
      <c r="BQR236" s="57"/>
      <c r="BQS236" s="57"/>
      <c r="BQT236" s="57"/>
      <c r="BQU236" s="57"/>
      <c r="BQV236" s="57"/>
      <c r="BQW236" s="57"/>
      <c r="BQX236" s="57"/>
      <c r="BQY236" s="57"/>
      <c r="BQZ236" s="57"/>
      <c r="BRA236" s="57"/>
      <c r="BRB236" s="57"/>
      <c r="BRC236" s="57"/>
      <c r="BRD236" s="57"/>
      <c r="BRE236" s="57"/>
      <c r="BRF236" s="57"/>
      <c r="BRG236" s="57"/>
      <c r="BRH236" s="57"/>
      <c r="BRI236" s="57"/>
      <c r="BRJ236" s="57"/>
      <c r="BRK236" s="57"/>
      <c r="BRL236" s="57"/>
      <c r="BRM236" s="57"/>
      <c r="BRN236" s="57"/>
      <c r="BRO236" s="57"/>
      <c r="BRP236" s="57"/>
      <c r="BRQ236" s="57"/>
      <c r="BRR236" s="57"/>
      <c r="BRS236" s="57"/>
      <c r="BRT236" s="57"/>
      <c r="BRU236" s="57"/>
      <c r="BRV236" s="57"/>
      <c r="BRW236" s="57"/>
      <c r="BRX236" s="57"/>
      <c r="BRY236" s="57"/>
      <c r="BRZ236" s="57"/>
      <c r="BSA236" s="57"/>
      <c r="BSB236" s="57"/>
      <c r="BSC236" s="57"/>
      <c r="BSD236" s="57"/>
      <c r="BSE236" s="57"/>
      <c r="BSF236" s="57"/>
      <c r="BSG236" s="57"/>
      <c r="BSH236" s="57"/>
      <c r="BSI236" s="57"/>
      <c r="BSJ236" s="57"/>
      <c r="BSK236" s="57"/>
      <c r="BSL236" s="57"/>
      <c r="BSM236" s="57"/>
      <c r="BSN236" s="57"/>
      <c r="BSO236" s="57"/>
      <c r="BSP236" s="57"/>
      <c r="BSQ236" s="57"/>
      <c r="BSR236" s="57"/>
      <c r="BSS236" s="57"/>
      <c r="BST236" s="57"/>
      <c r="BSU236" s="57"/>
      <c r="BSV236" s="57"/>
      <c r="BSW236" s="57"/>
      <c r="BSX236" s="57"/>
      <c r="BSY236" s="57"/>
      <c r="BSZ236" s="57"/>
      <c r="BTA236" s="57"/>
      <c r="BTB236" s="57"/>
      <c r="BTC236" s="57"/>
      <c r="BTD236" s="57"/>
      <c r="BTE236" s="57"/>
      <c r="BTF236" s="57"/>
      <c r="BTG236" s="57"/>
      <c r="BTH236" s="57"/>
      <c r="BTI236" s="57"/>
      <c r="BTJ236" s="57"/>
      <c r="BTK236" s="57"/>
      <c r="BTL236" s="57"/>
      <c r="BTM236" s="57"/>
      <c r="BTN236" s="57"/>
      <c r="BTO236" s="57"/>
      <c r="BTP236" s="57"/>
      <c r="BTQ236" s="57"/>
      <c r="BTR236" s="57"/>
      <c r="BTS236" s="57"/>
      <c r="BTT236" s="57"/>
      <c r="BTU236" s="57"/>
      <c r="BTV236" s="57"/>
      <c r="BTW236" s="57"/>
      <c r="BTX236" s="57"/>
      <c r="BTY236" s="57"/>
      <c r="BTZ236" s="57"/>
      <c r="BUA236" s="57"/>
      <c r="BUB236" s="57"/>
      <c r="BUC236" s="57"/>
      <c r="BUD236" s="57"/>
      <c r="BUE236" s="57"/>
      <c r="BUF236" s="57"/>
      <c r="BUG236" s="57"/>
      <c r="BUH236" s="57"/>
      <c r="BUI236" s="57"/>
      <c r="BUJ236" s="57"/>
      <c r="BUK236" s="57"/>
      <c r="BUL236" s="57"/>
      <c r="BUM236" s="57"/>
      <c r="BUN236" s="57"/>
      <c r="BUO236" s="57"/>
      <c r="BUP236" s="57"/>
      <c r="BUQ236" s="57"/>
      <c r="BUR236" s="57"/>
      <c r="BUS236" s="57"/>
      <c r="BUT236" s="57"/>
      <c r="BUU236" s="57"/>
      <c r="BUV236" s="57"/>
      <c r="BUW236" s="57"/>
      <c r="BUX236" s="57"/>
      <c r="BUY236" s="57"/>
      <c r="BUZ236" s="57"/>
      <c r="BVA236" s="57"/>
      <c r="BVB236" s="57"/>
      <c r="BVC236" s="57"/>
      <c r="BVD236" s="57"/>
      <c r="BVE236" s="57"/>
      <c r="BVF236" s="57"/>
      <c r="BVG236" s="57"/>
      <c r="BVH236" s="57"/>
      <c r="BVI236" s="57"/>
      <c r="BVJ236" s="57"/>
      <c r="BVK236" s="57"/>
      <c r="BVL236" s="57"/>
      <c r="BVM236" s="57"/>
      <c r="BVN236" s="57"/>
      <c r="BVO236" s="57"/>
      <c r="BVP236" s="57"/>
      <c r="BVQ236" s="57"/>
      <c r="BVR236" s="57"/>
      <c r="BVS236" s="57"/>
      <c r="BVT236" s="57"/>
      <c r="BVU236" s="57"/>
      <c r="BVV236" s="57"/>
      <c r="BVW236" s="57"/>
      <c r="BVX236" s="57"/>
      <c r="BVY236" s="57"/>
      <c r="BVZ236" s="57"/>
      <c r="BWA236" s="57"/>
      <c r="BWB236" s="57"/>
      <c r="BWC236" s="57"/>
      <c r="BWD236" s="57"/>
      <c r="BWE236" s="57"/>
      <c r="BWF236" s="57"/>
      <c r="BWG236" s="57"/>
      <c r="BWH236" s="57"/>
      <c r="BWI236" s="57"/>
      <c r="BWJ236" s="57"/>
      <c r="BWK236" s="57"/>
      <c r="BWL236" s="57"/>
      <c r="BWM236" s="57"/>
      <c r="BWN236" s="57"/>
      <c r="BWO236" s="57"/>
      <c r="BWP236" s="57"/>
      <c r="BWQ236" s="57"/>
      <c r="BWR236" s="57"/>
      <c r="BWS236" s="57"/>
      <c r="BWT236" s="57"/>
      <c r="BWU236" s="57"/>
      <c r="BWV236" s="57"/>
      <c r="BWW236" s="57"/>
      <c r="BWX236" s="57"/>
      <c r="BWY236" s="57"/>
      <c r="BWZ236" s="57"/>
      <c r="BXA236" s="57"/>
      <c r="BXB236" s="57"/>
      <c r="BXC236" s="57"/>
      <c r="BXD236" s="57"/>
      <c r="BXE236" s="57"/>
      <c r="BXF236" s="57"/>
      <c r="BXG236" s="57"/>
      <c r="BXH236" s="57"/>
      <c r="BXI236" s="57"/>
      <c r="BXJ236" s="57"/>
      <c r="BXK236" s="57"/>
      <c r="BXL236" s="57"/>
      <c r="BXM236" s="57"/>
      <c r="BXN236" s="57"/>
      <c r="BXO236" s="57"/>
      <c r="BXP236" s="57"/>
      <c r="BXQ236" s="57"/>
      <c r="BXR236" s="57"/>
      <c r="BXS236" s="57"/>
      <c r="BXT236" s="57"/>
      <c r="BXU236" s="57"/>
      <c r="BXV236" s="57"/>
      <c r="BXW236" s="57"/>
      <c r="BXX236" s="57"/>
      <c r="BXY236" s="57"/>
      <c r="BXZ236" s="57"/>
      <c r="BYA236" s="57"/>
      <c r="BYB236" s="57"/>
      <c r="BYC236" s="57"/>
      <c r="BYD236" s="57"/>
      <c r="BYE236" s="57"/>
      <c r="BYF236" s="57"/>
      <c r="BYG236" s="57"/>
      <c r="BYH236" s="57"/>
      <c r="BYI236" s="57"/>
      <c r="BYJ236" s="57"/>
      <c r="BYK236" s="57"/>
      <c r="BYL236" s="57"/>
      <c r="BYM236" s="57"/>
      <c r="BYN236" s="57"/>
      <c r="BYO236" s="57"/>
      <c r="BYP236" s="57"/>
      <c r="BYQ236" s="57"/>
      <c r="BYR236" s="57"/>
      <c r="BYS236" s="57"/>
      <c r="BYT236" s="57"/>
      <c r="BYU236" s="57"/>
      <c r="BYV236" s="57"/>
      <c r="BYW236" s="57"/>
      <c r="BYX236" s="57"/>
      <c r="BYY236" s="57"/>
      <c r="BYZ236" s="57"/>
      <c r="BZA236" s="57"/>
      <c r="BZB236" s="57"/>
      <c r="BZC236" s="57"/>
      <c r="BZD236" s="57"/>
      <c r="BZE236" s="57"/>
      <c r="BZF236" s="57"/>
      <c r="BZG236" s="57"/>
      <c r="BZH236" s="57"/>
      <c r="BZI236" s="57"/>
      <c r="BZJ236" s="57"/>
      <c r="BZK236" s="57"/>
      <c r="BZL236" s="57"/>
      <c r="BZM236" s="57"/>
      <c r="BZN236" s="57"/>
      <c r="BZO236" s="57"/>
      <c r="BZP236" s="57"/>
      <c r="BZQ236" s="57"/>
      <c r="BZR236" s="57"/>
      <c r="BZS236" s="57"/>
      <c r="BZT236" s="57"/>
      <c r="BZU236" s="57"/>
      <c r="BZV236" s="57"/>
      <c r="BZW236" s="57"/>
      <c r="BZX236" s="57"/>
      <c r="BZY236" s="57"/>
      <c r="BZZ236" s="57"/>
      <c r="CAA236" s="57"/>
      <c r="CAB236" s="57"/>
      <c r="CAC236" s="57"/>
      <c r="CAD236" s="57"/>
      <c r="CAE236" s="57"/>
      <c r="CAF236" s="57"/>
      <c r="CAG236" s="57"/>
      <c r="CAH236" s="57"/>
      <c r="CAI236" s="57"/>
      <c r="CAJ236" s="57"/>
      <c r="CAK236" s="57"/>
      <c r="CAL236" s="57"/>
      <c r="CAM236" s="57"/>
      <c r="CAN236" s="57"/>
      <c r="CAO236" s="57"/>
      <c r="CAP236" s="57"/>
      <c r="CAQ236" s="57"/>
      <c r="CAR236" s="57"/>
      <c r="CAS236" s="57"/>
      <c r="CAT236" s="57"/>
      <c r="CAU236" s="57"/>
      <c r="CAV236" s="57"/>
      <c r="CAW236" s="57"/>
      <c r="CAX236" s="57"/>
      <c r="CAY236" s="57"/>
      <c r="CAZ236" s="57"/>
      <c r="CBA236" s="57"/>
      <c r="CBB236" s="57"/>
      <c r="CBC236" s="57"/>
      <c r="CBD236" s="57"/>
      <c r="CBE236" s="57"/>
      <c r="CBF236" s="57"/>
      <c r="CBG236" s="57"/>
      <c r="CBH236" s="57"/>
      <c r="CBI236" s="57"/>
      <c r="CBJ236" s="57"/>
      <c r="CBK236" s="57"/>
      <c r="CBL236" s="57"/>
      <c r="CBM236" s="57"/>
      <c r="CBN236" s="57"/>
      <c r="CBO236" s="57"/>
      <c r="CBP236" s="57"/>
      <c r="CBQ236" s="57"/>
      <c r="CBR236" s="57"/>
      <c r="CBS236" s="57"/>
      <c r="CBT236" s="57"/>
      <c r="CBU236" s="57"/>
      <c r="CBV236" s="57"/>
      <c r="CBW236" s="57"/>
      <c r="CBX236" s="57"/>
      <c r="CBY236" s="57"/>
      <c r="CBZ236" s="57"/>
      <c r="CCA236" s="57"/>
      <c r="CCB236" s="57"/>
      <c r="CCC236" s="57"/>
      <c r="CCD236" s="57"/>
      <c r="CCE236" s="57"/>
      <c r="CCF236" s="57"/>
      <c r="CCG236" s="57"/>
      <c r="CCH236" s="57"/>
      <c r="CCI236" s="57"/>
      <c r="CCJ236" s="57"/>
      <c r="CCK236" s="57"/>
      <c r="CCL236" s="57"/>
      <c r="CCM236" s="57"/>
      <c r="CCN236" s="57"/>
      <c r="CCO236" s="57"/>
      <c r="CCP236" s="57"/>
      <c r="CCQ236" s="57"/>
      <c r="CCR236" s="57"/>
      <c r="CCS236" s="57"/>
      <c r="CCT236" s="57"/>
      <c r="CCU236" s="57"/>
      <c r="CCV236" s="57"/>
      <c r="CCW236" s="57"/>
      <c r="CCX236" s="57"/>
      <c r="CCY236" s="57"/>
      <c r="CCZ236" s="57"/>
      <c r="CDA236" s="57"/>
      <c r="CDB236" s="57"/>
      <c r="CDC236" s="57"/>
      <c r="CDD236" s="57"/>
      <c r="CDE236" s="57"/>
      <c r="CDF236" s="57"/>
      <c r="CDG236" s="57"/>
      <c r="CDH236" s="57"/>
      <c r="CDI236" s="57"/>
      <c r="CDJ236" s="57"/>
      <c r="CDK236" s="57"/>
      <c r="CDL236" s="57"/>
      <c r="CDM236" s="57"/>
      <c r="CDN236" s="57"/>
      <c r="CDO236" s="57"/>
      <c r="CDP236" s="57"/>
      <c r="CDQ236" s="57"/>
      <c r="CDR236" s="57"/>
      <c r="CDS236" s="57"/>
      <c r="CDT236" s="57"/>
      <c r="CDU236" s="57"/>
      <c r="CDV236" s="57"/>
      <c r="CDW236" s="57"/>
      <c r="CDX236" s="57"/>
      <c r="CDY236" s="57"/>
      <c r="CDZ236" s="57"/>
      <c r="CEA236" s="57"/>
      <c r="CEB236" s="57"/>
      <c r="CEC236" s="57"/>
      <c r="CED236" s="57"/>
      <c r="CEE236" s="57"/>
      <c r="CEF236" s="57"/>
      <c r="CEG236" s="57"/>
      <c r="CEH236" s="57"/>
      <c r="CEI236" s="57"/>
      <c r="CEJ236" s="57"/>
      <c r="CEK236" s="57"/>
      <c r="CEL236" s="57"/>
      <c r="CEM236" s="57"/>
      <c r="CEN236" s="57"/>
      <c r="CEO236" s="57"/>
      <c r="CEP236" s="57"/>
      <c r="CEQ236" s="57"/>
      <c r="CER236" s="57"/>
      <c r="CES236" s="57"/>
      <c r="CET236" s="57"/>
      <c r="CEU236" s="57"/>
      <c r="CEV236" s="57"/>
      <c r="CEW236" s="57"/>
      <c r="CEX236" s="57"/>
      <c r="CEY236" s="57"/>
      <c r="CEZ236" s="57"/>
      <c r="CFA236" s="57"/>
      <c r="CFB236" s="57"/>
      <c r="CFC236" s="57"/>
      <c r="CFD236" s="57"/>
      <c r="CFE236" s="57"/>
      <c r="CFF236" s="57"/>
      <c r="CFG236" s="57"/>
      <c r="CFH236" s="57"/>
      <c r="CFI236" s="57"/>
      <c r="CFJ236" s="57"/>
      <c r="CFK236" s="57"/>
      <c r="CFL236" s="57"/>
      <c r="CFM236" s="57"/>
      <c r="CFN236" s="57"/>
      <c r="CFO236" s="57"/>
      <c r="CFP236" s="57"/>
      <c r="CFQ236" s="57"/>
      <c r="CFR236" s="57"/>
      <c r="CFS236" s="57"/>
      <c r="CFT236" s="57"/>
      <c r="CFU236" s="57"/>
      <c r="CFV236" s="57"/>
      <c r="CFW236" s="57"/>
      <c r="CFX236" s="57"/>
      <c r="CFY236" s="57"/>
      <c r="CFZ236" s="57"/>
      <c r="CGA236" s="57"/>
      <c r="CGB236" s="57"/>
      <c r="CGC236" s="57"/>
      <c r="CGD236" s="57"/>
      <c r="CGE236" s="57"/>
      <c r="CGF236" s="57"/>
      <c r="CGG236" s="57"/>
      <c r="CGH236" s="57"/>
      <c r="CGI236" s="57"/>
      <c r="CGJ236" s="57"/>
      <c r="CGK236" s="57"/>
      <c r="CGL236" s="57"/>
      <c r="CGM236" s="57"/>
      <c r="CGN236" s="57"/>
      <c r="CGO236" s="57"/>
      <c r="CGP236" s="57"/>
      <c r="CGQ236" s="57"/>
      <c r="CGR236" s="57"/>
      <c r="CGS236" s="57"/>
      <c r="CGT236" s="57"/>
      <c r="CGU236" s="57"/>
      <c r="CGV236" s="57"/>
      <c r="CGW236" s="57"/>
      <c r="CGX236" s="57"/>
      <c r="CGY236" s="57"/>
      <c r="CGZ236" s="57"/>
      <c r="CHA236" s="57"/>
      <c r="CHB236" s="57"/>
      <c r="CHC236" s="57"/>
      <c r="CHD236" s="57"/>
      <c r="CHE236" s="57"/>
      <c r="CHF236" s="57"/>
      <c r="CHG236" s="57"/>
      <c r="CHH236" s="57"/>
      <c r="CHI236" s="57"/>
      <c r="CHJ236" s="57"/>
      <c r="CHK236" s="57"/>
      <c r="CHL236" s="57"/>
      <c r="CHM236" s="57"/>
      <c r="CHN236" s="57"/>
      <c r="CHO236" s="57"/>
      <c r="CHP236" s="57"/>
      <c r="CHQ236" s="57"/>
      <c r="CHR236" s="57"/>
      <c r="CHS236" s="57"/>
      <c r="CHT236" s="57"/>
      <c r="CHU236" s="57"/>
      <c r="CHV236" s="57"/>
      <c r="CHW236" s="57"/>
      <c r="CHX236" s="57"/>
      <c r="CHY236" s="57"/>
      <c r="CHZ236" s="57"/>
      <c r="CIA236" s="57"/>
      <c r="CIB236" s="57"/>
      <c r="CIC236" s="57"/>
      <c r="CID236" s="57"/>
      <c r="CIE236" s="57"/>
      <c r="CIF236" s="57"/>
      <c r="CIG236" s="57"/>
      <c r="CIH236" s="57"/>
      <c r="CII236" s="57"/>
      <c r="CIJ236" s="57"/>
      <c r="CIK236" s="57"/>
      <c r="CIL236" s="57"/>
      <c r="CIM236" s="57"/>
      <c r="CIN236" s="57"/>
      <c r="CIO236" s="57"/>
      <c r="CIP236" s="57"/>
      <c r="CIQ236" s="57"/>
      <c r="CIR236" s="57"/>
      <c r="CIS236" s="57"/>
      <c r="CIT236" s="57"/>
      <c r="CIU236" s="57"/>
      <c r="CIV236" s="57"/>
      <c r="CIW236" s="57"/>
      <c r="CIX236" s="57"/>
      <c r="CIY236" s="57"/>
      <c r="CIZ236" s="57"/>
      <c r="CJA236" s="57"/>
      <c r="CJB236" s="57"/>
      <c r="CJC236" s="57"/>
      <c r="CJD236" s="57"/>
      <c r="CJE236" s="57"/>
      <c r="CJF236" s="57"/>
      <c r="CJG236" s="57"/>
      <c r="CJH236" s="57"/>
      <c r="CJI236" s="57"/>
      <c r="CJJ236" s="57"/>
      <c r="CJK236" s="57"/>
      <c r="CJL236" s="57"/>
      <c r="CJM236" s="57"/>
      <c r="CJN236" s="57"/>
      <c r="CJO236" s="57"/>
      <c r="CJP236" s="57"/>
      <c r="CJQ236" s="57"/>
      <c r="CJR236" s="57"/>
      <c r="CJS236" s="57"/>
      <c r="CJT236" s="57"/>
      <c r="CJU236" s="57"/>
      <c r="CJV236" s="57"/>
      <c r="CJW236" s="57"/>
      <c r="CJX236" s="57"/>
      <c r="CJY236" s="57"/>
      <c r="CJZ236" s="57"/>
      <c r="CKA236" s="57"/>
      <c r="CKB236" s="57"/>
      <c r="CKC236" s="57"/>
      <c r="CKD236" s="57"/>
      <c r="CKE236" s="57"/>
      <c r="CKF236" s="57"/>
      <c r="CKG236" s="57"/>
      <c r="CKH236" s="57"/>
      <c r="CKI236" s="57"/>
      <c r="CKJ236" s="57"/>
      <c r="CKK236" s="57"/>
      <c r="CKL236" s="57"/>
      <c r="CKM236" s="57"/>
      <c r="CKN236" s="57"/>
      <c r="CKO236" s="57"/>
      <c r="CKP236" s="57"/>
      <c r="CKQ236" s="57"/>
      <c r="CKR236" s="57"/>
      <c r="CKS236" s="57"/>
      <c r="CKT236" s="57"/>
      <c r="CKU236" s="57"/>
      <c r="CKV236" s="57"/>
      <c r="CKW236" s="57"/>
      <c r="CKX236" s="57"/>
      <c r="CKY236" s="57"/>
      <c r="CKZ236" s="57"/>
      <c r="CLA236" s="57"/>
      <c r="CLB236" s="57"/>
      <c r="CLC236" s="57"/>
      <c r="CLD236" s="57"/>
      <c r="CLE236" s="57"/>
      <c r="CLF236" s="57"/>
      <c r="CLG236" s="57"/>
      <c r="CLH236" s="57"/>
      <c r="CLI236" s="57"/>
      <c r="CLJ236" s="57"/>
      <c r="CLK236" s="57"/>
      <c r="CLL236" s="57"/>
      <c r="CLM236" s="57"/>
      <c r="CLN236" s="57"/>
      <c r="CLO236" s="57"/>
      <c r="CLP236" s="57"/>
      <c r="CLQ236" s="57"/>
      <c r="CLR236" s="57"/>
      <c r="CLS236" s="57"/>
      <c r="CLT236" s="57"/>
      <c r="CLU236" s="57"/>
      <c r="CLV236" s="57"/>
      <c r="CLW236" s="57"/>
      <c r="CLX236" s="57"/>
      <c r="CLY236" s="57"/>
      <c r="CLZ236" s="57"/>
      <c r="CMA236" s="57"/>
      <c r="CMB236" s="57"/>
      <c r="CMC236" s="57"/>
      <c r="CMD236" s="57"/>
      <c r="CME236" s="57"/>
      <c r="CMF236" s="57"/>
      <c r="CMG236" s="57"/>
      <c r="CMH236" s="57"/>
      <c r="CMI236" s="57"/>
      <c r="CMJ236" s="57"/>
      <c r="CMK236" s="57"/>
      <c r="CML236" s="57"/>
      <c r="CMM236" s="57"/>
      <c r="CMN236" s="57"/>
      <c r="CMO236" s="57"/>
      <c r="CMP236" s="57"/>
      <c r="CMQ236" s="57"/>
      <c r="CMR236" s="57"/>
      <c r="CMS236" s="57"/>
      <c r="CMT236" s="57"/>
      <c r="CMU236" s="57"/>
      <c r="CMV236" s="57"/>
      <c r="CMW236" s="57"/>
      <c r="CMX236" s="57"/>
      <c r="CMY236" s="57"/>
      <c r="CMZ236" s="57"/>
      <c r="CNA236" s="57"/>
      <c r="CNB236" s="57"/>
      <c r="CNC236" s="57"/>
      <c r="CND236" s="57"/>
      <c r="CNE236" s="57"/>
      <c r="CNF236" s="57"/>
      <c r="CNG236" s="57"/>
      <c r="CNH236" s="57"/>
      <c r="CNI236" s="57"/>
      <c r="CNJ236" s="57"/>
      <c r="CNK236" s="57"/>
      <c r="CNL236" s="57"/>
      <c r="CNM236" s="57"/>
      <c r="CNN236" s="57"/>
      <c r="CNO236" s="57"/>
      <c r="CNP236" s="57"/>
      <c r="CNQ236" s="57"/>
      <c r="CNR236" s="57"/>
      <c r="CNS236" s="57"/>
      <c r="CNT236" s="57"/>
      <c r="CNU236" s="57"/>
      <c r="CNV236" s="57"/>
      <c r="CNW236" s="57"/>
      <c r="CNX236" s="57"/>
      <c r="CNY236" s="57"/>
      <c r="CNZ236" s="57"/>
      <c r="COA236" s="57"/>
      <c r="COB236" s="57"/>
      <c r="COC236" s="57"/>
      <c r="COD236" s="57"/>
      <c r="COE236" s="57"/>
      <c r="COF236" s="57"/>
      <c r="COG236" s="57"/>
      <c r="COH236" s="57"/>
      <c r="COI236" s="57"/>
      <c r="COJ236" s="57"/>
      <c r="COK236" s="57"/>
      <c r="COL236" s="57"/>
      <c r="COM236" s="57"/>
      <c r="CON236" s="57"/>
      <c r="COO236" s="57"/>
      <c r="COP236" s="57"/>
      <c r="COQ236" s="57"/>
      <c r="COR236" s="57"/>
      <c r="COS236" s="57"/>
      <c r="COT236" s="57"/>
      <c r="COU236" s="57"/>
      <c r="COV236" s="57"/>
      <c r="COW236" s="57"/>
      <c r="COX236" s="57"/>
      <c r="COY236" s="57"/>
      <c r="COZ236" s="57"/>
      <c r="CPA236" s="57"/>
      <c r="CPB236" s="57"/>
      <c r="CPC236" s="57"/>
      <c r="CPD236" s="57"/>
      <c r="CPE236" s="57"/>
      <c r="CPF236" s="57"/>
      <c r="CPG236" s="57"/>
      <c r="CPH236" s="57"/>
      <c r="CPI236" s="57"/>
      <c r="CPJ236" s="57"/>
      <c r="CPK236" s="57"/>
      <c r="CPL236" s="57"/>
      <c r="CPM236" s="57"/>
      <c r="CPN236" s="57"/>
      <c r="CPO236" s="57"/>
      <c r="CPP236" s="57"/>
      <c r="CPQ236" s="57"/>
      <c r="CPR236" s="57"/>
      <c r="CPS236" s="57"/>
      <c r="CPT236" s="57"/>
      <c r="CPU236" s="57"/>
      <c r="CPV236" s="57"/>
      <c r="CPW236" s="57"/>
      <c r="CPX236" s="57"/>
      <c r="CPY236" s="57"/>
      <c r="CPZ236" s="57"/>
      <c r="CQA236" s="57"/>
      <c r="CQB236" s="57"/>
      <c r="CQC236" s="57"/>
      <c r="CQD236" s="57"/>
      <c r="CQE236" s="57"/>
      <c r="CQF236" s="57"/>
      <c r="CQG236" s="57"/>
      <c r="CQH236" s="57"/>
      <c r="CQI236" s="57"/>
      <c r="CQJ236" s="57"/>
      <c r="CQK236" s="57"/>
      <c r="CQL236" s="57"/>
      <c r="CQM236" s="57"/>
      <c r="CQN236" s="57"/>
      <c r="CQO236" s="57"/>
      <c r="CQP236" s="57"/>
      <c r="CQQ236" s="57"/>
      <c r="CQR236" s="57"/>
      <c r="CQS236" s="57"/>
      <c r="CQT236" s="57"/>
      <c r="CQU236" s="57"/>
      <c r="CQV236" s="57"/>
      <c r="CQW236" s="57"/>
      <c r="CQX236" s="57"/>
      <c r="CQY236" s="57"/>
      <c r="CQZ236" s="57"/>
      <c r="CRA236" s="57"/>
      <c r="CRB236" s="57"/>
      <c r="CRC236" s="57"/>
      <c r="CRD236" s="57"/>
      <c r="CRE236" s="57"/>
      <c r="CRF236" s="57"/>
      <c r="CRG236" s="57"/>
      <c r="CRH236" s="57"/>
      <c r="CRI236" s="57"/>
      <c r="CRJ236" s="57"/>
      <c r="CRK236" s="57"/>
      <c r="CRL236" s="57"/>
      <c r="CRM236" s="57"/>
      <c r="CRN236" s="57"/>
      <c r="CRO236" s="57"/>
      <c r="CRP236" s="57"/>
      <c r="CRQ236" s="57"/>
      <c r="CRR236" s="57"/>
      <c r="CRS236" s="57"/>
      <c r="CRT236" s="57"/>
      <c r="CRU236" s="57"/>
      <c r="CRV236" s="57"/>
      <c r="CRW236" s="57"/>
      <c r="CRX236" s="57"/>
      <c r="CRY236" s="57"/>
      <c r="CRZ236" s="57"/>
      <c r="CSA236" s="57"/>
      <c r="CSB236" s="57"/>
      <c r="CSC236" s="57"/>
      <c r="CSD236" s="57"/>
      <c r="CSE236" s="57"/>
      <c r="CSF236" s="57"/>
      <c r="CSG236" s="57"/>
      <c r="CSH236" s="57"/>
      <c r="CSI236" s="57"/>
      <c r="CSJ236" s="57"/>
      <c r="CSK236" s="57"/>
      <c r="CSL236" s="57"/>
      <c r="CSM236" s="57"/>
      <c r="CSN236" s="57"/>
      <c r="CSO236" s="57"/>
      <c r="CSP236" s="57"/>
      <c r="CSQ236" s="57"/>
      <c r="CSR236" s="57"/>
      <c r="CSS236" s="57"/>
      <c r="CST236" s="57"/>
      <c r="CSU236" s="57"/>
      <c r="CSV236" s="57"/>
      <c r="CSW236" s="57"/>
      <c r="CSX236" s="57"/>
      <c r="CSY236" s="57"/>
      <c r="CSZ236" s="57"/>
      <c r="CTA236" s="57"/>
      <c r="CTB236" s="57"/>
      <c r="CTC236" s="57"/>
      <c r="CTD236" s="57"/>
      <c r="CTE236" s="57"/>
      <c r="CTF236" s="57"/>
      <c r="CTG236" s="57"/>
      <c r="CTH236" s="57"/>
      <c r="CTI236" s="57"/>
      <c r="CTJ236" s="57"/>
      <c r="CTK236" s="57"/>
      <c r="CTL236" s="57"/>
      <c r="CTM236" s="57"/>
      <c r="CTN236" s="57"/>
      <c r="CTO236" s="57"/>
      <c r="CTP236" s="57"/>
      <c r="CTQ236" s="57"/>
      <c r="CTR236" s="57"/>
      <c r="CTS236" s="57"/>
      <c r="CTT236" s="57"/>
      <c r="CTU236" s="57"/>
      <c r="CTV236" s="57"/>
      <c r="CTW236" s="57"/>
      <c r="CTX236" s="57"/>
      <c r="CTY236" s="57"/>
      <c r="CTZ236" s="57"/>
      <c r="CUA236" s="57"/>
      <c r="CUB236" s="57"/>
      <c r="CUC236" s="57"/>
      <c r="CUD236" s="57"/>
      <c r="CUE236" s="57"/>
      <c r="CUF236" s="57"/>
      <c r="CUG236" s="57"/>
      <c r="CUH236" s="57"/>
      <c r="CUI236" s="57"/>
      <c r="CUJ236" s="57"/>
      <c r="CUK236" s="57"/>
      <c r="CUL236" s="57"/>
      <c r="CUM236" s="57"/>
      <c r="CUN236" s="57"/>
      <c r="CUO236" s="57"/>
      <c r="CUP236" s="57"/>
      <c r="CUQ236" s="57"/>
      <c r="CUR236" s="57"/>
      <c r="CUS236" s="57"/>
      <c r="CUT236" s="57"/>
      <c r="CUU236" s="57"/>
      <c r="CUV236" s="57"/>
      <c r="CUW236" s="57"/>
      <c r="CUX236" s="57"/>
      <c r="CUY236" s="57"/>
      <c r="CUZ236" s="57"/>
      <c r="CVA236" s="57"/>
      <c r="CVB236" s="57"/>
      <c r="CVC236" s="57"/>
      <c r="CVD236" s="57"/>
      <c r="CVE236" s="57"/>
      <c r="CVF236" s="57"/>
      <c r="CVG236" s="57"/>
      <c r="CVH236" s="57"/>
      <c r="CVI236" s="57"/>
      <c r="CVJ236" s="57"/>
      <c r="CVK236" s="57"/>
      <c r="CVL236" s="57"/>
      <c r="CVM236" s="57"/>
      <c r="CVN236" s="57"/>
      <c r="CVO236" s="57"/>
      <c r="CVP236" s="57"/>
      <c r="CVQ236" s="57"/>
      <c r="CVR236" s="57"/>
      <c r="CVS236" s="57"/>
      <c r="CVT236" s="57"/>
      <c r="CVU236" s="57"/>
      <c r="CVV236" s="57"/>
      <c r="CVW236" s="57"/>
      <c r="CVX236" s="57"/>
      <c r="CVY236" s="57"/>
      <c r="CVZ236" s="57"/>
      <c r="CWA236" s="57"/>
      <c r="CWB236" s="57"/>
      <c r="CWC236" s="57"/>
      <c r="CWD236" s="57"/>
      <c r="CWE236" s="57"/>
      <c r="CWF236" s="57"/>
      <c r="CWG236" s="57"/>
      <c r="CWH236" s="57"/>
      <c r="CWI236" s="57"/>
      <c r="CWJ236" s="57"/>
      <c r="CWK236" s="57"/>
      <c r="CWL236" s="57"/>
      <c r="CWM236" s="57"/>
      <c r="CWN236" s="57"/>
      <c r="CWO236" s="57"/>
      <c r="CWP236" s="57"/>
      <c r="CWQ236" s="57"/>
      <c r="CWR236" s="57"/>
      <c r="CWS236" s="57"/>
      <c r="CWT236" s="57"/>
      <c r="CWU236" s="57"/>
      <c r="CWV236" s="57"/>
      <c r="CWW236" s="57"/>
      <c r="CWX236" s="57"/>
      <c r="CWY236" s="57"/>
      <c r="CWZ236" s="57"/>
      <c r="CXA236" s="57"/>
      <c r="CXB236" s="57"/>
      <c r="CXC236" s="57"/>
      <c r="CXD236" s="57"/>
      <c r="CXE236" s="57"/>
      <c r="CXF236" s="57"/>
      <c r="CXG236" s="57"/>
      <c r="CXH236" s="57"/>
      <c r="CXI236" s="57"/>
      <c r="CXJ236" s="57"/>
      <c r="CXK236" s="57"/>
      <c r="CXL236" s="57"/>
      <c r="CXM236" s="57"/>
      <c r="CXN236" s="57"/>
      <c r="CXO236" s="57"/>
      <c r="CXP236" s="57"/>
      <c r="CXQ236" s="57"/>
      <c r="CXR236" s="57"/>
      <c r="CXS236" s="57"/>
      <c r="CXT236" s="57"/>
      <c r="CXU236" s="57"/>
      <c r="CXV236" s="57"/>
      <c r="CXW236" s="57"/>
      <c r="CXX236" s="57"/>
      <c r="CXY236" s="57"/>
      <c r="CXZ236" s="57"/>
      <c r="CYA236" s="57"/>
      <c r="CYB236" s="57"/>
      <c r="CYC236" s="57"/>
      <c r="CYD236" s="57"/>
      <c r="CYE236" s="57"/>
      <c r="CYF236" s="57"/>
      <c r="CYG236" s="57"/>
      <c r="CYH236" s="57"/>
      <c r="CYI236" s="57"/>
      <c r="CYJ236" s="57"/>
      <c r="CYK236" s="57"/>
      <c r="CYL236" s="57"/>
      <c r="CYM236" s="57"/>
      <c r="CYN236" s="57"/>
      <c r="CYO236" s="57"/>
      <c r="CYP236" s="57"/>
      <c r="CYQ236" s="57"/>
      <c r="CYR236" s="57"/>
      <c r="CYS236" s="57"/>
      <c r="CYT236" s="57"/>
      <c r="CYU236" s="57"/>
      <c r="CYV236" s="57"/>
      <c r="CYW236" s="57"/>
      <c r="CYX236" s="57"/>
      <c r="CYY236" s="57"/>
      <c r="CYZ236" s="57"/>
      <c r="CZA236" s="57"/>
      <c r="CZB236" s="57"/>
      <c r="CZC236" s="57"/>
      <c r="CZD236" s="57"/>
      <c r="CZE236" s="57"/>
      <c r="CZF236" s="57"/>
      <c r="CZG236" s="57"/>
      <c r="CZH236" s="57"/>
      <c r="CZI236" s="57"/>
      <c r="CZJ236" s="57"/>
      <c r="CZK236" s="57"/>
      <c r="CZL236" s="57"/>
      <c r="CZM236" s="57"/>
      <c r="CZN236" s="57"/>
      <c r="CZO236" s="57"/>
      <c r="CZP236" s="57"/>
      <c r="CZQ236" s="57"/>
      <c r="CZR236" s="57"/>
      <c r="CZS236" s="57"/>
      <c r="CZT236" s="57"/>
      <c r="CZU236" s="57"/>
      <c r="CZV236" s="57"/>
      <c r="CZW236" s="57"/>
      <c r="CZX236" s="57"/>
      <c r="CZY236" s="57"/>
      <c r="CZZ236" s="57"/>
      <c r="DAA236" s="57"/>
      <c r="DAB236" s="57"/>
      <c r="DAC236" s="57"/>
      <c r="DAD236" s="57"/>
      <c r="DAE236" s="57"/>
      <c r="DAF236" s="57"/>
      <c r="DAG236" s="57"/>
      <c r="DAH236" s="57"/>
      <c r="DAI236" s="57"/>
      <c r="DAJ236" s="57"/>
      <c r="DAK236" s="57"/>
      <c r="DAL236" s="57"/>
      <c r="DAM236" s="57"/>
      <c r="DAN236" s="57"/>
      <c r="DAO236" s="57"/>
      <c r="DAP236" s="57"/>
      <c r="DAQ236" s="57"/>
      <c r="DAR236" s="57"/>
      <c r="DAS236" s="57"/>
      <c r="DAT236" s="57"/>
      <c r="DAU236" s="57"/>
      <c r="DAV236" s="57"/>
      <c r="DAW236" s="57"/>
      <c r="DAX236" s="57"/>
      <c r="DAY236" s="57"/>
      <c r="DAZ236" s="57"/>
      <c r="DBA236" s="57"/>
      <c r="DBB236" s="57"/>
      <c r="DBC236" s="57"/>
      <c r="DBD236" s="57"/>
      <c r="DBE236" s="57"/>
      <c r="DBF236" s="57"/>
      <c r="DBG236" s="57"/>
      <c r="DBH236" s="57"/>
      <c r="DBI236" s="57"/>
      <c r="DBJ236" s="57"/>
      <c r="DBK236" s="57"/>
      <c r="DBL236" s="57"/>
      <c r="DBM236" s="57"/>
      <c r="DBN236" s="57"/>
      <c r="DBO236" s="57"/>
      <c r="DBP236" s="57"/>
      <c r="DBQ236" s="57"/>
      <c r="DBR236" s="57"/>
      <c r="DBS236" s="57"/>
      <c r="DBT236" s="57"/>
      <c r="DBU236" s="57"/>
      <c r="DBV236" s="57"/>
      <c r="DBW236" s="57"/>
      <c r="DBX236" s="57"/>
      <c r="DBY236" s="57"/>
      <c r="DBZ236" s="57"/>
      <c r="DCA236" s="57"/>
      <c r="DCB236" s="57"/>
      <c r="DCC236" s="57"/>
      <c r="DCD236" s="57"/>
      <c r="DCE236" s="57"/>
      <c r="DCF236" s="57"/>
      <c r="DCG236" s="57"/>
      <c r="DCH236" s="57"/>
      <c r="DCI236" s="57"/>
      <c r="DCJ236" s="57"/>
      <c r="DCK236" s="57"/>
      <c r="DCL236" s="57"/>
      <c r="DCM236" s="57"/>
      <c r="DCN236" s="57"/>
      <c r="DCO236" s="57"/>
      <c r="DCP236" s="57"/>
      <c r="DCQ236" s="57"/>
      <c r="DCR236" s="57"/>
      <c r="DCS236" s="57"/>
      <c r="DCT236" s="57"/>
      <c r="DCU236" s="57"/>
      <c r="DCV236" s="57"/>
      <c r="DCW236" s="57"/>
      <c r="DCX236" s="57"/>
      <c r="DCY236" s="57"/>
      <c r="DCZ236" s="57"/>
      <c r="DDA236" s="57"/>
      <c r="DDB236" s="57"/>
      <c r="DDC236" s="57"/>
      <c r="DDD236" s="57"/>
      <c r="DDE236" s="57"/>
      <c r="DDF236" s="57"/>
      <c r="DDG236" s="57"/>
      <c r="DDH236" s="57"/>
      <c r="DDI236" s="57"/>
      <c r="DDJ236" s="57"/>
      <c r="DDK236" s="57"/>
      <c r="DDL236" s="57"/>
      <c r="DDM236" s="57"/>
      <c r="DDN236" s="57"/>
      <c r="DDO236" s="57"/>
      <c r="DDP236" s="57"/>
      <c r="DDQ236" s="57"/>
      <c r="DDR236" s="57"/>
      <c r="DDS236" s="57"/>
      <c r="DDT236" s="57"/>
      <c r="DDU236" s="57"/>
      <c r="DDV236" s="57"/>
      <c r="DDW236" s="57"/>
      <c r="DDX236" s="57"/>
      <c r="DDY236" s="57"/>
      <c r="DDZ236" s="57"/>
      <c r="DEA236" s="57"/>
      <c r="DEB236" s="57"/>
      <c r="DEC236" s="57"/>
      <c r="DED236" s="57"/>
      <c r="DEE236" s="57"/>
      <c r="DEF236" s="57"/>
      <c r="DEG236" s="57"/>
      <c r="DEH236" s="57"/>
      <c r="DEI236" s="57"/>
      <c r="DEJ236" s="57"/>
      <c r="DEK236" s="57"/>
      <c r="DEL236" s="57"/>
      <c r="DEM236" s="57"/>
      <c r="DEN236" s="57"/>
      <c r="DEO236" s="57"/>
      <c r="DEP236" s="57"/>
      <c r="DEQ236" s="57"/>
      <c r="DER236" s="57"/>
      <c r="DES236" s="57"/>
      <c r="DET236" s="57"/>
      <c r="DEU236" s="57"/>
      <c r="DEV236" s="57"/>
      <c r="DEW236" s="57"/>
      <c r="DEX236" s="57"/>
      <c r="DEY236" s="57"/>
      <c r="DEZ236" s="57"/>
      <c r="DFA236" s="57"/>
      <c r="DFB236" s="57"/>
      <c r="DFC236" s="57"/>
      <c r="DFD236" s="57"/>
      <c r="DFE236" s="57"/>
      <c r="DFF236" s="57"/>
      <c r="DFG236" s="57"/>
      <c r="DFH236" s="57"/>
      <c r="DFI236" s="57"/>
      <c r="DFJ236" s="57"/>
      <c r="DFK236" s="57"/>
      <c r="DFL236" s="57"/>
      <c r="DFM236" s="57"/>
      <c r="DFN236" s="57"/>
      <c r="DFO236" s="57"/>
      <c r="DFP236" s="57"/>
      <c r="DFQ236" s="57"/>
      <c r="DFR236" s="57"/>
      <c r="DFS236" s="57"/>
      <c r="DFT236" s="57"/>
      <c r="DFU236" s="57"/>
      <c r="DFV236" s="57"/>
      <c r="DFW236" s="57"/>
      <c r="DFX236" s="57"/>
      <c r="DFY236" s="57"/>
      <c r="DFZ236" s="57"/>
      <c r="DGA236" s="57"/>
      <c r="DGB236" s="57"/>
      <c r="DGC236" s="57"/>
      <c r="DGD236" s="57"/>
      <c r="DGE236" s="57"/>
      <c r="DGF236" s="57"/>
      <c r="DGG236" s="57"/>
      <c r="DGH236" s="57"/>
      <c r="DGI236" s="57"/>
      <c r="DGJ236" s="57"/>
      <c r="DGK236" s="57"/>
      <c r="DGL236" s="57"/>
      <c r="DGM236" s="57"/>
      <c r="DGN236" s="57"/>
      <c r="DGO236" s="57"/>
      <c r="DGP236" s="57"/>
      <c r="DGQ236" s="57"/>
      <c r="DGR236" s="57"/>
      <c r="DGS236" s="57"/>
      <c r="DGT236" s="57"/>
      <c r="DGU236" s="57"/>
      <c r="DGV236" s="57"/>
      <c r="DGW236" s="57"/>
      <c r="DGX236" s="57"/>
      <c r="DGY236" s="57"/>
      <c r="DGZ236" s="57"/>
      <c r="DHA236" s="57"/>
      <c r="DHB236" s="57"/>
      <c r="DHC236" s="57"/>
      <c r="DHD236" s="57"/>
      <c r="DHE236" s="57"/>
      <c r="DHF236" s="57"/>
      <c r="DHG236" s="57"/>
      <c r="DHH236" s="57"/>
      <c r="DHI236" s="57"/>
      <c r="DHJ236" s="57"/>
      <c r="DHK236" s="57"/>
      <c r="DHL236" s="57"/>
      <c r="DHM236" s="57"/>
      <c r="DHN236" s="57"/>
      <c r="DHO236" s="57"/>
      <c r="DHP236" s="57"/>
      <c r="DHQ236" s="57"/>
      <c r="DHR236" s="57"/>
      <c r="DHS236" s="57"/>
      <c r="DHT236" s="57"/>
      <c r="DHU236" s="57"/>
      <c r="DHV236" s="57"/>
      <c r="DHW236" s="57"/>
      <c r="DHX236" s="57"/>
      <c r="DHY236" s="57"/>
      <c r="DHZ236" s="57"/>
      <c r="DIA236" s="57"/>
      <c r="DIB236" s="57"/>
      <c r="DIC236" s="57"/>
      <c r="DID236" s="57"/>
      <c r="DIE236" s="57"/>
      <c r="DIF236" s="57"/>
      <c r="DIG236" s="57"/>
      <c r="DIH236" s="57"/>
      <c r="DII236" s="57"/>
      <c r="DIJ236" s="57"/>
      <c r="DIK236" s="57"/>
      <c r="DIL236" s="57"/>
      <c r="DIM236" s="57"/>
      <c r="DIN236" s="57"/>
      <c r="DIO236" s="57"/>
      <c r="DIP236" s="57"/>
      <c r="DIQ236" s="57"/>
      <c r="DIR236" s="57"/>
      <c r="DIS236" s="57"/>
      <c r="DIT236" s="57"/>
      <c r="DIU236" s="57"/>
      <c r="DIV236" s="57"/>
      <c r="DIW236" s="57"/>
      <c r="DIX236" s="57"/>
      <c r="DIY236" s="57"/>
      <c r="DIZ236" s="57"/>
      <c r="DJA236" s="57"/>
      <c r="DJB236" s="57"/>
      <c r="DJC236" s="57"/>
      <c r="DJD236" s="57"/>
      <c r="DJE236" s="57"/>
      <c r="DJF236" s="57"/>
      <c r="DJG236" s="57"/>
      <c r="DJH236" s="57"/>
      <c r="DJI236" s="57"/>
      <c r="DJJ236" s="57"/>
      <c r="DJK236" s="57"/>
      <c r="DJL236" s="57"/>
      <c r="DJM236" s="57"/>
      <c r="DJN236" s="57"/>
      <c r="DJO236" s="57"/>
      <c r="DJP236" s="57"/>
      <c r="DJQ236" s="57"/>
      <c r="DJR236" s="57"/>
      <c r="DJS236" s="57"/>
      <c r="DJT236" s="57"/>
      <c r="DJU236" s="57"/>
      <c r="DJV236" s="57"/>
      <c r="DJW236" s="57"/>
      <c r="DJX236" s="57"/>
      <c r="DJY236" s="57"/>
      <c r="DJZ236" s="57"/>
      <c r="DKA236" s="57"/>
      <c r="DKB236" s="57"/>
      <c r="DKC236" s="57"/>
      <c r="DKD236" s="57"/>
      <c r="DKE236" s="57"/>
      <c r="DKF236" s="57"/>
      <c r="DKG236" s="57"/>
      <c r="DKH236" s="57"/>
      <c r="DKI236" s="57"/>
      <c r="DKJ236" s="57"/>
      <c r="DKK236" s="57"/>
      <c r="DKL236" s="57"/>
      <c r="DKM236" s="57"/>
      <c r="DKN236" s="57"/>
      <c r="DKO236" s="57"/>
      <c r="DKP236" s="57"/>
      <c r="DKQ236" s="57"/>
      <c r="DKR236" s="57"/>
      <c r="DKS236" s="57"/>
      <c r="DKT236" s="57"/>
      <c r="DKU236" s="57"/>
      <c r="DKV236" s="57"/>
      <c r="DKW236" s="57"/>
      <c r="DKX236" s="57"/>
      <c r="DKY236" s="57"/>
      <c r="DKZ236" s="57"/>
      <c r="DLA236" s="57"/>
      <c r="DLB236" s="57"/>
      <c r="DLC236" s="57"/>
      <c r="DLD236" s="57"/>
      <c r="DLE236" s="57"/>
      <c r="DLF236" s="57"/>
      <c r="DLG236" s="57"/>
      <c r="DLH236" s="57"/>
      <c r="DLI236" s="57"/>
      <c r="DLJ236" s="57"/>
      <c r="DLK236" s="57"/>
      <c r="DLL236" s="57"/>
      <c r="DLM236" s="57"/>
      <c r="DLN236" s="57"/>
      <c r="DLO236" s="57"/>
      <c r="DLP236" s="57"/>
      <c r="DLQ236" s="57"/>
      <c r="DLR236" s="57"/>
      <c r="DLS236" s="57"/>
      <c r="DLT236" s="57"/>
      <c r="DLU236" s="57"/>
      <c r="DLV236" s="57"/>
      <c r="DLW236" s="57"/>
      <c r="DLX236" s="57"/>
      <c r="DLY236" s="57"/>
      <c r="DLZ236" s="57"/>
      <c r="DMA236" s="57"/>
      <c r="DMB236" s="57"/>
      <c r="DMC236" s="57"/>
      <c r="DMD236" s="57"/>
      <c r="DME236" s="57"/>
      <c r="DMF236" s="57"/>
      <c r="DMG236" s="57"/>
      <c r="DMH236" s="57"/>
      <c r="DMI236" s="57"/>
      <c r="DMJ236" s="57"/>
      <c r="DMK236" s="57"/>
      <c r="DML236" s="57"/>
      <c r="DMM236" s="57"/>
      <c r="DMN236" s="57"/>
      <c r="DMO236" s="57"/>
      <c r="DMP236" s="57"/>
      <c r="DMQ236" s="57"/>
      <c r="DMR236" s="57"/>
      <c r="DMS236" s="57"/>
      <c r="DMT236" s="57"/>
      <c r="DMU236" s="57"/>
      <c r="DMV236" s="57"/>
      <c r="DMW236" s="57"/>
      <c r="DMX236" s="57"/>
      <c r="DMY236" s="57"/>
      <c r="DMZ236" s="57"/>
      <c r="DNA236" s="57"/>
      <c r="DNB236" s="57"/>
      <c r="DNC236" s="57"/>
      <c r="DND236" s="57"/>
      <c r="DNE236" s="57"/>
      <c r="DNF236" s="57"/>
      <c r="DNG236" s="57"/>
      <c r="DNH236" s="57"/>
      <c r="DNI236" s="57"/>
      <c r="DNJ236" s="57"/>
      <c r="DNK236" s="57"/>
      <c r="DNL236" s="57"/>
      <c r="DNM236" s="57"/>
      <c r="DNN236" s="57"/>
      <c r="DNO236" s="57"/>
      <c r="DNP236" s="57"/>
      <c r="DNQ236" s="57"/>
      <c r="DNR236" s="57"/>
      <c r="DNS236" s="57"/>
      <c r="DNT236" s="57"/>
      <c r="DNU236" s="57"/>
      <c r="DNV236" s="57"/>
      <c r="DNW236" s="57"/>
      <c r="DNX236" s="57"/>
      <c r="DNY236" s="57"/>
      <c r="DNZ236" s="57"/>
      <c r="DOA236" s="57"/>
      <c r="DOB236" s="57"/>
      <c r="DOC236" s="57"/>
      <c r="DOD236" s="57"/>
      <c r="DOE236" s="57"/>
      <c r="DOF236" s="57"/>
      <c r="DOG236" s="57"/>
      <c r="DOH236" s="57"/>
      <c r="DOI236" s="57"/>
      <c r="DOJ236" s="57"/>
      <c r="DOK236" s="57"/>
      <c r="DOL236" s="57"/>
      <c r="DOM236" s="57"/>
      <c r="DON236" s="57"/>
      <c r="DOO236" s="57"/>
      <c r="DOP236" s="57"/>
      <c r="DOQ236" s="57"/>
      <c r="DOR236" s="57"/>
      <c r="DOS236" s="57"/>
      <c r="DOT236" s="57"/>
      <c r="DOU236" s="57"/>
      <c r="DOV236" s="57"/>
      <c r="DOW236" s="57"/>
      <c r="DOX236" s="57"/>
      <c r="DOY236" s="57"/>
      <c r="DOZ236" s="57"/>
      <c r="DPA236" s="57"/>
      <c r="DPB236" s="57"/>
      <c r="DPC236" s="57"/>
      <c r="DPD236" s="57"/>
      <c r="DPE236" s="57"/>
      <c r="DPF236" s="57"/>
      <c r="DPG236" s="57"/>
      <c r="DPH236" s="57"/>
      <c r="DPI236" s="57"/>
      <c r="DPJ236" s="57"/>
      <c r="DPK236" s="57"/>
      <c r="DPL236" s="57"/>
      <c r="DPM236" s="57"/>
      <c r="DPN236" s="57"/>
      <c r="DPO236" s="57"/>
      <c r="DPP236" s="57"/>
      <c r="DPQ236" s="57"/>
      <c r="DPR236" s="57"/>
      <c r="DPS236" s="57"/>
      <c r="DPT236" s="57"/>
      <c r="DPU236" s="57"/>
      <c r="DPV236" s="57"/>
      <c r="DPW236" s="57"/>
      <c r="DPX236" s="57"/>
      <c r="DPY236" s="57"/>
      <c r="DPZ236" s="57"/>
      <c r="DQA236" s="57"/>
      <c r="DQB236" s="57"/>
      <c r="DQC236" s="57"/>
      <c r="DQD236" s="57"/>
      <c r="DQE236" s="57"/>
      <c r="DQF236" s="57"/>
      <c r="DQG236" s="57"/>
      <c r="DQH236" s="57"/>
      <c r="DQI236" s="57"/>
      <c r="DQJ236" s="57"/>
      <c r="DQK236" s="57"/>
      <c r="DQL236" s="57"/>
      <c r="DQM236" s="57"/>
      <c r="DQN236" s="57"/>
      <c r="DQO236" s="57"/>
      <c r="DQP236" s="57"/>
      <c r="DQQ236" s="57"/>
      <c r="DQR236" s="57"/>
      <c r="DQS236" s="57"/>
      <c r="DQT236" s="57"/>
      <c r="DQU236" s="57"/>
      <c r="DQV236" s="57"/>
      <c r="DQW236" s="57"/>
      <c r="DQX236" s="57"/>
      <c r="DQY236" s="57"/>
      <c r="DQZ236" s="57"/>
      <c r="DRA236" s="57"/>
      <c r="DRB236" s="57"/>
      <c r="DRC236" s="57"/>
      <c r="DRD236" s="57"/>
      <c r="DRE236" s="57"/>
      <c r="DRF236" s="57"/>
      <c r="DRG236" s="57"/>
      <c r="DRH236" s="57"/>
      <c r="DRI236" s="57"/>
      <c r="DRJ236" s="57"/>
      <c r="DRK236" s="57"/>
      <c r="DRL236" s="57"/>
      <c r="DRM236" s="57"/>
      <c r="DRN236" s="57"/>
      <c r="DRO236" s="57"/>
      <c r="DRP236" s="57"/>
      <c r="DRQ236" s="57"/>
      <c r="DRR236" s="57"/>
      <c r="DRS236" s="57"/>
      <c r="DRT236" s="57"/>
      <c r="DRU236" s="57"/>
      <c r="DRV236" s="57"/>
      <c r="DRW236" s="57"/>
      <c r="DRX236" s="57"/>
      <c r="DRY236" s="57"/>
      <c r="DRZ236" s="57"/>
      <c r="DSA236" s="57"/>
      <c r="DSB236" s="57"/>
      <c r="DSC236" s="57"/>
      <c r="DSD236" s="57"/>
      <c r="DSE236" s="57"/>
      <c r="DSF236" s="57"/>
      <c r="DSG236" s="57"/>
      <c r="DSH236" s="57"/>
      <c r="DSI236" s="57"/>
      <c r="DSJ236" s="57"/>
      <c r="DSK236" s="57"/>
      <c r="DSL236" s="57"/>
      <c r="DSM236" s="57"/>
      <c r="DSN236" s="57"/>
      <c r="DSO236" s="57"/>
      <c r="DSP236" s="57"/>
      <c r="DSQ236" s="57"/>
      <c r="DSR236" s="57"/>
      <c r="DSS236" s="57"/>
      <c r="DST236" s="57"/>
      <c r="DSU236" s="57"/>
      <c r="DSV236" s="57"/>
      <c r="DSW236" s="57"/>
      <c r="DSX236" s="57"/>
      <c r="DSY236" s="57"/>
      <c r="DSZ236" s="57"/>
      <c r="DTA236" s="57"/>
      <c r="DTB236" s="57"/>
      <c r="DTC236" s="57"/>
      <c r="DTD236" s="57"/>
      <c r="DTE236" s="57"/>
      <c r="DTF236" s="57"/>
      <c r="DTG236" s="57"/>
      <c r="DTH236" s="57"/>
      <c r="DTI236" s="57"/>
      <c r="DTJ236" s="57"/>
      <c r="DTK236" s="57"/>
      <c r="DTL236" s="57"/>
      <c r="DTM236" s="57"/>
      <c r="DTN236" s="57"/>
      <c r="DTO236" s="57"/>
      <c r="DTP236" s="57"/>
      <c r="DTQ236" s="57"/>
      <c r="DTR236" s="57"/>
      <c r="DTS236" s="57"/>
      <c r="DTT236" s="57"/>
      <c r="DTU236" s="57"/>
      <c r="DTV236" s="57"/>
      <c r="DTW236" s="57"/>
      <c r="DTX236" s="57"/>
      <c r="DTY236" s="57"/>
      <c r="DTZ236" s="57"/>
      <c r="DUA236" s="57"/>
      <c r="DUB236" s="57"/>
      <c r="DUC236" s="57"/>
      <c r="DUD236" s="57"/>
      <c r="DUE236" s="57"/>
      <c r="DUF236" s="57"/>
      <c r="DUG236" s="57"/>
      <c r="DUH236" s="57"/>
      <c r="DUI236" s="57"/>
      <c r="DUJ236" s="57"/>
      <c r="DUK236" s="57"/>
      <c r="DUL236" s="57"/>
      <c r="DUM236" s="57"/>
      <c r="DUN236" s="57"/>
      <c r="DUO236" s="57"/>
      <c r="DUP236" s="57"/>
      <c r="DUQ236" s="57"/>
      <c r="DUR236" s="57"/>
      <c r="DUS236" s="57"/>
      <c r="DUT236" s="57"/>
      <c r="DUU236" s="57"/>
      <c r="DUV236" s="57"/>
      <c r="DUW236" s="57"/>
      <c r="DUX236" s="57"/>
      <c r="DUY236" s="57"/>
      <c r="DUZ236" s="57"/>
      <c r="DVA236" s="57"/>
      <c r="DVB236" s="57"/>
      <c r="DVC236" s="57"/>
      <c r="DVD236" s="57"/>
      <c r="DVE236" s="57"/>
      <c r="DVF236" s="57"/>
      <c r="DVG236" s="57"/>
      <c r="DVH236" s="57"/>
      <c r="DVI236" s="57"/>
      <c r="DVJ236" s="57"/>
      <c r="DVK236" s="57"/>
      <c r="DVL236" s="57"/>
      <c r="DVM236" s="57"/>
      <c r="DVN236" s="57"/>
      <c r="DVO236" s="57"/>
      <c r="DVP236" s="57"/>
      <c r="DVQ236" s="57"/>
      <c r="DVR236" s="57"/>
      <c r="DVS236" s="57"/>
      <c r="DVT236" s="57"/>
      <c r="DVU236" s="57"/>
      <c r="DVV236" s="57"/>
      <c r="DVW236" s="57"/>
      <c r="DVX236" s="57"/>
      <c r="DVY236" s="57"/>
      <c r="DVZ236" s="57"/>
      <c r="DWA236" s="57"/>
      <c r="DWB236" s="57"/>
      <c r="DWC236" s="57"/>
      <c r="DWD236" s="57"/>
      <c r="DWE236" s="57"/>
      <c r="DWF236" s="57"/>
      <c r="DWG236" s="57"/>
      <c r="DWH236" s="57"/>
      <c r="DWI236" s="57"/>
      <c r="DWJ236" s="57"/>
      <c r="DWK236" s="57"/>
      <c r="DWL236" s="57"/>
      <c r="DWM236" s="57"/>
      <c r="DWN236" s="57"/>
      <c r="DWO236" s="57"/>
      <c r="DWP236" s="57"/>
      <c r="DWQ236" s="57"/>
      <c r="DWR236" s="57"/>
      <c r="DWS236" s="57"/>
      <c r="DWT236" s="57"/>
      <c r="DWU236" s="57"/>
      <c r="DWV236" s="57"/>
      <c r="DWW236" s="57"/>
      <c r="DWX236" s="57"/>
      <c r="DWY236" s="57"/>
      <c r="DWZ236" s="57"/>
      <c r="DXA236" s="57"/>
      <c r="DXB236" s="57"/>
      <c r="DXC236" s="57"/>
      <c r="DXD236" s="57"/>
      <c r="DXE236" s="57"/>
      <c r="DXF236" s="57"/>
      <c r="DXG236" s="57"/>
      <c r="DXH236" s="57"/>
      <c r="DXI236" s="57"/>
      <c r="DXJ236" s="57"/>
      <c r="DXK236" s="57"/>
      <c r="DXL236" s="57"/>
      <c r="DXM236" s="57"/>
      <c r="DXN236" s="57"/>
      <c r="DXO236" s="57"/>
      <c r="DXP236" s="57"/>
      <c r="DXQ236" s="57"/>
      <c r="DXR236" s="57"/>
      <c r="DXS236" s="57"/>
      <c r="DXT236" s="57"/>
      <c r="DXU236" s="57"/>
      <c r="DXV236" s="57"/>
      <c r="DXW236" s="57"/>
      <c r="DXX236" s="57"/>
      <c r="DXY236" s="57"/>
      <c r="DXZ236" s="57"/>
      <c r="DYA236" s="57"/>
      <c r="DYB236" s="57"/>
      <c r="DYC236" s="57"/>
      <c r="DYD236" s="57"/>
      <c r="DYE236" s="57"/>
      <c r="DYF236" s="57"/>
      <c r="DYG236" s="57"/>
      <c r="DYH236" s="57"/>
      <c r="DYI236" s="57"/>
      <c r="DYJ236" s="57"/>
      <c r="DYK236" s="57"/>
      <c r="DYL236" s="57"/>
      <c r="DYM236" s="57"/>
      <c r="DYN236" s="57"/>
      <c r="DYO236" s="57"/>
      <c r="DYP236" s="57"/>
      <c r="DYQ236" s="57"/>
      <c r="DYR236" s="57"/>
      <c r="DYS236" s="57"/>
      <c r="DYT236" s="57"/>
      <c r="DYU236" s="57"/>
      <c r="DYV236" s="57"/>
      <c r="DYW236" s="57"/>
      <c r="DYX236" s="57"/>
      <c r="DYY236" s="57"/>
      <c r="DYZ236" s="57"/>
      <c r="DZA236" s="57"/>
      <c r="DZB236" s="57"/>
      <c r="DZC236" s="57"/>
      <c r="DZD236" s="57"/>
      <c r="DZE236" s="57"/>
      <c r="DZF236" s="57"/>
      <c r="DZG236" s="57"/>
      <c r="DZH236" s="57"/>
      <c r="DZI236" s="57"/>
      <c r="DZJ236" s="57"/>
      <c r="DZK236" s="57"/>
      <c r="DZL236" s="57"/>
      <c r="DZM236" s="57"/>
      <c r="DZN236" s="57"/>
      <c r="DZO236" s="57"/>
      <c r="DZP236" s="57"/>
      <c r="DZQ236" s="57"/>
      <c r="DZR236" s="57"/>
      <c r="DZS236" s="57"/>
      <c r="DZT236" s="57"/>
      <c r="DZU236" s="57"/>
      <c r="DZV236" s="57"/>
      <c r="DZW236" s="57"/>
      <c r="DZX236" s="57"/>
      <c r="DZY236" s="57"/>
      <c r="DZZ236" s="57"/>
      <c r="EAA236" s="57"/>
      <c r="EAB236" s="57"/>
      <c r="EAC236" s="57"/>
      <c r="EAD236" s="57"/>
      <c r="EAE236" s="57"/>
      <c r="EAF236" s="57"/>
      <c r="EAG236" s="57"/>
      <c r="EAH236" s="57"/>
      <c r="EAI236" s="57"/>
      <c r="EAJ236" s="57"/>
      <c r="EAK236" s="57"/>
      <c r="EAL236" s="57"/>
      <c r="EAM236" s="57"/>
      <c r="EAN236" s="57"/>
      <c r="EAO236" s="57"/>
      <c r="EAP236" s="57"/>
      <c r="EAQ236" s="57"/>
      <c r="EAR236" s="57"/>
      <c r="EAS236" s="57"/>
      <c r="EAT236" s="57"/>
      <c r="EAU236" s="57"/>
      <c r="EAV236" s="57"/>
      <c r="EAW236" s="57"/>
      <c r="EAX236" s="57"/>
      <c r="EAY236" s="57"/>
      <c r="EAZ236" s="57"/>
      <c r="EBA236" s="57"/>
      <c r="EBB236" s="57"/>
      <c r="EBC236" s="57"/>
      <c r="EBD236" s="57"/>
      <c r="EBE236" s="57"/>
      <c r="EBF236" s="57"/>
      <c r="EBG236" s="57"/>
      <c r="EBH236" s="57"/>
      <c r="EBI236" s="57"/>
      <c r="EBJ236" s="57"/>
      <c r="EBK236" s="57"/>
      <c r="EBL236" s="57"/>
      <c r="EBM236" s="57"/>
      <c r="EBN236" s="57"/>
      <c r="EBO236" s="57"/>
      <c r="EBP236" s="57"/>
      <c r="EBQ236" s="57"/>
      <c r="EBR236" s="57"/>
      <c r="EBS236" s="57"/>
      <c r="EBT236" s="57"/>
      <c r="EBU236" s="57"/>
      <c r="EBV236" s="57"/>
      <c r="EBW236" s="57"/>
      <c r="EBX236" s="57"/>
      <c r="EBY236" s="57"/>
      <c r="EBZ236" s="57"/>
      <c r="ECA236" s="57"/>
      <c r="ECB236" s="57"/>
      <c r="ECC236" s="57"/>
      <c r="ECD236" s="57"/>
      <c r="ECE236" s="57"/>
      <c r="ECF236" s="57"/>
      <c r="ECG236" s="57"/>
      <c r="ECH236" s="57"/>
      <c r="ECI236" s="57"/>
      <c r="ECJ236" s="57"/>
      <c r="ECK236" s="57"/>
      <c r="ECL236" s="57"/>
      <c r="ECM236" s="57"/>
      <c r="ECN236" s="57"/>
      <c r="ECO236" s="57"/>
      <c r="ECP236" s="57"/>
      <c r="ECQ236" s="57"/>
      <c r="ECR236" s="57"/>
      <c r="ECS236" s="57"/>
      <c r="ECT236" s="57"/>
      <c r="ECU236" s="57"/>
      <c r="ECV236" s="57"/>
      <c r="ECW236" s="57"/>
      <c r="ECX236" s="57"/>
      <c r="ECY236" s="57"/>
      <c r="ECZ236" s="57"/>
      <c r="EDA236" s="57"/>
      <c r="EDB236" s="57"/>
      <c r="EDC236" s="57"/>
      <c r="EDD236" s="57"/>
      <c r="EDE236" s="57"/>
      <c r="EDF236" s="57"/>
      <c r="EDG236" s="57"/>
      <c r="EDH236" s="57"/>
      <c r="EDI236" s="57"/>
      <c r="EDJ236" s="57"/>
      <c r="EDK236" s="57"/>
      <c r="EDL236" s="57"/>
      <c r="EDM236" s="57"/>
      <c r="EDN236" s="57"/>
      <c r="EDO236" s="57"/>
      <c r="EDP236" s="57"/>
      <c r="EDQ236" s="57"/>
      <c r="EDR236" s="57"/>
      <c r="EDS236" s="57"/>
      <c r="EDT236" s="57"/>
      <c r="EDU236" s="57"/>
      <c r="EDV236" s="57"/>
      <c r="EDW236" s="57"/>
      <c r="EDX236" s="57"/>
      <c r="EDY236" s="57"/>
      <c r="EDZ236" s="57"/>
      <c r="EEA236" s="57"/>
      <c r="EEB236" s="57"/>
      <c r="EEC236" s="57"/>
      <c r="EED236" s="57"/>
      <c r="EEE236" s="57"/>
      <c r="EEF236" s="57"/>
      <c r="EEG236" s="57"/>
      <c r="EEH236" s="57"/>
      <c r="EEI236" s="57"/>
      <c r="EEJ236" s="57"/>
      <c r="EEK236" s="57"/>
      <c r="EEL236" s="57"/>
      <c r="EEM236" s="57"/>
      <c r="EEN236" s="57"/>
      <c r="EEO236" s="57"/>
      <c r="EEP236" s="57"/>
      <c r="EEQ236" s="57"/>
      <c r="EER236" s="57"/>
      <c r="EES236" s="57"/>
      <c r="EET236" s="57"/>
      <c r="EEU236" s="57"/>
      <c r="EEV236" s="57"/>
      <c r="EEW236" s="57"/>
      <c r="EEX236" s="57"/>
      <c r="EEY236" s="57"/>
      <c r="EEZ236" s="57"/>
      <c r="EFA236" s="57"/>
      <c r="EFB236" s="57"/>
      <c r="EFC236" s="57"/>
      <c r="EFD236" s="57"/>
      <c r="EFE236" s="57"/>
      <c r="EFF236" s="57"/>
      <c r="EFG236" s="57"/>
      <c r="EFH236" s="57"/>
      <c r="EFI236" s="57"/>
      <c r="EFJ236" s="57"/>
      <c r="EFK236" s="57"/>
      <c r="EFL236" s="57"/>
      <c r="EFM236" s="57"/>
      <c r="EFN236" s="57"/>
      <c r="EFO236" s="57"/>
      <c r="EFP236" s="57"/>
      <c r="EFQ236" s="57"/>
      <c r="EFR236" s="57"/>
      <c r="EFS236" s="57"/>
      <c r="EFT236" s="57"/>
      <c r="EFU236" s="57"/>
      <c r="EFV236" s="57"/>
      <c r="EFW236" s="57"/>
      <c r="EFX236" s="57"/>
      <c r="EFY236" s="57"/>
      <c r="EFZ236" s="57"/>
      <c r="EGA236" s="57"/>
      <c r="EGB236" s="57"/>
      <c r="EGC236" s="57"/>
      <c r="EGD236" s="57"/>
      <c r="EGE236" s="57"/>
      <c r="EGF236" s="57"/>
      <c r="EGG236" s="57"/>
      <c r="EGH236" s="57"/>
      <c r="EGI236" s="57"/>
      <c r="EGJ236" s="57"/>
      <c r="EGK236" s="57"/>
      <c r="EGL236" s="57"/>
      <c r="EGM236" s="57"/>
      <c r="EGN236" s="57"/>
      <c r="EGO236" s="57"/>
      <c r="EGP236" s="57"/>
      <c r="EGQ236" s="57"/>
      <c r="EGR236" s="57"/>
      <c r="EGS236" s="57"/>
      <c r="EGT236" s="57"/>
      <c r="EGU236" s="57"/>
      <c r="EGV236" s="57"/>
      <c r="EGW236" s="57"/>
      <c r="EGX236" s="57"/>
      <c r="EGY236" s="57"/>
      <c r="EGZ236" s="57"/>
      <c r="EHA236" s="57"/>
      <c r="EHB236" s="57"/>
      <c r="EHC236" s="57"/>
      <c r="EHD236" s="57"/>
      <c r="EHE236" s="57"/>
      <c r="EHF236" s="57"/>
      <c r="EHG236" s="57"/>
      <c r="EHH236" s="57"/>
      <c r="EHI236" s="57"/>
      <c r="EHJ236" s="57"/>
      <c r="EHK236" s="57"/>
      <c r="EHL236" s="57"/>
      <c r="EHM236" s="57"/>
      <c r="EHN236" s="57"/>
      <c r="EHO236" s="57"/>
      <c r="EHP236" s="57"/>
      <c r="EHQ236" s="57"/>
      <c r="EHR236" s="57"/>
      <c r="EHS236" s="57"/>
      <c r="EHT236" s="57"/>
      <c r="EHU236" s="57"/>
      <c r="EHV236" s="57"/>
      <c r="EHW236" s="57"/>
      <c r="EHX236" s="57"/>
      <c r="EHY236" s="57"/>
      <c r="EHZ236" s="57"/>
      <c r="EIA236" s="57"/>
      <c r="EIB236" s="57"/>
      <c r="EIC236" s="57"/>
      <c r="EID236" s="57"/>
      <c r="EIE236" s="57"/>
      <c r="EIF236" s="57"/>
      <c r="EIG236" s="57"/>
      <c r="EIH236" s="57"/>
      <c r="EII236" s="57"/>
      <c r="EIJ236" s="57"/>
      <c r="EIK236" s="57"/>
      <c r="EIL236" s="57"/>
      <c r="EIM236" s="57"/>
      <c r="EIN236" s="57"/>
      <c r="EIO236" s="57"/>
      <c r="EIP236" s="57"/>
      <c r="EIQ236" s="57"/>
      <c r="EIR236" s="57"/>
      <c r="EIS236" s="57"/>
      <c r="EIT236" s="57"/>
      <c r="EIU236" s="57"/>
      <c r="EIV236" s="57"/>
      <c r="EIW236" s="57"/>
      <c r="EIX236" s="57"/>
      <c r="EIY236" s="57"/>
      <c r="EIZ236" s="57"/>
      <c r="EJA236" s="57"/>
      <c r="EJB236" s="57"/>
      <c r="EJC236" s="57"/>
      <c r="EJD236" s="57"/>
      <c r="EJE236" s="57"/>
      <c r="EJF236" s="57"/>
      <c r="EJG236" s="57"/>
      <c r="EJH236" s="57"/>
      <c r="EJI236" s="57"/>
      <c r="EJJ236" s="57"/>
      <c r="EJK236" s="57"/>
      <c r="EJL236" s="57"/>
      <c r="EJM236" s="57"/>
      <c r="EJN236" s="57"/>
      <c r="EJO236" s="57"/>
      <c r="EJP236" s="57"/>
      <c r="EJQ236" s="57"/>
      <c r="EJR236" s="57"/>
      <c r="EJS236" s="57"/>
      <c r="EJT236" s="57"/>
      <c r="EJU236" s="57"/>
      <c r="EJV236" s="57"/>
      <c r="EJW236" s="57"/>
      <c r="EJX236" s="57"/>
      <c r="EJY236" s="57"/>
      <c r="EJZ236" s="57"/>
      <c r="EKA236" s="57"/>
      <c r="EKB236" s="57"/>
      <c r="EKC236" s="57"/>
      <c r="EKD236" s="57"/>
      <c r="EKE236" s="57"/>
      <c r="EKF236" s="57"/>
      <c r="EKG236" s="57"/>
      <c r="EKH236" s="57"/>
      <c r="EKI236" s="57"/>
      <c r="EKJ236" s="57"/>
      <c r="EKK236" s="57"/>
      <c r="EKL236" s="57"/>
      <c r="EKM236" s="57"/>
      <c r="EKN236" s="57"/>
      <c r="EKO236" s="57"/>
      <c r="EKP236" s="57"/>
      <c r="EKQ236" s="57"/>
      <c r="EKR236" s="57"/>
      <c r="EKS236" s="57"/>
      <c r="EKT236" s="57"/>
      <c r="EKU236" s="57"/>
      <c r="EKV236" s="57"/>
      <c r="EKW236" s="57"/>
      <c r="EKX236" s="57"/>
      <c r="EKY236" s="57"/>
      <c r="EKZ236" s="57"/>
      <c r="ELA236" s="57"/>
      <c r="ELB236" s="57"/>
      <c r="ELC236" s="57"/>
      <c r="ELD236" s="57"/>
      <c r="ELE236" s="57"/>
      <c r="ELF236" s="57"/>
      <c r="ELG236" s="57"/>
      <c r="ELH236" s="57"/>
      <c r="ELI236" s="57"/>
      <c r="ELJ236" s="57"/>
      <c r="ELK236" s="57"/>
      <c r="ELL236" s="57"/>
      <c r="ELM236" s="57"/>
      <c r="ELN236" s="57"/>
      <c r="ELO236" s="57"/>
      <c r="ELP236" s="57"/>
      <c r="ELQ236" s="57"/>
      <c r="ELR236" s="57"/>
      <c r="ELS236" s="57"/>
      <c r="ELT236" s="57"/>
      <c r="ELU236" s="57"/>
      <c r="ELV236" s="57"/>
      <c r="ELW236" s="57"/>
      <c r="ELX236" s="57"/>
      <c r="ELY236" s="57"/>
      <c r="ELZ236" s="57"/>
      <c r="EMA236" s="57"/>
      <c r="EMB236" s="57"/>
      <c r="EMC236" s="57"/>
      <c r="EMD236" s="57"/>
      <c r="EME236" s="57"/>
      <c r="EMF236" s="57"/>
      <c r="EMG236" s="57"/>
      <c r="EMH236" s="57"/>
      <c r="EMI236" s="57"/>
      <c r="EMJ236" s="57"/>
      <c r="EMK236" s="57"/>
      <c r="EML236" s="57"/>
      <c r="EMM236" s="57"/>
      <c r="EMN236" s="57"/>
      <c r="EMO236" s="57"/>
      <c r="EMP236" s="57"/>
      <c r="EMQ236" s="57"/>
      <c r="EMR236" s="57"/>
      <c r="EMS236" s="57"/>
      <c r="EMT236" s="57"/>
      <c r="EMU236" s="57"/>
      <c r="EMV236" s="57"/>
      <c r="EMW236" s="57"/>
      <c r="EMX236" s="57"/>
      <c r="EMY236" s="57"/>
      <c r="EMZ236" s="57"/>
      <c r="ENA236" s="57"/>
      <c r="ENB236" s="57"/>
      <c r="ENC236" s="57"/>
      <c r="END236" s="57"/>
      <c r="ENE236" s="57"/>
      <c r="ENF236" s="57"/>
      <c r="ENG236" s="57"/>
      <c r="ENH236" s="57"/>
      <c r="ENI236" s="57"/>
      <c r="ENJ236" s="57"/>
      <c r="ENK236" s="57"/>
      <c r="ENL236" s="57"/>
      <c r="ENM236" s="57"/>
      <c r="ENN236" s="57"/>
      <c r="ENO236" s="57"/>
      <c r="ENP236" s="57"/>
      <c r="ENQ236" s="57"/>
      <c r="ENR236" s="57"/>
      <c r="ENS236" s="57"/>
      <c r="ENT236" s="57"/>
      <c r="ENU236" s="57"/>
      <c r="ENV236" s="57"/>
      <c r="ENW236" s="57"/>
      <c r="ENX236" s="57"/>
      <c r="ENY236" s="57"/>
      <c r="ENZ236" s="57"/>
      <c r="EOA236" s="57"/>
      <c r="EOB236" s="57"/>
      <c r="EOC236" s="57"/>
      <c r="EOD236" s="57"/>
      <c r="EOE236" s="57"/>
      <c r="EOF236" s="57"/>
      <c r="EOG236" s="57"/>
      <c r="EOH236" s="57"/>
      <c r="EOI236" s="57"/>
      <c r="EOJ236" s="57"/>
      <c r="EOK236" s="57"/>
      <c r="EOL236" s="57"/>
      <c r="EOM236" s="57"/>
      <c r="EON236" s="57"/>
      <c r="EOO236" s="57"/>
      <c r="EOP236" s="57"/>
      <c r="EOQ236" s="57"/>
      <c r="EOR236" s="57"/>
      <c r="EOS236" s="57"/>
      <c r="EOT236" s="57"/>
      <c r="EOU236" s="57"/>
      <c r="EOV236" s="57"/>
      <c r="EOW236" s="57"/>
      <c r="EOX236" s="57"/>
      <c r="EOY236" s="57"/>
      <c r="EOZ236" s="57"/>
      <c r="EPA236" s="57"/>
      <c r="EPB236" s="57"/>
      <c r="EPC236" s="57"/>
      <c r="EPD236" s="57"/>
      <c r="EPE236" s="57"/>
      <c r="EPF236" s="57"/>
      <c r="EPG236" s="57"/>
      <c r="EPH236" s="57"/>
      <c r="EPI236" s="57"/>
      <c r="EPJ236" s="57"/>
      <c r="EPK236" s="57"/>
      <c r="EPL236" s="57"/>
      <c r="EPM236" s="57"/>
      <c r="EPN236" s="57"/>
      <c r="EPO236" s="57"/>
      <c r="EPP236" s="57"/>
      <c r="EPQ236" s="57"/>
      <c r="EPR236" s="57"/>
      <c r="EPS236" s="57"/>
      <c r="EPT236" s="57"/>
      <c r="EPU236" s="57"/>
      <c r="EPV236" s="57"/>
      <c r="EPW236" s="57"/>
      <c r="EPX236" s="57"/>
      <c r="EPY236" s="57"/>
      <c r="EPZ236" s="57"/>
      <c r="EQA236" s="57"/>
      <c r="EQB236" s="57"/>
      <c r="EQC236" s="57"/>
      <c r="EQD236" s="57"/>
      <c r="EQE236" s="57"/>
      <c r="EQF236" s="57"/>
      <c r="EQG236" s="57"/>
      <c r="EQH236" s="57"/>
      <c r="EQI236" s="57"/>
      <c r="EQJ236" s="57"/>
      <c r="EQK236" s="57"/>
      <c r="EQL236" s="57"/>
      <c r="EQM236" s="57"/>
      <c r="EQN236" s="57"/>
      <c r="EQO236" s="57"/>
      <c r="EQP236" s="57"/>
      <c r="EQQ236" s="57"/>
      <c r="EQR236" s="57"/>
      <c r="EQS236" s="57"/>
      <c r="EQT236" s="57"/>
      <c r="EQU236" s="57"/>
      <c r="EQV236" s="57"/>
      <c r="EQW236" s="57"/>
      <c r="EQX236" s="57"/>
      <c r="EQY236" s="57"/>
      <c r="EQZ236" s="57"/>
      <c r="ERA236" s="57"/>
      <c r="ERB236" s="57"/>
      <c r="ERC236" s="57"/>
      <c r="ERD236" s="57"/>
      <c r="ERE236" s="57"/>
      <c r="ERF236" s="57"/>
      <c r="ERG236" s="57"/>
      <c r="ERH236" s="57"/>
      <c r="ERI236" s="57"/>
      <c r="ERJ236" s="57"/>
      <c r="ERK236" s="57"/>
      <c r="ERL236" s="57"/>
      <c r="ERM236" s="57"/>
      <c r="ERN236" s="57"/>
      <c r="ERO236" s="57"/>
      <c r="ERP236" s="57"/>
      <c r="ERQ236" s="57"/>
      <c r="ERR236" s="57"/>
      <c r="ERS236" s="57"/>
      <c r="ERT236" s="57"/>
      <c r="ERU236" s="57"/>
      <c r="ERV236" s="57"/>
      <c r="ERW236" s="57"/>
      <c r="ERX236" s="57"/>
      <c r="ERY236" s="57"/>
      <c r="ERZ236" s="57"/>
      <c r="ESA236" s="57"/>
      <c r="ESB236" s="57"/>
      <c r="ESC236" s="57"/>
      <c r="ESD236" s="57"/>
      <c r="ESE236" s="57"/>
      <c r="ESF236" s="57"/>
      <c r="ESG236" s="57"/>
      <c r="ESH236" s="57"/>
      <c r="ESI236" s="57"/>
      <c r="ESJ236" s="57"/>
      <c r="ESK236" s="57"/>
      <c r="ESL236" s="57"/>
      <c r="ESM236" s="57"/>
      <c r="ESN236" s="57"/>
      <c r="ESO236" s="57"/>
      <c r="ESP236" s="57"/>
      <c r="ESQ236" s="57"/>
      <c r="ESR236" s="57"/>
      <c r="ESS236" s="57"/>
      <c r="EST236" s="57"/>
      <c r="ESU236" s="57"/>
      <c r="ESV236" s="57"/>
      <c r="ESW236" s="57"/>
      <c r="ESX236" s="57"/>
      <c r="ESY236" s="57"/>
      <c r="ESZ236" s="57"/>
      <c r="ETA236" s="57"/>
      <c r="ETB236" s="57"/>
      <c r="ETC236" s="57"/>
      <c r="ETD236" s="57"/>
      <c r="ETE236" s="57"/>
      <c r="ETF236" s="57"/>
      <c r="ETG236" s="57"/>
      <c r="ETH236" s="57"/>
      <c r="ETI236" s="57"/>
      <c r="ETJ236" s="57"/>
      <c r="ETK236" s="57"/>
      <c r="ETL236" s="57"/>
      <c r="ETM236" s="57"/>
      <c r="ETN236" s="57"/>
      <c r="ETO236" s="57"/>
      <c r="ETP236" s="57"/>
      <c r="ETQ236" s="57"/>
      <c r="ETR236" s="57"/>
      <c r="ETS236" s="57"/>
      <c r="ETT236" s="57"/>
      <c r="ETU236" s="57"/>
      <c r="ETV236" s="57"/>
      <c r="ETW236" s="57"/>
      <c r="ETX236" s="57"/>
      <c r="ETY236" s="57"/>
      <c r="ETZ236" s="57"/>
      <c r="EUA236" s="57"/>
      <c r="EUB236" s="57"/>
      <c r="EUC236" s="57"/>
      <c r="EUD236" s="57"/>
      <c r="EUE236" s="57"/>
      <c r="EUF236" s="57"/>
      <c r="EUG236" s="57"/>
      <c r="EUH236" s="57"/>
      <c r="EUI236" s="57"/>
      <c r="EUJ236" s="57"/>
      <c r="EUK236" s="57"/>
      <c r="EUL236" s="57"/>
      <c r="EUM236" s="57"/>
      <c r="EUN236" s="57"/>
      <c r="EUO236" s="57"/>
      <c r="EUP236" s="57"/>
      <c r="EUQ236" s="57"/>
      <c r="EUR236" s="57"/>
      <c r="EUS236" s="57"/>
      <c r="EUT236" s="57"/>
      <c r="EUU236" s="57"/>
      <c r="EUV236" s="57"/>
      <c r="EUW236" s="57"/>
      <c r="EUX236" s="57"/>
      <c r="EUY236" s="57"/>
      <c r="EUZ236" s="57"/>
      <c r="EVA236" s="57"/>
      <c r="EVB236" s="57"/>
      <c r="EVC236" s="57"/>
      <c r="EVD236" s="57"/>
      <c r="EVE236" s="57"/>
      <c r="EVF236" s="57"/>
      <c r="EVG236" s="57"/>
      <c r="EVH236" s="57"/>
      <c r="EVI236" s="57"/>
      <c r="EVJ236" s="57"/>
      <c r="EVK236" s="57"/>
      <c r="EVL236" s="57"/>
      <c r="EVM236" s="57"/>
      <c r="EVN236" s="57"/>
      <c r="EVO236" s="57"/>
      <c r="EVP236" s="57"/>
      <c r="EVQ236" s="57"/>
      <c r="EVR236" s="57"/>
      <c r="EVS236" s="57"/>
      <c r="EVT236" s="57"/>
      <c r="EVU236" s="57"/>
      <c r="EVV236" s="57"/>
      <c r="EVW236" s="57"/>
      <c r="EVX236" s="57"/>
      <c r="EVY236" s="57"/>
      <c r="EVZ236" s="57"/>
      <c r="EWA236" s="57"/>
      <c r="EWB236" s="57"/>
      <c r="EWC236" s="57"/>
      <c r="EWD236" s="57"/>
      <c r="EWE236" s="57"/>
      <c r="EWF236" s="57"/>
      <c r="EWG236" s="57"/>
      <c r="EWH236" s="57"/>
      <c r="EWI236" s="57"/>
      <c r="EWJ236" s="57"/>
      <c r="EWK236" s="57"/>
      <c r="EWL236" s="57"/>
      <c r="EWM236" s="57"/>
      <c r="EWN236" s="57"/>
      <c r="EWO236" s="57"/>
      <c r="EWP236" s="57"/>
      <c r="EWQ236" s="57"/>
      <c r="EWR236" s="57"/>
      <c r="EWS236" s="57"/>
      <c r="EWT236" s="57"/>
      <c r="EWU236" s="57"/>
      <c r="EWV236" s="57"/>
      <c r="EWW236" s="57"/>
      <c r="EWX236" s="57"/>
      <c r="EWY236" s="57"/>
      <c r="EWZ236" s="57"/>
      <c r="EXA236" s="57"/>
      <c r="EXB236" s="57"/>
      <c r="EXC236" s="57"/>
      <c r="EXD236" s="57"/>
      <c r="EXE236" s="57"/>
      <c r="EXF236" s="57"/>
      <c r="EXG236" s="57"/>
      <c r="EXH236" s="57"/>
      <c r="EXI236" s="57"/>
      <c r="EXJ236" s="57"/>
      <c r="EXK236" s="57"/>
      <c r="EXL236" s="57"/>
      <c r="EXM236" s="57"/>
      <c r="EXN236" s="57"/>
      <c r="EXO236" s="57"/>
      <c r="EXP236" s="57"/>
      <c r="EXQ236" s="57"/>
      <c r="EXR236" s="57"/>
      <c r="EXS236" s="57"/>
      <c r="EXT236" s="57"/>
      <c r="EXU236" s="57"/>
      <c r="EXV236" s="57"/>
      <c r="EXW236" s="57"/>
      <c r="EXX236" s="57"/>
      <c r="EXY236" s="57"/>
      <c r="EXZ236" s="57"/>
      <c r="EYA236" s="57"/>
      <c r="EYB236" s="57"/>
      <c r="EYC236" s="57"/>
      <c r="EYD236" s="57"/>
      <c r="EYE236" s="57"/>
      <c r="EYF236" s="57"/>
      <c r="EYG236" s="57"/>
      <c r="EYH236" s="57"/>
      <c r="EYI236" s="57"/>
      <c r="EYJ236" s="57"/>
      <c r="EYK236" s="57"/>
      <c r="EYL236" s="57"/>
      <c r="EYM236" s="57"/>
      <c r="EYN236" s="57"/>
      <c r="EYO236" s="57"/>
      <c r="EYP236" s="57"/>
      <c r="EYQ236" s="57"/>
      <c r="EYR236" s="57"/>
      <c r="EYS236" s="57"/>
      <c r="EYT236" s="57"/>
      <c r="EYU236" s="57"/>
      <c r="EYV236" s="57"/>
      <c r="EYW236" s="57"/>
      <c r="EYX236" s="57"/>
      <c r="EYY236" s="57"/>
      <c r="EYZ236" s="57"/>
      <c r="EZA236" s="57"/>
      <c r="EZB236" s="57"/>
      <c r="EZC236" s="57"/>
      <c r="EZD236" s="57"/>
      <c r="EZE236" s="57"/>
      <c r="EZF236" s="57"/>
      <c r="EZG236" s="57"/>
      <c r="EZH236" s="57"/>
      <c r="EZI236" s="57"/>
      <c r="EZJ236" s="57"/>
      <c r="EZK236" s="57"/>
      <c r="EZL236" s="57"/>
      <c r="EZM236" s="57"/>
      <c r="EZN236" s="57"/>
      <c r="EZO236" s="57"/>
      <c r="EZP236" s="57"/>
      <c r="EZQ236" s="57"/>
      <c r="EZR236" s="57"/>
      <c r="EZS236" s="57"/>
      <c r="EZT236" s="57"/>
      <c r="EZU236" s="57"/>
      <c r="EZV236" s="57"/>
      <c r="EZW236" s="57"/>
      <c r="EZX236" s="57"/>
      <c r="EZY236" s="57"/>
      <c r="EZZ236" s="57"/>
      <c r="FAA236" s="57"/>
      <c r="FAB236" s="57"/>
      <c r="FAC236" s="57"/>
      <c r="FAD236" s="57"/>
      <c r="FAE236" s="57"/>
      <c r="FAF236" s="57"/>
      <c r="FAG236" s="57"/>
      <c r="FAH236" s="57"/>
      <c r="FAI236" s="57"/>
      <c r="FAJ236" s="57"/>
      <c r="FAK236" s="57"/>
      <c r="FAL236" s="57"/>
      <c r="FAM236" s="57"/>
      <c r="FAN236" s="57"/>
      <c r="FAO236" s="57"/>
      <c r="FAP236" s="57"/>
      <c r="FAQ236" s="57"/>
      <c r="FAR236" s="57"/>
      <c r="FAS236" s="57"/>
      <c r="FAT236" s="57"/>
      <c r="FAU236" s="57"/>
      <c r="FAV236" s="57"/>
      <c r="FAW236" s="57"/>
      <c r="FAX236" s="57"/>
      <c r="FAY236" s="57"/>
      <c r="FAZ236" s="57"/>
      <c r="FBA236" s="57"/>
      <c r="FBB236" s="57"/>
      <c r="FBC236" s="57"/>
      <c r="FBD236" s="57"/>
      <c r="FBE236" s="57"/>
      <c r="FBF236" s="57"/>
      <c r="FBG236" s="57"/>
      <c r="FBH236" s="57"/>
      <c r="FBI236" s="57"/>
      <c r="FBJ236" s="57"/>
      <c r="FBK236" s="57"/>
      <c r="FBL236" s="57"/>
      <c r="FBM236" s="57"/>
      <c r="FBN236" s="57"/>
      <c r="FBO236" s="57"/>
      <c r="FBP236" s="57"/>
      <c r="FBQ236" s="57"/>
      <c r="FBR236" s="57"/>
      <c r="FBS236" s="57"/>
      <c r="FBT236" s="57"/>
      <c r="FBU236" s="57"/>
      <c r="FBV236" s="57"/>
      <c r="FBW236" s="57"/>
      <c r="FBX236" s="57"/>
      <c r="FBY236" s="57"/>
      <c r="FBZ236" s="57"/>
      <c r="FCA236" s="57"/>
      <c r="FCB236" s="57"/>
      <c r="FCC236" s="57"/>
      <c r="FCD236" s="57"/>
      <c r="FCE236" s="57"/>
      <c r="FCF236" s="57"/>
      <c r="FCG236" s="57"/>
      <c r="FCH236" s="57"/>
      <c r="FCI236" s="57"/>
      <c r="FCJ236" s="57"/>
      <c r="FCK236" s="57"/>
      <c r="FCL236" s="57"/>
      <c r="FCM236" s="57"/>
      <c r="FCN236" s="57"/>
      <c r="FCO236" s="57"/>
      <c r="FCP236" s="57"/>
      <c r="FCQ236" s="57"/>
      <c r="FCR236" s="57"/>
      <c r="FCS236" s="57"/>
      <c r="FCT236" s="57"/>
      <c r="FCU236" s="57"/>
      <c r="FCV236" s="57"/>
      <c r="FCW236" s="57"/>
      <c r="FCX236" s="57"/>
      <c r="FCY236" s="57"/>
      <c r="FCZ236" s="57"/>
      <c r="FDA236" s="57"/>
      <c r="FDB236" s="57"/>
      <c r="FDC236" s="57"/>
      <c r="FDD236" s="57"/>
      <c r="FDE236" s="57"/>
      <c r="FDF236" s="57"/>
      <c r="FDG236" s="57"/>
      <c r="FDH236" s="57"/>
      <c r="FDI236" s="57"/>
      <c r="FDJ236" s="57"/>
      <c r="FDK236" s="57"/>
      <c r="FDL236" s="57"/>
      <c r="FDM236" s="57"/>
      <c r="FDN236" s="57"/>
      <c r="FDO236" s="57"/>
      <c r="FDP236" s="57"/>
      <c r="FDQ236" s="57"/>
      <c r="FDR236" s="57"/>
      <c r="FDS236" s="57"/>
      <c r="FDT236" s="57"/>
      <c r="FDU236" s="57"/>
      <c r="FDV236" s="57"/>
      <c r="FDW236" s="57"/>
      <c r="FDX236" s="57"/>
      <c r="FDY236" s="57"/>
      <c r="FDZ236" s="57"/>
      <c r="FEA236" s="57"/>
      <c r="FEB236" s="57"/>
      <c r="FEC236" s="57"/>
      <c r="FED236" s="57"/>
      <c r="FEE236" s="57"/>
      <c r="FEF236" s="57"/>
      <c r="FEG236" s="57"/>
      <c r="FEH236" s="57"/>
      <c r="FEI236" s="57"/>
      <c r="FEJ236" s="57"/>
      <c r="FEK236" s="57"/>
      <c r="FEL236" s="57"/>
      <c r="FEM236" s="57"/>
      <c r="FEN236" s="57"/>
      <c r="FEO236" s="57"/>
      <c r="FEP236" s="57"/>
      <c r="FEQ236" s="57"/>
      <c r="FER236" s="57"/>
      <c r="FES236" s="57"/>
      <c r="FET236" s="57"/>
      <c r="FEU236" s="57"/>
      <c r="FEV236" s="57"/>
      <c r="FEW236" s="57"/>
      <c r="FEX236" s="57"/>
      <c r="FEY236" s="57"/>
      <c r="FEZ236" s="57"/>
      <c r="FFA236" s="57"/>
      <c r="FFB236" s="57"/>
      <c r="FFC236" s="57"/>
      <c r="FFD236" s="57"/>
      <c r="FFE236" s="57"/>
      <c r="FFF236" s="57"/>
      <c r="FFG236" s="57"/>
      <c r="FFH236" s="57"/>
      <c r="FFI236" s="57"/>
      <c r="FFJ236" s="57"/>
      <c r="FFK236" s="57"/>
      <c r="FFL236" s="57"/>
      <c r="FFM236" s="57"/>
      <c r="FFN236" s="57"/>
      <c r="FFO236" s="57"/>
      <c r="FFP236" s="57"/>
      <c r="FFQ236" s="57"/>
      <c r="FFR236" s="57"/>
      <c r="FFS236" s="57"/>
      <c r="FFT236" s="57"/>
      <c r="FFU236" s="57"/>
      <c r="FFV236" s="57"/>
      <c r="FFW236" s="57"/>
      <c r="FFX236" s="57"/>
      <c r="FFY236" s="57"/>
      <c r="FFZ236" s="57"/>
      <c r="FGA236" s="57"/>
      <c r="FGB236" s="57"/>
      <c r="FGC236" s="57"/>
      <c r="FGD236" s="57"/>
      <c r="FGE236" s="57"/>
      <c r="FGF236" s="57"/>
      <c r="FGG236" s="57"/>
      <c r="FGH236" s="57"/>
      <c r="FGI236" s="57"/>
      <c r="FGJ236" s="57"/>
      <c r="FGK236" s="57"/>
      <c r="FGL236" s="57"/>
      <c r="FGM236" s="57"/>
      <c r="FGN236" s="57"/>
      <c r="FGO236" s="57"/>
      <c r="FGP236" s="57"/>
      <c r="FGQ236" s="57"/>
      <c r="FGR236" s="57"/>
      <c r="FGS236" s="57"/>
      <c r="FGT236" s="57"/>
      <c r="FGU236" s="57"/>
      <c r="FGV236" s="57"/>
      <c r="FGW236" s="57"/>
      <c r="FGX236" s="57"/>
      <c r="FGY236" s="57"/>
      <c r="FGZ236" s="57"/>
      <c r="FHA236" s="57"/>
      <c r="FHB236" s="57"/>
      <c r="FHC236" s="57"/>
      <c r="FHD236" s="57"/>
      <c r="FHE236" s="57"/>
      <c r="FHF236" s="57"/>
      <c r="FHG236" s="57"/>
      <c r="FHH236" s="57"/>
      <c r="FHI236" s="57"/>
      <c r="FHJ236" s="57"/>
      <c r="FHK236" s="57"/>
      <c r="FHL236" s="57"/>
      <c r="FHM236" s="57"/>
      <c r="FHN236" s="57"/>
      <c r="FHO236" s="57"/>
      <c r="FHP236" s="57"/>
      <c r="FHQ236" s="57"/>
      <c r="FHR236" s="57"/>
      <c r="FHS236" s="57"/>
      <c r="FHT236" s="57"/>
      <c r="FHU236" s="57"/>
      <c r="FHV236" s="57"/>
      <c r="FHW236" s="57"/>
      <c r="FHX236" s="57"/>
      <c r="FHY236" s="57"/>
      <c r="FHZ236" s="57"/>
      <c r="FIA236" s="57"/>
      <c r="FIB236" s="57"/>
      <c r="FIC236" s="57"/>
      <c r="FID236" s="57"/>
      <c r="FIE236" s="57"/>
      <c r="FIF236" s="57"/>
      <c r="FIG236" s="57"/>
      <c r="FIH236" s="57"/>
      <c r="FII236" s="57"/>
      <c r="FIJ236" s="57"/>
      <c r="FIK236" s="57"/>
      <c r="FIL236" s="57"/>
      <c r="FIM236" s="57"/>
      <c r="FIN236" s="57"/>
      <c r="FIO236" s="57"/>
      <c r="FIP236" s="57"/>
      <c r="FIQ236" s="57"/>
      <c r="FIR236" s="57"/>
      <c r="FIS236" s="57"/>
      <c r="FIT236" s="57"/>
      <c r="FIU236" s="57"/>
      <c r="FIV236" s="57"/>
      <c r="FIW236" s="57"/>
      <c r="FIX236" s="57"/>
      <c r="FIY236" s="57"/>
      <c r="FIZ236" s="57"/>
      <c r="FJA236" s="57"/>
      <c r="FJB236" s="57"/>
      <c r="FJC236" s="57"/>
      <c r="FJD236" s="57"/>
      <c r="FJE236" s="57"/>
      <c r="FJF236" s="57"/>
      <c r="FJG236" s="57"/>
      <c r="FJH236" s="57"/>
      <c r="FJI236" s="57"/>
      <c r="FJJ236" s="57"/>
      <c r="FJK236" s="57"/>
      <c r="FJL236" s="57"/>
      <c r="FJM236" s="57"/>
      <c r="FJN236" s="57"/>
      <c r="FJO236" s="57"/>
      <c r="FJP236" s="57"/>
      <c r="FJQ236" s="57"/>
      <c r="FJR236" s="57"/>
      <c r="FJS236" s="57"/>
      <c r="FJT236" s="57"/>
      <c r="FJU236" s="57"/>
      <c r="FJV236" s="57"/>
      <c r="FJW236" s="57"/>
      <c r="FJX236" s="57"/>
      <c r="FJY236" s="57"/>
      <c r="FJZ236" s="57"/>
      <c r="FKA236" s="57"/>
      <c r="FKB236" s="57"/>
      <c r="FKC236" s="57"/>
      <c r="FKD236" s="57"/>
      <c r="FKE236" s="57"/>
      <c r="FKF236" s="57"/>
      <c r="FKG236" s="57"/>
      <c r="FKH236" s="57"/>
      <c r="FKI236" s="57"/>
      <c r="FKJ236" s="57"/>
      <c r="FKK236" s="57"/>
      <c r="FKL236" s="57"/>
      <c r="FKM236" s="57"/>
      <c r="FKN236" s="57"/>
      <c r="FKO236" s="57"/>
      <c r="FKP236" s="57"/>
      <c r="FKQ236" s="57"/>
      <c r="FKR236" s="57"/>
      <c r="FKS236" s="57"/>
      <c r="FKT236" s="57"/>
      <c r="FKU236" s="57"/>
      <c r="FKV236" s="57"/>
      <c r="FKW236" s="57"/>
      <c r="FKX236" s="57"/>
      <c r="FKY236" s="57"/>
      <c r="FKZ236" s="57"/>
      <c r="FLA236" s="57"/>
      <c r="FLB236" s="57"/>
      <c r="FLC236" s="57"/>
      <c r="FLD236" s="57"/>
      <c r="FLE236" s="57"/>
      <c r="FLF236" s="57"/>
      <c r="FLG236" s="57"/>
      <c r="FLH236" s="57"/>
      <c r="FLI236" s="57"/>
      <c r="FLJ236" s="57"/>
      <c r="FLK236" s="57"/>
      <c r="FLL236" s="57"/>
      <c r="FLM236" s="57"/>
      <c r="FLN236" s="57"/>
      <c r="FLO236" s="57"/>
      <c r="FLP236" s="57"/>
      <c r="FLQ236" s="57"/>
      <c r="FLR236" s="57"/>
      <c r="FLS236" s="57"/>
      <c r="FLT236" s="57"/>
      <c r="FLU236" s="57"/>
      <c r="FLV236" s="57"/>
      <c r="FLW236" s="57"/>
      <c r="FLX236" s="57"/>
      <c r="FLY236" s="57"/>
      <c r="FLZ236" s="57"/>
      <c r="FMA236" s="57"/>
      <c r="FMB236" s="57"/>
      <c r="FMC236" s="57"/>
      <c r="FMD236" s="57"/>
      <c r="FME236" s="57"/>
      <c r="FMF236" s="57"/>
      <c r="FMG236" s="57"/>
      <c r="FMH236" s="57"/>
      <c r="FMI236" s="57"/>
      <c r="FMJ236" s="57"/>
      <c r="FMK236" s="57"/>
      <c r="FML236" s="57"/>
      <c r="FMM236" s="57"/>
      <c r="FMN236" s="57"/>
      <c r="FMO236" s="57"/>
      <c r="FMP236" s="57"/>
      <c r="FMQ236" s="57"/>
      <c r="FMR236" s="57"/>
      <c r="FMS236" s="57"/>
      <c r="FMT236" s="57"/>
      <c r="FMU236" s="57"/>
      <c r="FMV236" s="57"/>
      <c r="FMW236" s="57"/>
      <c r="FMX236" s="57"/>
      <c r="FMY236" s="57"/>
      <c r="FMZ236" s="57"/>
      <c r="FNA236" s="57"/>
      <c r="FNB236" s="57"/>
      <c r="FNC236" s="57"/>
      <c r="FND236" s="57"/>
      <c r="FNE236" s="57"/>
      <c r="FNF236" s="57"/>
      <c r="FNG236" s="57"/>
      <c r="FNH236" s="57"/>
      <c r="FNI236" s="57"/>
      <c r="FNJ236" s="57"/>
      <c r="FNK236" s="57"/>
      <c r="FNL236" s="57"/>
      <c r="FNM236" s="57"/>
      <c r="FNN236" s="57"/>
      <c r="FNO236" s="57"/>
      <c r="FNP236" s="57"/>
      <c r="FNQ236" s="57"/>
      <c r="FNR236" s="57"/>
      <c r="FNS236" s="57"/>
      <c r="FNT236" s="57"/>
      <c r="FNU236" s="57"/>
      <c r="FNV236" s="57"/>
      <c r="FNW236" s="57"/>
      <c r="FNX236" s="57"/>
      <c r="FNY236" s="57"/>
      <c r="FNZ236" s="57"/>
      <c r="FOA236" s="57"/>
      <c r="FOB236" s="57"/>
      <c r="FOC236" s="57"/>
      <c r="FOD236" s="57"/>
      <c r="FOE236" s="57"/>
      <c r="FOF236" s="57"/>
      <c r="FOG236" s="57"/>
      <c r="FOH236" s="57"/>
      <c r="FOI236" s="57"/>
      <c r="FOJ236" s="57"/>
      <c r="FOK236" s="57"/>
      <c r="FOL236" s="57"/>
      <c r="FOM236" s="57"/>
      <c r="FON236" s="57"/>
      <c r="FOO236" s="57"/>
      <c r="FOP236" s="57"/>
      <c r="FOQ236" s="57"/>
      <c r="FOR236" s="57"/>
      <c r="FOS236" s="57"/>
      <c r="FOT236" s="57"/>
      <c r="FOU236" s="57"/>
      <c r="FOV236" s="57"/>
      <c r="FOW236" s="57"/>
      <c r="FOX236" s="57"/>
      <c r="FOY236" s="57"/>
      <c r="FOZ236" s="57"/>
      <c r="FPA236" s="57"/>
      <c r="FPB236" s="57"/>
      <c r="FPC236" s="57"/>
      <c r="FPD236" s="57"/>
      <c r="FPE236" s="57"/>
      <c r="FPF236" s="57"/>
      <c r="FPG236" s="57"/>
      <c r="FPH236" s="57"/>
      <c r="FPI236" s="57"/>
      <c r="FPJ236" s="57"/>
      <c r="FPK236" s="57"/>
      <c r="FPL236" s="57"/>
      <c r="FPM236" s="57"/>
      <c r="FPN236" s="57"/>
      <c r="FPO236" s="57"/>
      <c r="FPP236" s="57"/>
      <c r="FPQ236" s="57"/>
      <c r="FPR236" s="57"/>
      <c r="FPS236" s="57"/>
      <c r="FPT236" s="57"/>
      <c r="FPU236" s="57"/>
      <c r="FPV236" s="57"/>
      <c r="FPW236" s="57"/>
      <c r="FPX236" s="57"/>
      <c r="FPY236" s="57"/>
      <c r="FPZ236" s="57"/>
      <c r="FQA236" s="57"/>
      <c r="FQB236" s="57"/>
      <c r="FQC236" s="57"/>
      <c r="FQD236" s="57"/>
      <c r="FQE236" s="57"/>
      <c r="FQF236" s="57"/>
      <c r="FQG236" s="57"/>
      <c r="FQH236" s="57"/>
      <c r="FQI236" s="57"/>
      <c r="FQJ236" s="57"/>
      <c r="FQK236" s="57"/>
      <c r="FQL236" s="57"/>
      <c r="FQM236" s="57"/>
      <c r="FQN236" s="57"/>
      <c r="FQO236" s="57"/>
      <c r="FQP236" s="57"/>
      <c r="FQQ236" s="57"/>
      <c r="FQR236" s="57"/>
      <c r="FQS236" s="57"/>
      <c r="FQT236" s="57"/>
      <c r="FQU236" s="57"/>
      <c r="FQV236" s="57"/>
      <c r="FQW236" s="57"/>
      <c r="FQX236" s="57"/>
      <c r="FQY236" s="57"/>
      <c r="FQZ236" s="57"/>
      <c r="FRA236" s="57"/>
      <c r="FRB236" s="57"/>
      <c r="FRC236" s="57"/>
      <c r="FRD236" s="57"/>
      <c r="FRE236" s="57"/>
      <c r="FRF236" s="57"/>
      <c r="FRG236" s="57"/>
      <c r="FRH236" s="57"/>
      <c r="FRI236" s="57"/>
      <c r="FRJ236" s="57"/>
      <c r="FRK236" s="57"/>
      <c r="FRL236" s="57"/>
      <c r="FRM236" s="57"/>
      <c r="FRN236" s="57"/>
      <c r="FRO236" s="57"/>
      <c r="FRP236" s="57"/>
      <c r="FRQ236" s="57"/>
      <c r="FRR236" s="57"/>
      <c r="FRS236" s="57"/>
      <c r="FRT236" s="57"/>
      <c r="FRU236" s="57"/>
      <c r="FRV236" s="57"/>
      <c r="FRW236" s="57"/>
      <c r="FRX236" s="57"/>
      <c r="FRY236" s="57"/>
      <c r="FRZ236" s="57"/>
      <c r="FSA236" s="57"/>
      <c r="FSB236" s="57"/>
      <c r="FSC236" s="57"/>
      <c r="FSD236" s="57"/>
      <c r="FSE236" s="57"/>
      <c r="FSF236" s="57"/>
      <c r="FSG236" s="57"/>
      <c r="FSH236" s="57"/>
      <c r="FSI236" s="57"/>
      <c r="FSJ236" s="57"/>
      <c r="FSK236" s="57"/>
      <c r="FSL236" s="57"/>
      <c r="FSM236" s="57"/>
      <c r="FSN236" s="57"/>
      <c r="FSO236" s="57"/>
      <c r="FSP236" s="57"/>
      <c r="FSQ236" s="57"/>
      <c r="FSR236" s="57"/>
      <c r="FSS236" s="57"/>
      <c r="FST236" s="57"/>
      <c r="FSU236" s="57"/>
      <c r="FSV236" s="57"/>
      <c r="FSW236" s="57"/>
      <c r="FSX236" s="57"/>
      <c r="FSY236" s="57"/>
      <c r="FSZ236" s="57"/>
      <c r="FTA236" s="57"/>
      <c r="FTB236" s="57"/>
      <c r="FTC236" s="57"/>
      <c r="FTD236" s="57"/>
      <c r="FTE236" s="57"/>
      <c r="FTF236" s="57"/>
      <c r="FTG236" s="57"/>
      <c r="FTH236" s="57"/>
      <c r="FTI236" s="57"/>
      <c r="FTJ236" s="57"/>
      <c r="FTK236" s="57"/>
      <c r="FTL236" s="57"/>
      <c r="FTM236" s="57"/>
      <c r="FTN236" s="57"/>
      <c r="FTO236" s="57"/>
      <c r="FTP236" s="57"/>
      <c r="FTQ236" s="57"/>
      <c r="FTR236" s="57"/>
      <c r="FTS236" s="57"/>
      <c r="FTT236" s="57"/>
      <c r="FTU236" s="57"/>
      <c r="FTV236" s="57"/>
      <c r="FTW236" s="57"/>
      <c r="FTX236" s="57"/>
      <c r="FTY236" s="57"/>
      <c r="FTZ236" s="57"/>
      <c r="FUA236" s="57"/>
      <c r="FUB236" s="57"/>
      <c r="FUC236" s="57"/>
      <c r="FUD236" s="57"/>
      <c r="FUE236" s="57"/>
      <c r="FUF236" s="57"/>
      <c r="FUG236" s="57"/>
      <c r="FUH236" s="57"/>
      <c r="FUI236" s="57"/>
      <c r="FUJ236" s="57"/>
      <c r="FUK236" s="57"/>
      <c r="FUL236" s="57"/>
      <c r="FUM236" s="57"/>
      <c r="FUN236" s="57"/>
      <c r="FUO236" s="57"/>
      <c r="FUP236" s="57"/>
      <c r="FUQ236" s="57"/>
      <c r="FUR236" s="57"/>
      <c r="FUS236" s="57"/>
      <c r="FUT236" s="57"/>
      <c r="FUU236" s="57"/>
      <c r="FUV236" s="57"/>
      <c r="FUW236" s="57"/>
      <c r="FUX236" s="57"/>
      <c r="FUY236" s="57"/>
      <c r="FUZ236" s="57"/>
      <c r="FVA236" s="57"/>
      <c r="FVB236" s="57"/>
      <c r="FVC236" s="57"/>
      <c r="FVD236" s="57"/>
      <c r="FVE236" s="57"/>
      <c r="FVF236" s="57"/>
      <c r="FVG236" s="57"/>
      <c r="FVH236" s="57"/>
      <c r="FVI236" s="57"/>
      <c r="FVJ236" s="57"/>
      <c r="FVK236" s="57"/>
      <c r="FVL236" s="57"/>
      <c r="FVM236" s="57"/>
      <c r="FVN236" s="57"/>
      <c r="FVO236" s="57"/>
      <c r="FVP236" s="57"/>
      <c r="FVQ236" s="57"/>
      <c r="FVR236" s="57"/>
      <c r="FVS236" s="57"/>
      <c r="FVT236" s="57"/>
      <c r="FVU236" s="57"/>
      <c r="FVV236" s="57"/>
      <c r="FVW236" s="57"/>
      <c r="FVX236" s="57"/>
      <c r="FVY236" s="57"/>
      <c r="FVZ236" s="57"/>
      <c r="FWA236" s="57"/>
      <c r="FWB236" s="57"/>
      <c r="FWC236" s="57"/>
      <c r="FWD236" s="57"/>
      <c r="FWE236" s="57"/>
      <c r="FWF236" s="57"/>
      <c r="FWG236" s="57"/>
      <c r="FWH236" s="57"/>
      <c r="FWI236" s="57"/>
      <c r="FWJ236" s="57"/>
      <c r="FWK236" s="57"/>
      <c r="FWL236" s="57"/>
      <c r="FWM236" s="57"/>
      <c r="FWN236" s="57"/>
      <c r="FWO236" s="57"/>
      <c r="FWP236" s="57"/>
      <c r="FWQ236" s="57"/>
      <c r="FWR236" s="57"/>
      <c r="FWS236" s="57"/>
      <c r="FWT236" s="57"/>
      <c r="FWU236" s="57"/>
      <c r="FWV236" s="57"/>
      <c r="FWW236" s="57"/>
      <c r="FWX236" s="57"/>
      <c r="FWY236" s="57"/>
      <c r="FWZ236" s="57"/>
      <c r="FXA236" s="57"/>
      <c r="FXB236" s="57"/>
      <c r="FXC236" s="57"/>
      <c r="FXD236" s="57"/>
      <c r="FXE236" s="57"/>
      <c r="FXF236" s="57"/>
      <c r="FXG236" s="57"/>
      <c r="FXH236" s="57"/>
      <c r="FXI236" s="57"/>
      <c r="FXJ236" s="57"/>
      <c r="FXK236" s="57"/>
      <c r="FXL236" s="57"/>
      <c r="FXM236" s="57"/>
      <c r="FXN236" s="57"/>
      <c r="FXO236" s="57"/>
      <c r="FXP236" s="57"/>
      <c r="FXQ236" s="57"/>
      <c r="FXR236" s="57"/>
      <c r="FXS236" s="57"/>
      <c r="FXT236" s="57"/>
      <c r="FXU236" s="57"/>
      <c r="FXV236" s="57"/>
      <c r="FXW236" s="57"/>
      <c r="FXX236" s="57"/>
      <c r="FXY236" s="57"/>
      <c r="FXZ236" s="57"/>
      <c r="FYA236" s="57"/>
      <c r="FYB236" s="57"/>
      <c r="FYC236" s="57"/>
      <c r="FYD236" s="57"/>
      <c r="FYE236" s="57"/>
      <c r="FYF236" s="57"/>
      <c r="FYG236" s="57"/>
      <c r="FYH236" s="57"/>
      <c r="FYI236" s="57"/>
      <c r="FYJ236" s="57"/>
      <c r="FYK236" s="57"/>
      <c r="FYL236" s="57"/>
      <c r="FYM236" s="57"/>
      <c r="FYN236" s="57"/>
      <c r="FYO236" s="57"/>
      <c r="FYP236" s="57"/>
      <c r="FYQ236" s="57"/>
      <c r="FYR236" s="57"/>
      <c r="FYS236" s="57"/>
      <c r="FYT236" s="57"/>
      <c r="FYU236" s="57"/>
      <c r="FYV236" s="57"/>
      <c r="FYW236" s="57"/>
      <c r="FYX236" s="57"/>
      <c r="FYY236" s="57"/>
      <c r="FYZ236" s="57"/>
      <c r="FZA236" s="57"/>
      <c r="FZB236" s="57"/>
      <c r="FZC236" s="57"/>
      <c r="FZD236" s="57"/>
      <c r="FZE236" s="57"/>
      <c r="FZF236" s="57"/>
      <c r="FZG236" s="57"/>
      <c r="FZH236" s="57"/>
      <c r="FZI236" s="57"/>
      <c r="FZJ236" s="57"/>
      <c r="FZK236" s="57"/>
      <c r="FZL236" s="57"/>
      <c r="FZM236" s="57"/>
      <c r="FZN236" s="57"/>
      <c r="FZO236" s="57"/>
      <c r="FZP236" s="57"/>
      <c r="FZQ236" s="57"/>
      <c r="FZR236" s="57"/>
      <c r="FZS236" s="57"/>
      <c r="FZT236" s="57"/>
      <c r="FZU236" s="57"/>
      <c r="FZV236" s="57"/>
      <c r="FZW236" s="57"/>
      <c r="FZX236" s="57"/>
      <c r="FZY236" s="57"/>
      <c r="FZZ236" s="57"/>
      <c r="GAA236" s="57"/>
      <c r="GAB236" s="57"/>
      <c r="GAC236" s="57"/>
      <c r="GAD236" s="57"/>
      <c r="GAE236" s="57"/>
      <c r="GAF236" s="57"/>
      <c r="GAG236" s="57"/>
      <c r="GAH236" s="57"/>
      <c r="GAI236" s="57"/>
      <c r="GAJ236" s="57"/>
      <c r="GAK236" s="57"/>
      <c r="GAL236" s="57"/>
      <c r="GAM236" s="57"/>
      <c r="GAN236" s="57"/>
      <c r="GAO236" s="57"/>
      <c r="GAP236" s="57"/>
      <c r="GAQ236" s="57"/>
      <c r="GAR236" s="57"/>
      <c r="GAS236" s="57"/>
      <c r="GAT236" s="57"/>
      <c r="GAU236" s="57"/>
      <c r="GAV236" s="57"/>
      <c r="GAW236" s="57"/>
      <c r="GAX236" s="57"/>
      <c r="GAY236" s="57"/>
      <c r="GAZ236" s="57"/>
      <c r="GBA236" s="57"/>
      <c r="GBB236" s="57"/>
      <c r="GBC236" s="57"/>
      <c r="GBD236" s="57"/>
      <c r="GBE236" s="57"/>
      <c r="GBF236" s="57"/>
      <c r="GBG236" s="57"/>
      <c r="GBH236" s="57"/>
      <c r="GBI236" s="57"/>
      <c r="GBJ236" s="57"/>
      <c r="GBK236" s="57"/>
      <c r="GBL236" s="57"/>
      <c r="GBM236" s="57"/>
      <c r="GBN236" s="57"/>
      <c r="GBO236" s="57"/>
      <c r="GBP236" s="57"/>
      <c r="GBQ236" s="57"/>
      <c r="GBR236" s="57"/>
      <c r="GBS236" s="57"/>
      <c r="GBT236" s="57"/>
      <c r="GBU236" s="57"/>
      <c r="GBV236" s="57"/>
      <c r="GBW236" s="57"/>
      <c r="GBX236" s="57"/>
      <c r="GBY236" s="57"/>
      <c r="GBZ236" s="57"/>
      <c r="GCA236" s="57"/>
      <c r="GCB236" s="57"/>
      <c r="GCC236" s="57"/>
      <c r="GCD236" s="57"/>
      <c r="GCE236" s="57"/>
      <c r="GCF236" s="57"/>
      <c r="GCG236" s="57"/>
      <c r="GCH236" s="57"/>
      <c r="GCI236" s="57"/>
      <c r="GCJ236" s="57"/>
      <c r="GCK236" s="57"/>
      <c r="GCL236" s="57"/>
      <c r="GCM236" s="57"/>
      <c r="GCN236" s="57"/>
      <c r="GCO236" s="57"/>
      <c r="GCP236" s="57"/>
      <c r="GCQ236" s="57"/>
      <c r="GCR236" s="57"/>
      <c r="GCS236" s="57"/>
      <c r="GCT236" s="57"/>
      <c r="GCU236" s="57"/>
      <c r="GCV236" s="57"/>
      <c r="GCW236" s="57"/>
      <c r="GCX236" s="57"/>
      <c r="GCY236" s="57"/>
      <c r="GCZ236" s="57"/>
      <c r="GDA236" s="57"/>
      <c r="GDB236" s="57"/>
      <c r="GDC236" s="57"/>
      <c r="GDD236" s="57"/>
      <c r="GDE236" s="57"/>
      <c r="GDF236" s="57"/>
      <c r="GDG236" s="57"/>
      <c r="GDH236" s="57"/>
      <c r="GDI236" s="57"/>
      <c r="GDJ236" s="57"/>
      <c r="GDK236" s="57"/>
      <c r="GDL236" s="57"/>
      <c r="GDM236" s="57"/>
      <c r="GDN236" s="57"/>
      <c r="GDO236" s="57"/>
      <c r="GDP236" s="57"/>
      <c r="GDQ236" s="57"/>
      <c r="GDR236" s="57"/>
      <c r="GDS236" s="57"/>
      <c r="GDT236" s="57"/>
      <c r="GDU236" s="57"/>
      <c r="GDV236" s="57"/>
      <c r="GDW236" s="57"/>
      <c r="GDX236" s="57"/>
      <c r="GDY236" s="57"/>
      <c r="GDZ236" s="57"/>
      <c r="GEA236" s="57"/>
      <c r="GEB236" s="57"/>
      <c r="GEC236" s="57"/>
      <c r="GED236" s="57"/>
      <c r="GEE236" s="57"/>
      <c r="GEF236" s="57"/>
      <c r="GEG236" s="57"/>
      <c r="GEH236" s="57"/>
      <c r="GEI236" s="57"/>
      <c r="GEJ236" s="57"/>
      <c r="GEK236" s="57"/>
      <c r="GEL236" s="57"/>
      <c r="GEM236" s="57"/>
      <c r="GEN236" s="57"/>
      <c r="GEO236" s="57"/>
      <c r="GEP236" s="57"/>
      <c r="GEQ236" s="57"/>
      <c r="GER236" s="57"/>
      <c r="GES236" s="57"/>
      <c r="GET236" s="57"/>
      <c r="GEU236" s="57"/>
      <c r="GEV236" s="57"/>
      <c r="GEW236" s="57"/>
      <c r="GEX236" s="57"/>
      <c r="GEY236" s="57"/>
      <c r="GEZ236" s="57"/>
      <c r="GFA236" s="57"/>
      <c r="GFB236" s="57"/>
      <c r="GFC236" s="57"/>
      <c r="GFD236" s="57"/>
      <c r="GFE236" s="57"/>
      <c r="GFF236" s="57"/>
      <c r="GFG236" s="57"/>
      <c r="GFH236" s="57"/>
      <c r="GFI236" s="57"/>
      <c r="GFJ236" s="57"/>
      <c r="GFK236" s="57"/>
      <c r="GFL236" s="57"/>
      <c r="GFM236" s="57"/>
      <c r="GFN236" s="57"/>
      <c r="GFO236" s="57"/>
      <c r="GFP236" s="57"/>
      <c r="GFQ236" s="57"/>
      <c r="GFR236" s="57"/>
      <c r="GFS236" s="57"/>
      <c r="GFT236" s="57"/>
      <c r="GFU236" s="57"/>
      <c r="GFV236" s="57"/>
      <c r="GFW236" s="57"/>
      <c r="GFX236" s="57"/>
      <c r="GFY236" s="57"/>
      <c r="GFZ236" s="57"/>
      <c r="GGA236" s="57"/>
      <c r="GGB236" s="57"/>
      <c r="GGC236" s="57"/>
      <c r="GGD236" s="57"/>
      <c r="GGE236" s="57"/>
      <c r="GGF236" s="57"/>
      <c r="GGG236" s="57"/>
      <c r="GGH236" s="57"/>
      <c r="GGI236" s="57"/>
      <c r="GGJ236" s="57"/>
      <c r="GGK236" s="57"/>
      <c r="GGL236" s="57"/>
      <c r="GGM236" s="57"/>
      <c r="GGN236" s="57"/>
      <c r="GGO236" s="57"/>
      <c r="GGP236" s="57"/>
      <c r="GGQ236" s="57"/>
      <c r="GGR236" s="57"/>
      <c r="GGS236" s="57"/>
      <c r="GGT236" s="57"/>
      <c r="GGU236" s="57"/>
      <c r="GGV236" s="57"/>
      <c r="GGW236" s="57"/>
      <c r="GGX236" s="57"/>
      <c r="GGY236" s="57"/>
      <c r="GGZ236" s="57"/>
      <c r="GHA236" s="57"/>
      <c r="GHB236" s="57"/>
      <c r="GHC236" s="57"/>
      <c r="GHD236" s="57"/>
      <c r="GHE236" s="57"/>
      <c r="GHF236" s="57"/>
      <c r="GHG236" s="57"/>
      <c r="GHH236" s="57"/>
      <c r="GHI236" s="57"/>
      <c r="GHJ236" s="57"/>
      <c r="GHK236" s="57"/>
      <c r="GHL236" s="57"/>
      <c r="GHM236" s="57"/>
      <c r="GHN236" s="57"/>
      <c r="GHO236" s="57"/>
      <c r="GHP236" s="57"/>
      <c r="GHQ236" s="57"/>
      <c r="GHR236" s="57"/>
      <c r="GHS236" s="57"/>
      <c r="GHT236" s="57"/>
      <c r="GHU236" s="57"/>
      <c r="GHV236" s="57"/>
      <c r="GHW236" s="57"/>
      <c r="GHX236" s="57"/>
      <c r="GHY236" s="57"/>
      <c r="GHZ236" s="57"/>
      <c r="GIA236" s="57"/>
      <c r="GIB236" s="57"/>
      <c r="GIC236" s="57"/>
      <c r="GID236" s="57"/>
      <c r="GIE236" s="57"/>
      <c r="GIF236" s="57"/>
      <c r="GIG236" s="57"/>
      <c r="GIH236" s="57"/>
      <c r="GII236" s="57"/>
      <c r="GIJ236" s="57"/>
      <c r="GIK236" s="57"/>
      <c r="GIL236" s="57"/>
      <c r="GIM236" s="57"/>
      <c r="GIN236" s="57"/>
      <c r="GIO236" s="57"/>
      <c r="GIP236" s="57"/>
      <c r="GIQ236" s="57"/>
      <c r="GIR236" s="57"/>
      <c r="GIS236" s="57"/>
      <c r="GIT236" s="57"/>
      <c r="GIU236" s="57"/>
      <c r="GIV236" s="57"/>
      <c r="GIW236" s="57"/>
      <c r="GIX236" s="57"/>
      <c r="GIY236" s="57"/>
      <c r="GIZ236" s="57"/>
      <c r="GJA236" s="57"/>
      <c r="GJB236" s="57"/>
      <c r="GJC236" s="57"/>
      <c r="GJD236" s="57"/>
      <c r="GJE236" s="57"/>
      <c r="GJF236" s="57"/>
      <c r="GJG236" s="57"/>
      <c r="GJH236" s="57"/>
      <c r="GJI236" s="57"/>
      <c r="GJJ236" s="57"/>
      <c r="GJK236" s="57"/>
      <c r="GJL236" s="57"/>
      <c r="GJM236" s="57"/>
      <c r="GJN236" s="57"/>
      <c r="GJO236" s="57"/>
      <c r="GJP236" s="57"/>
      <c r="GJQ236" s="57"/>
      <c r="GJR236" s="57"/>
      <c r="GJS236" s="57"/>
      <c r="GJT236" s="57"/>
      <c r="GJU236" s="57"/>
      <c r="GJV236" s="57"/>
      <c r="GJW236" s="57"/>
      <c r="GJX236" s="57"/>
      <c r="GJY236" s="57"/>
      <c r="GJZ236" s="57"/>
      <c r="GKA236" s="57"/>
      <c r="GKB236" s="57"/>
      <c r="GKC236" s="57"/>
      <c r="GKD236" s="57"/>
      <c r="GKE236" s="57"/>
      <c r="GKF236" s="57"/>
      <c r="GKG236" s="57"/>
      <c r="GKH236" s="57"/>
      <c r="GKI236" s="57"/>
      <c r="GKJ236" s="57"/>
      <c r="GKK236" s="57"/>
      <c r="GKL236" s="57"/>
      <c r="GKM236" s="57"/>
      <c r="GKN236" s="57"/>
      <c r="GKO236" s="57"/>
      <c r="GKP236" s="57"/>
      <c r="GKQ236" s="57"/>
      <c r="GKR236" s="57"/>
      <c r="GKS236" s="57"/>
      <c r="GKT236" s="57"/>
      <c r="GKU236" s="57"/>
      <c r="GKV236" s="57"/>
      <c r="GKW236" s="57"/>
      <c r="GKX236" s="57"/>
      <c r="GKY236" s="57"/>
      <c r="GKZ236" s="57"/>
      <c r="GLA236" s="57"/>
      <c r="GLB236" s="57"/>
      <c r="GLC236" s="57"/>
      <c r="GLD236" s="57"/>
      <c r="GLE236" s="57"/>
      <c r="GLF236" s="57"/>
      <c r="GLG236" s="57"/>
      <c r="GLH236" s="57"/>
      <c r="GLI236" s="57"/>
      <c r="GLJ236" s="57"/>
      <c r="GLK236" s="57"/>
      <c r="GLL236" s="57"/>
      <c r="GLM236" s="57"/>
      <c r="GLN236" s="57"/>
      <c r="GLO236" s="57"/>
      <c r="GLP236" s="57"/>
      <c r="GLQ236" s="57"/>
      <c r="GLR236" s="57"/>
      <c r="GLS236" s="57"/>
      <c r="GLT236" s="57"/>
      <c r="GLU236" s="57"/>
      <c r="GLV236" s="57"/>
      <c r="GLW236" s="57"/>
      <c r="GLX236" s="57"/>
      <c r="GLY236" s="57"/>
      <c r="GLZ236" s="57"/>
      <c r="GMA236" s="57"/>
      <c r="GMB236" s="57"/>
      <c r="GMC236" s="57"/>
      <c r="GMD236" s="57"/>
      <c r="GME236" s="57"/>
      <c r="GMF236" s="57"/>
      <c r="GMG236" s="57"/>
      <c r="GMH236" s="57"/>
      <c r="GMI236" s="57"/>
      <c r="GMJ236" s="57"/>
      <c r="GMK236" s="57"/>
      <c r="GML236" s="57"/>
      <c r="GMM236" s="57"/>
      <c r="GMN236" s="57"/>
      <c r="GMO236" s="57"/>
      <c r="GMP236" s="57"/>
      <c r="GMQ236" s="57"/>
      <c r="GMR236" s="57"/>
      <c r="GMS236" s="57"/>
      <c r="GMT236" s="57"/>
      <c r="GMU236" s="57"/>
      <c r="GMV236" s="57"/>
      <c r="GMW236" s="57"/>
      <c r="GMX236" s="57"/>
      <c r="GMY236" s="57"/>
      <c r="GMZ236" s="57"/>
      <c r="GNA236" s="57"/>
      <c r="GNB236" s="57"/>
      <c r="GNC236" s="57"/>
      <c r="GND236" s="57"/>
      <c r="GNE236" s="57"/>
      <c r="GNF236" s="57"/>
      <c r="GNG236" s="57"/>
      <c r="GNH236" s="57"/>
      <c r="GNI236" s="57"/>
      <c r="GNJ236" s="57"/>
      <c r="GNK236" s="57"/>
      <c r="GNL236" s="57"/>
      <c r="GNM236" s="57"/>
      <c r="GNN236" s="57"/>
      <c r="GNO236" s="57"/>
      <c r="GNP236" s="57"/>
      <c r="GNQ236" s="57"/>
      <c r="GNR236" s="57"/>
      <c r="GNS236" s="57"/>
      <c r="GNT236" s="57"/>
      <c r="GNU236" s="57"/>
      <c r="GNV236" s="57"/>
      <c r="GNW236" s="57"/>
      <c r="GNX236" s="57"/>
      <c r="GNY236" s="57"/>
      <c r="GNZ236" s="57"/>
      <c r="GOA236" s="57"/>
      <c r="GOB236" s="57"/>
      <c r="GOC236" s="57"/>
      <c r="GOD236" s="57"/>
      <c r="GOE236" s="57"/>
      <c r="GOF236" s="57"/>
      <c r="GOG236" s="57"/>
      <c r="GOH236" s="57"/>
      <c r="GOI236" s="57"/>
      <c r="GOJ236" s="57"/>
      <c r="GOK236" s="57"/>
      <c r="GOL236" s="57"/>
      <c r="GOM236" s="57"/>
      <c r="GON236" s="57"/>
      <c r="GOO236" s="57"/>
      <c r="GOP236" s="57"/>
      <c r="GOQ236" s="57"/>
      <c r="GOR236" s="57"/>
      <c r="GOS236" s="57"/>
      <c r="GOT236" s="57"/>
      <c r="GOU236" s="57"/>
      <c r="GOV236" s="57"/>
      <c r="GOW236" s="57"/>
      <c r="GOX236" s="57"/>
      <c r="GOY236" s="57"/>
      <c r="GOZ236" s="57"/>
      <c r="GPA236" s="57"/>
      <c r="GPB236" s="57"/>
      <c r="GPC236" s="57"/>
      <c r="GPD236" s="57"/>
      <c r="GPE236" s="57"/>
      <c r="GPF236" s="57"/>
      <c r="GPG236" s="57"/>
      <c r="GPH236" s="57"/>
      <c r="GPI236" s="57"/>
      <c r="GPJ236" s="57"/>
      <c r="GPK236" s="57"/>
      <c r="GPL236" s="57"/>
      <c r="GPM236" s="57"/>
      <c r="GPN236" s="57"/>
      <c r="GPO236" s="57"/>
      <c r="GPP236" s="57"/>
      <c r="GPQ236" s="57"/>
      <c r="GPR236" s="57"/>
      <c r="GPS236" s="57"/>
      <c r="GPT236" s="57"/>
      <c r="GPU236" s="57"/>
      <c r="GPV236" s="57"/>
      <c r="GPW236" s="57"/>
      <c r="GPX236" s="57"/>
      <c r="GPY236" s="57"/>
      <c r="GPZ236" s="57"/>
      <c r="GQA236" s="57"/>
      <c r="GQB236" s="57"/>
      <c r="GQC236" s="57"/>
      <c r="GQD236" s="57"/>
      <c r="GQE236" s="57"/>
      <c r="GQF236" s="57"/>
      <c r="GQG236" s="57"/>
      <c r="GQH236" s="57"/>
      <c r="GQI236" s="57"/>
      <c r="GQJ236" s="57"/>
      <c r="GQK236" s="57"/>
      <c r="GQL236" s="57"/>
      <c r="GQM236" s="57"/>
      <c r="GQN236" s="57"/>
      <c r="GQO236" s="57"/>
      <c r="GQP236" s="57"/>
      <c r="GQQ236" s="57"/>
      <c r="GQR236" s="57"/>
      <c r="GQS236" s="57"/>
      <c r="GQT236" s="57"/>
      <c r="GQU236" s="57"/>
      <c r="GQV236" s="57"/>
      <c r="GQW236" s="57"/>
      <c r="GQX236" s="57"/>
      <c r="GQY236" s="57"/>
      <c r="GQZ236" s="57"/>
      <c r="GRA236" s="57"/>
      <c r="GRB236" s="57"/>
      <c r="GRC236" s="57"/>
      <c r="GRD236" s="57"/>
      <c r="GRE236" s="57"/>
      <c r="GRF236" s="57"/>
      <c r="GRG236" s="57"/>
      <c r="GRH236" s="57"/>
      <c r="GRI236" s="57"/>
      <c r="GRJ236" s="57"/>
      <c r="GRK236" s="57"/>
      <c r="GRL236" s="57"/>
      <c r="GRM236" s="57"/>
      <c r="GRN236" s="57"/>
      <c r="GRO236" s="57"/>
      <c r="GRP236" s="57"/>
      <c r="GRQ236" s="57"/>
      <c r="GRR236" s="57"/>
      <c r="GRS236" s="57"/>
      <c r="GRT236" s="57"/>
      <c r="GRU236" s="57"/>
      <c r="GRV236" s="57"/>
      <c r="GRW236" s="57"/>
      <c r="GRX236" s="57"/>
      <c r="GRY236" s="57"/>
      <c r="GRZ236" s="57"/>
      <c r="GSA236" s="57"/>
      <c r="GSB236" s="57"/>
      <c r="GSC236" s="57"/>
      <c r="GSD236" s="57"/>
      <c r="GSE236" s="57"/>
      <c r="GSF236" s="57"/>
      <c r="GSG236" s="57"/>
      <c r="GSH236" s="57"/>
      <c r="GSI236" s="57"/>
      <c r="GSJ236" s="57"/>
      <c r="GSK236" s="57"/>
      <c r="GSL236" s="57"/>
      <c r="GSM236" s="57"/>
      <c r="GSN236" s="57"/>
      <c r="GSO236" s="57"/>
      <c r="GSP236" s="57"/>
      <c r="GSQ236" s="57"/>
      <c r="GSR236" s="57"/>
      <c r="GSS236" s="57"/>
      <c r="GST236" s="57"/>
      <c r="GSU236" s="57"/>
      <c r="GSV236" s="57"/>
      <c r="GSW236" s="57"/>
      <c r="GSX236" s="57"/>
      <c r="GSY236" s="57"/>
      <c r="GSZ236" s="57"/>
      <c r="GTA236" s="57"/>
      <c r="GTB236" s="57"/>
      <c r="GTC236" s="57"/>
      <c r="GTD236" s="57"/>
      <c r="GTE236" s="57"/>
      <c r="GTF236" s="57"/>
      <c r="GTG236" s="57"/>
      <c r="GTH236" s="57"/>
      <c r="GTI236" s="57"/>
      <c r="GTJ236" s="57"/>
      <c r="GTK236" s="57"/>
      <c r="GTL236" s="57"/>
      <c r="GTM236" s="57"/>
      <c r="GTN236" s="57"/>
      <c r="GTO236" s="57"/>
      <c r="GTP236" s="57"/>
      <c r="GTQ236" s="57"/>
      <c r="GTR236" s="57"/>
      <c r="GTS236" s="57"/>
      <c r="GTT236" s="57"/>
      <c r="GTU236" s="57"/>
      <c r="GTV236" s="57"/>
      <c r="GTW236" s="57"/>
      <c r="GTX236" s="57"/>
      <c r="GTY236" s="57"/>
      <c r="GTZ236" s="57"/>
      <c r="GUA236" s="57"/>
      <c r="GUB236" s="57"/>
      <c r="GUC236" s="57"/>
      <c r="GUD236" s="57"/>
      <c r="GUE236" s="57"/>
      <c r="GUF236" s="57"/>
      <c r="GUG236" s="57"/>
      <c r="GUH236" s="57"/>
      <c r="GUI236" s="57"/>
      <c r="GUJ236" s="57"/>
      <c r="GUK236" s="57"/>
      <c r="GUL236" s="57"/>
      <c r="GUM236" s="57"/>
      <c r="GUN236" s="57"/>
      <c r="GUO236" s="57"/>
      <c r="GUP236" s="57"/>
      <c r="GUQ236" s="57"/>
      <c r="GUR236" s="57"/>
      <c r="GUS236" s="57"/>
      <c r="GUT236" s="57"/>
      <c r="GUU236" s="57"/>
      <c r="GUV236" s="57"/>
      <c r="GUW236" s="57"/>
      <c r="GUX236" s="57"/>
      <c r="GUY236" s="57"/>
      <c r="GUZ236" s="57"/>
      <c r="GVA236" s="57"/>
      <c r="GVB236" s="57"/>
      <c r="GVC236" s="57"/>
      <c r="GVD236" s="57"/>
      <c r="GVE236" s="57"/>
      <c r="GVF236" s="57"/>
      <c r="GVG236" s="57"/>
      <c r="GVH236" s="57"/>
      <c r="GVI236" s="57"/>
      <c r="GVJ236" s="57"/>
      <c r="GVK236" s="57"/>
      <c r="GVL236" s="57"/>
      <c r="GVM236" s="57"/>
      <c r="GVN236" s="57"/>
      <c r="GVO236" s="57"/>
      <c r="GVP236" s="57"/>
      <c r="GVQ236" s="57"/>
      <c r="GVR236" s="57"/>
      <c r="GVS236" s="57"/>
      <c r="GVT236" s="57"/>
      <c r="GVU236" s="57"/>
      <c r="GVV236" s="57"/>
      <c r="GVW236" s="57"/>
      <c r="GVX236" s="57"/>
      <c r="GVY236" s="57"/>
      <c r="GVZ236" s="57"/>
      <c r="GWA236" s="57"/>
      <c r="GWB236" s="57"/>
      <c r="GWC236" s="57"/>
      <c r="GWD236" s="57"/>
      <c r="GWE236" s="57"/>
      <c r="GWF236" s="57"/>
      <c r="GWG236" s="57"/>
      <c r="GWH236" s="57"/>
      <c r="GWI236" s="57"/>
      <c r="GWJ236" s="57"/>
      <c r="GWK236" s="57"/>
      <c r="GWL236" s="57"/>
      <c r="GWM236" s="57"/>
      <c r="GWN236" s="57"/>
      <c r="GWO236" s="57"/>
      <c r="GWP236" s="57"/>
      <c r="GWQ236" s="57"/>
      <c r="GWR236" s="57"/>
      <c r="GWS236" s="57"/>
      <c r="GWT236" s="57"/>
      <c r="GWU236" s="57"/>
      <c r="GWV236" s="57"/>
      <c r="GWW236" s="57"/>
      <c r="GWX236" s="57"/>
      <c r="GWY236" s="57"/>
      <c r="GWZ236" s="57"/>
      <c r="GXA236" s="57"/>
      <c r="GXB236" s="57"/>
      <c r="GXC236" s="57"/>
      <c r="GXD236" s="57"/>
      <c r="GXE236" s="57"/>
      <c r="GXF236" s="57"/>
      <c r="GXG236" s="57"/>
      <c r="GXH236" s="57"/>
      <c r="GXI236" s="57"/>
      <c r="GXJ236" s="57"/>
      <c r="GXK236" s="57"/>
      <c r="GXL236" s="57"/>
      <c r="GXM236" s="57"/>
      <c r="GXN236" s="57"/>
      <c r="GXO236" s="57"/>
      <c r="GXP236" s="57"/>
      <c r="GXQ236" s="57"/>
      <c r="GXR236" s="57"/>
      <c r="GXS236" s="57"/>
      <c r="GXT236" s="57"/>
      <c r="GXU236" s="57"/>
      <c r="GXV236" s="57"/>
      <c r="GXW236" s="57"/>
      <c r="GXX236" s="57"/>
      <c r="GXY236" s="57"/>
      <c r="GXZ236" s="57"/>
      <c r="GYA236" s="57"/>
      <c r="GYB236" s="57"/>
      <c r="GYC236" s="57"/>
      <c r="GYD236" s="57"/>
      <c r="GYE236" s="57"/>
      <c r="GYF236" s="57"/>
      <c r="GYG236" s="57"/>
      <c r="GYH236" s="57"/>
      <c r="GYI236" s="57"/>
      <c r="GYJ236" s="57"/>
      <c r="GYK236" s="57"/>
      <c r="GYL236" s="57"/>
      <c r="GYM236" s="57"/>
      <c r="GYN236" s="57"/>
      <c r="GYO236" s="57"/>
      <c r="GYP236" s="57"/>
      <c r="GYQ236" s="57"/>
      <c r="GYR236" s="57"/>
      <c r="GYS236" s="57"/>
      <c r="GYT236" s="57"/>
      <c r="GYU236" s="57"/>
      <c r="GYV236" s="57"/>
      <c r="GYW236" s="57"/>
      <c r="GYX236" s="57"/>
      <c r="GYY236" s="57"/>
      <c r="GYZ236" s="57"/>
      <c r="GZA236" s="57"/>
      <c r="GZB236" s="57"/>
      <c r="GZC236" s="57"/>
      <c r="GZD236" s="57"/>
      <c r="GZE236" s="57"/>
      <c r="GZF236" s="57"/>
      <c r="GZG236" s="57"/>
      <c r="GZH236" s="57"/>
      <c r="GZI236" s="57"/>
      <c r="GZJ236" s="57"/>
      <c r="GZK236" s="57"/>
      <c r="GZL236" s="57"/>
      <c r="GZM236" s="57"/>
      <c r="GZN236" s="57"/>
      <c r="GZO236" s="57"/>
      <c r="GZP236" s="57"/>
      <c r="GZQ236" s="57"/>
      <c r="GZR236" s="57"/>
      <c r="GZS236" s="57"/>
      <c r="GZT236" s="57"/>
      <c r="GZU236" s="57"/>
      <c r="GZV236" s="57"/>
      <c r="GZW236" s="57"/>
      <c r="GZX236" s="57"/>
      <c r="GZY236" s="57"/>
      <c r="GZZ236" s="57"/>
      <c r="HAA236" s="57"/>
      <c r="HAB236" s="57"/>
      <c r="HAC236" s="57"/>
      <c r="HAD236" s="57"/>
      <c r="HAE236" s="57"/>
      <c r="HAF236" s="57"/>
      <c r="HAG236" s="57"/>
      <c r="HAH236" s="57"/>
      <c r="HAI236" s="57"/>
      <c r="HAJ236" s="57"/>
      <c r="HAK236" s="57"/>
      <c r="HAL236" s="57"/>
      <c r="HAM236" s="57"/>
      <c r="HAN236" s="57"/>
      <c r="HAO236" s="57"/>
      <c r="HAP236" s="57"/>
      <c r="HAQ236" s="57"/>
      <c r="HAR236" s="57"/>
      <c r="HAS236" s="57"/>
      <c r="HAT236" s="57"/>
      <c r="HAU236" s="57"/>
      <c r="HAV236" s="57"/>
      <c r="HAW236" s="57"/>
      <c r="HAX236" s="57"/>
      <c r="HAY236" s="57"/>
      <c r="HAZ236" s="57"/>
      <c r="HBA236" s="57"/>
      <c r="HBB236" s="57"/>
      <c r="HBC236" s="57"/>
      <c r="HBD236" s="57"/>
      <c r="HBE236" s="57"/>
      <c r="HBF236" s="57"/>
      <c r="HBG236" s="57"/>
      <c r="HBH236" s="57"/>
      <c r="HBI236" s="57"/>
      <c r="HBJ236" s="57"/>
      <c r="HBK236" s="57"/>
      <c r="HBL236" s="57"/>
      <c r="HBM236" s="57"/>
      <c r="HBN236" s="57"/>
      <c r="HBO236" s="57"/>
      <c r="HBP236" s="57"/>
      <c r="HBQ236" s="57"/>
      <c r="HBR236" s="57"/>
      <c r="HBS236" s="57"/>
      <c r="HBT236" s="57"/>
      <c r="HBU236" s="57"/>
      <c r="HBV236" s="57"/>
      <c r="HBW236" s="57"/>
      <c r="HBX236" s="57"/>
      <c r="HBY236" s="57"/>
      <c r="HBZ236" s="57"/>
      <c r="HCA236" s="57"/>
      <c r="HCB236" s="57"/>
      <c r="HCC236" s="57"/>
      <c r="HCD236" s="57"/>
      <c r="HCE236" s="57"/>
      <c r="HCF236" s="57"/>
      <c r="HCG236" s="57"/>
      <c r="HCH236" s="57"/>
      <c r="HCI236" s="57"/>
      <c r="HCJ236" s="57"/>
      <c r="HCK236" s="57"/>
      <c r="HCL236" s="57"/>
      <c r="HCM236" s="57"/>
      <c r="HCN236" s="57"/>
      <c r="HCO236" s="57"/>
      <c r="HCP236" s="57"/>
      <c r="HCQ236" s="57"/>
      <c r="HCR236" s="57"/>
      <c r="HCS236" s="57"/>
      <c r="HCT236" s="57"/>
      <c r="HCU236" s="57"/>
      <c r="HCV236" s="57"/>
      <c r="HCW236" s="57"/>
      <c r="HCX236" s="57"/>
      <c r="HCY236" s="57"/>
      <c r="HCZ236" s="57"/>
      <c r="HDA236" s="57"/>
      <c r="HDB236" s="57"/>
      <c r="HDC236" s="57"/>
      <c r="HDD236" s="57"/>
      <c r="HDE236" s="57"/>
      <c r="HDF236" s="57"/>
      <c r="HDG236" s="57"/>
      <c r="HDH236" s="57"/>
      <c r="HDI236" s="57"/>
      <c r="HDJ236" s="57"/>
      <c r="HDK236" s="57"/>
      <c r="HDL236" s="57"/>
      <c r="HDM236" s="57"/>
      <c r="HDN236" s="57"/>
      <c r="HDO236" s="57"/>
      <c r="HDP236" s="57"/>
      <c r="HDQ236" s="57"/>
      <c r="HDR236" s="57"/>
      <c r="HDS236" s="57"/>
      <c r="HDT236" s="57"/>
      <c r="HDU236" s="57"/>
      <c r="HDV236" s="57"/>
      <c r="HDW236" s="57"/>
      <c r="HDX236" s="57"/>
      <c r="HDY236" s="57"/>
      <c r="HDZ236" s="57"/>
      <c r="HEA236" s="57"/>
      <c r="HEB236" s="57"/>
      <c r="HEC236" s="57"/>
      <c r="HED236" s="57"/>
      <c r="HEE236" s="57"/>
      <c r="HEF236" s="57"/>
      <c r="HEG236" s="57"/>
      <c r="HEH236" s="57"/>
      <c r="HEI236" s="57"/>
      <c r="HEJ236" s="57"/>
      <c r="HEK236" s="57"/>
      <c r="HEL236" s="57"/>
      <c r="HEM236" s="57"/>
      <c r="HEN236" s="57"/>
      <c r="HEO236" s="57"/>
      <c r="HEP236" s="57"/>
      <c r="HEQ236" s="57"/>
      <c r="HER236" s="57"/>
      <c r="HES236" s="57"/>
      <c r="HET236" s="57"/>
      <c r="HEU236" s="57"/>
      <c r="HEV236" s="57"/>
      <c r="HEW236" s="57"/>
      <c r="HEX236" s="57"/>
      <c r="HEY236" s="57"/>
      <c r="HEZ236" s="57"/>
      <c r="HFA236" s="57"/>
      <c r="HFB236" s="57"/>
      <c r="HFC236" s="57"/>
      <c r="HFD236" s="57"/>
      <c r="HFE236" s="57"/>
      <c r="HFF236" s="57"/>
      <c r="HFG236" s="57"/>
      <c r="HFH236" s="57"/>
      <c r="HFI236" s="57"/>
      <c r="HFJ236" s="57"/>
      <c r="HFK236" s="57"/>
      <c r="HFL236" s="57"/>
      <c r="HFM236" s="57"/>
      <c r="HFN236" s="57"/>
      <c r="HFO236" s="57"/>
      <c r="HFP236" s="57"/>
      <c r="HFQ236" s="57"/>
      <c r="HFR236" s="57"/>
      <c r="HFS236" s="57"/>
      <c r="HFT236" s="57"/>
      <c r="HFU236" s="57"/>
      <c r="HFV236" s="57"/>
      <c r="HFW236" s="57"/>
      <c r="HFX236" s="57"/>
      <c r="HFY236" s="57"/>
      <c r="HFZ236" s="57"/>
      <c r="HGA236" s="57"/>
      <c r="HGB236" s="57"/>
      <c r="HGC236" s="57"/>
      <c r="HGD236" s="57"/>
      <c r="HGE236" s="57"/>
      <c r="HGF236" s="57"/>
      <c r="HGG236" s="57"/>
      <c r="HGH236" s="57"/>
      <c r="HGI236" s="57"/>
      <c r="HGJ236" s="57"/>
      <c r="HGK236" s="57"/>
      <c r="HGL236" s="57"/>
      <c r="HGM236" s="57"/>
      <c r="HGN236" s="57"/>
      <c r="HGO236" s="57"/>
      <c r="HGP236" s="57"/>
      <c r="HGQ236" s="57"/>
      <c r="HGR236" s="57"/>
      <c r="HGS236" s="57"/>
      <c r="HGT236" s="57"/>
      <c r="HGU236" s="57"/>
      <c r="HGV236" s="57"/>
      <c r="HGW236" s="57"/>
      <c r="HGX236" s="57"/>
      <c r="HGY236" s="57"/>
      <c r="HGZ236" s="57"/>
      <c r="HHA236" s="57"/>
      <c r="HHB236" s="57"/>
      <c r="HHC236" s="57"/>
      <c r="HHD236" s="57"/>
      <c r="HHE236" s="57"/>
      <c r="HHF236" s="57"/>
      <c r="HHG236" s="57"/>
      <c r="HHH236" s="57"/>
      <c r="HHI236" s="57"/>
      <c r="HHJ236" s="57"/>
      <c r="HHK236" s="57"/>
      <c r="HHL236" s="57"/>
      <c r="HHM236" s="57"/>
      <c r="HHN236" s="57"/>
      <c r="HHO236" s="57"/>
      <c r="HHP236" s="57"/>
      <c r="HHQ236" s="57"/>
      <c r="HHR236" s="57"/>
      <c r="HHS236" s="57"/>
      <c r="HHT236" s="57"/>
      <c r="HHU236" s="57"/>
      <c r="HHV236" s="57"/>
      <c r="HHW236" s="57"/>
      <c r="HHX236" s="57"/>
      <c r="HHY236" s="57"/>
      <c r="HHZ236" s="57"/>
      <c r="HIA236" s="57"/>
      <c r="HIB236" s="57"/>
      <c r="HIC236" s="57"/>
      <c r="HID236" s="57"/>
      <c r="HIE236" s="57"/>
      <c r="HIF236" s="57"/>
      <c r="HIG236" s="57"/>
      <c r="HIH236" s="57"/>
      <c r="HII236" s="57"/>
      <c r="HIJ236" s="57"/>
      <c r="HIK236" s="57"/>
      <c r="HIL236" s="57"/>
      <c r="HIM236" s="57"/>
      <c r="HIN236" s="57"/>
      <c r="HIO236" s="57"/>
      <c r="HIP236" s="57"/>
      <c r="HIQ236" s="57"/>
      <c r="HIR236" s="57"/>
      <c r="HIS236" s="57"/>
      <c r="HIT236" s="57"/>
      <c r="HIU236" s="57"/>
      <c r="HIV236" s="57"/>
      <c r="HIW236" s="57"/>
      <c r="HIX236" s="57"/>
      <c r="HIY236" s="57"/>
      <c r="HIZ236" s="57"/>
      <c r="HJA236" s="57"/>
      <c r="HJB236" s="57"/>
      <c r="HJC236" s="57"/>
      <c r="HJD236" s="57"/>
      <c r="HJE236" s="57"/>
      <c r="HJF236" s="57"/>
      <c r="HJG236" s="57"/>
      <c r="HJH236" s="57"/>
      <c r="HJI236" s="57"/>
      <c r="HJJ236" s="57"/>
      <c r="HJK236" s="57"/>
      <c r="HJL236" s="57"/>
      <c r="HJM236" s="57"/>
      <c r="HJN236" s="57"/>
      <c r="HJO236" s="57"/>
      <c r="HJP236" s="57"/>
      <c r="HJQ236" s="57"/>
      <c r="HJR236" s="57"/>
      <c r="HJS236" s="57"/>
      <c r="HJT236" s="57"/>
      <c r="HJU236" s="57"/>
      <c r="HJV236" s="57"/>
      <c r="HJW236" s="57"/>
      <c r="HJX236" s="57"/>
      <c r="HJY236" s="57"/>
      <c r="HJZ236" s="57"/>
      <c r="HKA236" s="57"/>
      <c r="HKB236" s="57"/>
      <c r="HKC236" s="57"/>
      <c r="HKD236" s="57"/>
      <c r="HKE236" s="57"/>
      <c r="HKF236" s="57"/>
      <c r="HKG236" s="57"/>
      <c r="HKH236" s="57"/>
      <c r="HKI236" s="57"/>
      <c r="HKJ236" s="57"/>
      <c r="HKK236" s="57"/>
      <c r="HKL236" s="57"/>
      <c r="HKM236" s="57"/>
      <c r="HKN236" s="57"/>
      <c r="HKO236" s="57"/>
      <c r="HKP236" s="57"/>
      <c r="HKQ236" s="57"/>
      <c r="HKR236" s="57"/>
      <c r="HKS236" s="57"/>
      <c r="HKT236" s="57"/>
      <c r="HKU236" s="57"/>
      <c r="HKV236" s="57"/>
      <c r="HKW236" s="57"/>
      <c r="HKX236" s="57"/>
      <c r="HKY236" s="57"/>
      <c r="HKZ236" s="57"/>
      <c r="HLA236" s="57"/>
      <c r="HLB236" s="57"/>
      <c r="HLC236" s="57"/>
      <c r="HLD236" s="57"/>
      <c r="HLE236" s="57"/>
      <c r="HLF236" s="57"/>
      <c r="HLG236" s="57"/>
      <c r="HLH236" s="57"/>
      <c r="HLI236" s="57"/>
      <c r="HLJ236" s="57"/>
      <c r="HLK236" s="57"/>
      <c r="HLL236" s="57"/>
      <c r="HLM236" s="57"/>
      <c r="HLN236" s="57"/>
      <c r="HLO236" s="57"/>
      <c r="HLP236" s="57"/>
      <c r="HLQ236" s="57"/>
      <c r="HLR236" s="57"/>
      <c r="HLS236" s="57"/>
      <c r="HLT236" s="57"/>
      <c r="HLU236" s="57"/>
      <c r="HLV236" s="57"/>
      <c r="HLW236" s="57"/>
      <c r="HLX236" s="57"/>
      <c r="HLY236" s="57"/>
      <c r="HLZ236" s="57"/>
      <c r="HMA236" s="57"/>
      <c r="HMB236" s="57"/>
      <c r="HMC236" s="57"/>
      <c r="HMD236" s="57"/>
      <c r="HME236" s="57"/>
      <c r="HMF236" s="57"/>
      <c r="HMG236" s="57"/>
      <c r="HMH236" s="57"/>
      <c r="HMI236" s="57"/>
      <c r="HMJ236" s="57"/>
      <c r="HMK236" s="57"/>
      <c r="HML236" s="57"/>
      <c r="HMM236" s="57"/>
      <c r="HMN236" s="57"/>
      <c r="HMO236" s="57"/>
      <c r="HMP236" s="57"/>
      <c r="HMQ236" s="57"/>
      <c r="HMR236" s="57"/>
      <c r="HMS236" s="57"/>
      <c r="HMT236" s="57"/>
      <c r="HMU236" s="57"/>
      <c r="HMV236" s="57"/>
      <c r="HMW236" s="57"/>
      <c r="HMX236" s="57"/>
      <c r="HMY236" s="57"/>
      <c r="HMZ236" s="57"/>
      <c r="HNA236" s="57"/>
      <c r="HNB236" s="57"/>
      <c r="HNC236" s="57"/>
      <c r="HND236" s="57"/>
      <c r="HNE236" s="57"/>
      <c r="HNF236" s="57"/>
      <c r="HNG236" s="57"/>
      <c r="HNH236" s="57"/>
      <c r="HNI236" s="57"/>
      <c r="HNJ236" s="57"/>
      <c r="HNK236" s="57"/>
      <c r="HNL236" s="57"/>
      <c r="HNM236" s="57"/>
      <c r="HNN236" s="57"/>
      <c r="HNO236" s="57"/>
      <c r="HNP236" s="57"/>
      <c r="HNQ236" s="57"/>
      <c r="HNR236" s="57"/>
      <c r="HNS236" s="57"/>
      <c r="HNT236" s="57"/>
      <c r="HNU236" s="57"/>
      <c r="HNV236" s="57"/>
      <c r="HNW236" s="57"/>
      <c r="HNX236" s="57"/>
      <c r="HNY236" s="57"/>
      <c r="HNZ236" s="57"/>
      <c r="HOA236" s="57"/>
      <c r="HOB236" s="57"/>
      <c r="HOC236" s="57"/>
      <c r="HOD236" s="57"/>
      <c r="HOE236" s="57"/>
      <c r="HOF236" s="57"/>
      <c r="HOG236" s="57"/>
      <c r="HOH236" s="57"/>
      <c r="HOI236" s="57"/>
      <c r="HOJ236" s="57"/>
      <c r="HOK236" s="57"/>
      <c r="HOL236" s="57"/>
      <c r="HOM236" s="57"/>
      <c r="HON236" s="57"/>
      <c r="HOO236" s="57"/>
      <c r="HOP236" s="57"/>
      <c r="HOQ236" s="57"/>
      <c r="HOR236" s="57"/>
      <c r="HOS236" s="57"/>
      <c r="HOT236" s="57"/>
      <c r="HOU236" s="57"/>
      <c r="HOV236" s="57"/>
      <c r="HOW236" s="57"/>
      <c r="HOX236" s="57"/>
      <c r="HOY236" s="57"/>
      <c r="HOZ236" s="57"/>
      <c r="HPA236" s="57"/>
      <c r="HPB236" s="57"/>
      <c r="HPC236" s="57"/>
      <c r="HPD236" s="57"/>
      <c r="HPE236" s="57"/>
      <c r="HPF236" s="57"/>
      <c r="HPG236" s="57"/>
      <c r="HPH236" s="57"/>
      <c r="HPI236" s="57"/>
      <c r="HPJ236" s="57"/>
      <c r="HPK236" s="57"/>
      <c r="HPL236" s="57"/>
      <c r="HPM236" s="57"/>
      <c r="HPN236" s="57"/>
      <c r="HPO236" s="57"/>
      <c r="HPP236" s="57"/>
      <c r="HPQ236" s="57"/>
      <c r="HPR236" s="57"/>
      <c r="HPS236" s="57"/>
      <c r="HPT236" s="57"/>
      <c r="HPU236" s="57"/>
      <c r="HPV236" s="57"/>
      <c r="HPW236" s="57"/>
      <c r="HPX236" s="57"/>
      <c r="HPY236" s="57"/>
      <c r="HPZ236" s="57"/>
      <c r="HQA236" s="57"/>
      <c r="HQB236" s="57"/>
      <c r="HQC236" s="57"/>
      <c r="HQD236" s="57"/>
      <c r="HQE236" s="57"/>
      <c r="HQF236" s="57"/>
      <c r="HQG236" s="57"/>
      <c r="HQH236" s="57"/>
      <c r="HQI236" s="57"/>
      <c r="HQJ236" s="57"/>
      <c r="HQK236" s="57"/>
      <c r="HQL236" s="57"/>
      <c r="HQM236" s="57"/>
      <c r="HQN236" s="57"/>
      <c r="HQO236" s="57"/>
      <c r="HQP236" s="57"/>
      <c r="HQQ236" s="57"/>
      <c r="HQR236" s="57"/>
      <c r="HQS236" s="57"/>
      <c r="HQT236" s="57"/>
      <c r="HQU236" s="57"/>
      <c r="HQV236" s="57"/>
      <c r="HQW236" s="57"/>
      <c r="HQX236" s="57"/>
      <c r="HQY236" s="57"/>
      <c r="HQZ236" s="57"/>
      <c r="HRA236" s="57"/>
      <c r="HRB236" s="57"/>
      <c r="HRC236" s="57"/>
      <c r="HRD236" s="57"/>
      <c r="HRE236" s="57"/>
      <c r="HRF236" s="57"/>
      <c r="HRG236" s="57"/>
      <c r="HRH236" s="57"/>
      <c r="HRI236" s="57"/>
      <c r="HRJ236" s="57"/>
      <c r="HRK236" s="57"/>
      <c r="HRL236" s="57"/>
      <c r="HRM236" s="57"/>
      <c r="HRN236" s="57"/>
      <c r="HRO236" s="57"/>
      <c r="HRP236" s="57"/>
      <c r="HRQ236" s="57"/>
      <c r="HRR236" s="57"/>
      <c r="HRS236" s="57"/>
      <c r="HRT236" s="57"/>
      <c r="HRU236" s="57"/>
      <c r="HRV236" s="57"/>
      <c r="HRW236" s="57"/>
      <c r="HRX236" s="57"/>
      <c r="HRY236" s="57"/>
      <c r="HRZ236" s="57"/>
      <c r="HSA236" s="57"/>
      <c r="HSB236" s="57"/>
      <c r="HSC236" s="57"/>
      <c r="HSD236" s="57"/>
      <c r="HSE236" s="57"/>
      <c r="HSF236" s="57"/>
      <c r="HSG236" s="57"/>
      <c r="HSH236" s="57"/>
      <c r="HSI236" s="57"/>
      <c r="HSJ236" s="57"/>
      <c r="HSK236" s="57"/>
      <c r="HSL236" s="57"/>
      <c r="HSM236" s="57"/>
      <c r="HSN236" s="57"/>
      <c r="HSO236" s="57"/>
      <c r="HSP236" s="57"/>
      <c r="HSQ236" s="57"/>
      <c r="HSR236" s="57"/>
      <c r="HSS236" s="57"/>
      <c r="HST236" s="57"/>
      <c r="HSU236" s="57"/>
      <c r="HSV236" s="57"/>
      <c r="HSW236" s="57"/>
      <c r="HSX236" s="57"/>
      <c r="HSY236" s="57"/>
      <c r="HSZ236" s="57"/>
      <c r="HTA236" s="57"/>
      <c r="HTB236" s="57"/>
      <c r="HTC236" s="57"/>
      <c r="HTD236" s="57"/>
      <c r="HTE236" s="57"/>
      <c r="HTF236" s="57"/>
      <c r="HTG236" s="57"/>
      <c r="HTH236" s="57"/>
      <c r="HTI236" s="57"/>
      <c r="HTJ236" s="57"/>
      <c r="HTK236" s="57"/>
      <c r="HTL236" s="57"/>
      <c r="HTM236" s="57"/>
      <c r="HTN236" s="57"/>
      <c r="HTO236" s="57"/>
      <c r="HTP236" s="57"/>
      <c r="HTQ236" s="57"/>
      <c r="HTR236" s="57"/>
      <c r="HTS236" s="57"/>
      <c r="HTT236" s="57"/>
      <c r="HTU236" s="57"/>
      <c r="HTV236" s="57"/>
      <c r="HTW236" s="57"/>
      <c r="HTX236" s="57"/>
      <c r="HTY236" s="57"/>
      <c r="HTZ236" s="57"/>
      <c r="HUA236" s="57"/>
      <c r="HUB236" s="57"/>
      <c r="HUC236" s="57"/>
      <c r="HUD236" s="57"/>
      <c r="HUE236" s="57"/>
      <c r="HUF236" s="57"/>
      <c r="HUG236" s="57"/>
      <c r="HUH236" s="57"/>
      <c r="HUI236" s="57"/>
      <c r="HUJ236" s="57"/>
      <c r="HUK236" s="57"/>
      <c r="HUL236" s="57"/>
      <c r="HUM236" s="57"/>
      <c r="HUN236" s="57"/>
      <c r="HUO236" s="57"/>
      <c r="HUP236" s="57"/>
      <c r="HUQ236" s="57"/>
      <c r="HUR236" s="57"/>
      <c r="HUS236" s="57"/>
      <c r="HUT236" s="57"/>
      <c r="HUU236" s="57"/>
      <c r="HUV236" s="57"/>
      <c r="HUW236" s="57"/>
      <c r="HUX236" s="57"/>
      <c r="HUY236" s="57"/>
      <c r="HUZ236" s="57"/>
      <c r="HVA236" s="57"/>
      <c r="HVB236" s="57"/>
      <c r="HVC236" s="57"/>
      <c r="HVD236" s="57"/>
      <c r="HVE236" s="57"/>
      <c r="HVF236" s="57"/>
      <c r="HVG236" s="57"/>
      <c r="HVH236" s="57"/>
      <c r="HVI236" s="57"/>
      <c r="HVJ236" s="57"/>
      <c r="HVK236" s="57"/>
      <c r="HVL236" s="57"/>
      <c r="HVM236" s="57"/>
      <c r="HVN236" s="57"/>
      <c r="HVO236" s="57"/>
      <c r="HVP236" s="57"/>
      <c r="HVQ236" s="57"/>
      <c r="HVR236" s="57"/>
      <c r="HVS236" s="57"/>
      <c r="HVT236" s="57"/>
      <c r="HVU236" s="57"/>
      <c r="HVV236" s="57"/>
      <c r="HVW236" s="57"/>
      <c r="HVX236" s="57"/>
      <c r="HVY236" s="57"/>
      <c r="HVZ236" s="57"/>
      <c r="HWA236" s="57"/>
      <c r="HWB236" s="57"/>
      <c r="HWC236" s="57"/>
      <c r="HWD236" s="57"/>
      <c r="HWE236" s="57"/>
      <c r="HWF236" s="57"/>
      <c r="HWG236" s="57"/>
      <c r="HWH236" s="57"/>
      <c r="HWI236" s="57"/>
      <c r="HWJ236" s="57"/>
      <c r="HWK236" s="57"/>
      <c r="HWL236" s="57"/>
      <c r="HWM236" s="57"/>
      <c r="HWN236" s="57"/>
      <c r="HWO236" s="57"/>
      <c r="HWP236" s="57"/>
      <c r="HWQ236" s="57"/>
      <c r="HWR236" s="57"/>
      <c r="HWS236" s="57"/>
      <c r="HWT236" s="57"/>
      <c r="HWU236" s="57"/>
      <c r="HWV236" s="57"/>
      <c r="HWW236" s="57"/>
      <c r="HWX236" s="57"/>
      <c r="HWY236" s="57"/>
      <c r="HWZ236" s="57"/>
      <c r="HXA236" s="57"/>
      <c r="HXB236" s="57"/>
      <c r="HXC236" s="57"/>
      <c r="HXD236" s="57"/>
      <c r="HXE236" s="57"/>
      <c r="HXF236" s="57"/>
      <c r="HXG236" s="57"/>
      <c r="HXH236" s="57"/>
      <c r="HXI236" s="57"/>
      <c r="HXJ236" s="57"/>
      <c r="HXK236" s="57"/>
      <c r="HXL236" s="57"/>
      <c r="HXM236" s="57"/>
      <c r="HXN236" s="57"/>
      <c r="HXO236" s="57"/>
      <c r="HXP236" s="57"/>
      <c r="HXQ236" s="57"/>
      <c r="HXR236" s="57"/>
      <c r="HXS236" s="57"/>
      <c r="HXT236" s="57"/>
      <c r="HXU236" s="57"/>
      <c r="HXV236" s="57"/>
      <c r="HXW236" s="57"/>
      <c r="HXX236" s="57"/>
      <c r="HXY236" s="57"/>
      <c r="HXZ236" s="57"/>
      <c r="HYA236" s="57"/>
      <c r="HYB236" s="57"/>
      <c r="HYC236" s="57"/>
      <c r="HYD236" s="57"/>
      <c r="HYE236" s="57"/>
      <c r="HYF236" s="57"/>
      <c r="HYG236" s="57"/>
      <c r="HYH236" s="57"/>
      <c r="HYI236" s="57"/>
      <c r="HYJ236" s="57"/>
      <c r="HYK236" s="57"/>
      <c r="HYL236" s="57"/>
      <c r="HYM236" s="57"/>
      <c r="HYN236" s="57"/>
      <c r="HYO236" s="57"/>
      <c r="HYP236" s="57"/>
      <c r="HYQ236" s="57"/>
      <c r="HYR236" s="57"/>
      <c r="HYS236" s="57"/>
      <c r="HYT236" s="57"/>
      <c r="HYU236" s="57"/>
      <c r="HYV236" s="57"/>
      <c r="HYW236" s="57"/>
      <c r="HYX236" s="57"/>
      <c r="HYY236" s="57"/>
      <c r="HYZ236" s="57"/>
      <c r="HZA236" s="57"/>
      <c r="HZB236" s="57"/>
      <c r="HZC236" s="57"/>
      <c r="HZD236" s="57"/>
      <c r="HZE236" s="57"/>
      <c r="HZF236" s="57"/>
      <c r="HZG236" s="57"/>
      <c r="HZH236" s="57"/>
      <c r="HZI236" s="57"/>
      <c r="HZJ236" s="57"/>
      <c r="HZK236" s="57"/>
      <c r="HZL236" s="57"/>
      <c r="HZM236" s="57"/>
      <c r="HZN236" s="57"/>
      <c r="HZO236" s="57"/>
      <c r="HZP236" s="57"/>
      <c r="HZQ236" s="57"/>
      <c r="HZR236" s="57"/>
      <c r="HZS236" s="57"/>
      <c r="HZT236" s="57"/>
      <c r="HZU236" s="57"/>
      <c r="HZV236" s="57"/>
      <c r="HZW236" s="57"/>
      <c r="HZX236" s="57"/>
      <c r="HZY236" s="57"/>
      <c r="HZZ236" s="57"/>
      <c r="IAA236" s="57"/>
      <c r="IAB236" s="57"/>
      <c r="IAC236" s="57"/>
      <c r="IAD236" s="57"/>
      <c r="IAE236" s="57"/>
      <c r="IAF236" s="57"/>
      <c r="IAG236" s="57"/>
      <c r="IAH236" s="57"/>
      <c r="IAI236" s="57"/>
      <c r="IAJ236" s="57"/>
      <c r="IAK236" s="57"/>
      <c r="IAL236" s="57"/>
      <c r="IAM236" s="57"/>
      <c r="IAN236" s="57"/>
      <c r="IAO236" s="57"/>
      <c r="IAP236" s="57"/>
      <c r="IAQ236" s="57"/>
      <c r="IAR236" s="57"/>
      <c r="IAS236" s="57"/>
      <c r="IAT236" s="57"/>
      <c r="IAU236" s="57"/>
      <c r="IAV236" s="57"/>
      <c r="IAW236" s="57"/>
      <c r="IAX236" s="57"/>
      <c r="IAY236" s="57"/>
      <c r="IAZ236" s="57"/>
      <c r="IBA236" s="57"/>
      <c r="IBB236" s="57"/>
      <c r="IBC236" s="57"/>
      <c r="IBD236" s="57"/>
      <c r="IBE236" s="57"/>
      <c r="IBF236" s="57"/>
      <c r="IBG236" s="57"/>
      <c r="IBH236" s="57"/>
      <c r="IBI236" s="57"/>
      <c r="IBJ236" s="57"/>
      <c r="IBK236" s="57"/>
      <c r="IBL236" s="57"/>
      <c r="IBM236" s="57"/>
      <c r="IBN236" s="57"/>
      <c r="IBO236" s="57"/>
      <c r="IBP236" s="57"/>
      <c r="IBQ236" s="57"/>
      <c r="IBR236" s="57"/>
      <c r="IBS236" s="57"/>
      <c r="IBT236" s="57"/>
      <c r="IBU236" s="57"/>
      <c r="IBV236" s="57"/>
      <c r="IBW236" s="57"/>
      <c r="IBX236" s="57"/>
      <c r="IBY236" s="57"/>
      <c r="IBZ236" s="57"/>
      <c r="ICA236" s="57"/>
      <c r="ICB236" s="57"/>
      <c r="ICC236" s="57"/>
      <c r="ICD236" s="57"/>
      <c r="ICE236" s="57"/>
      <c r="ICF236" s="57"/>
      <c r="ICG236" s="57"/>
      <c r="ICH236" s="57"/>
      <c r="ICI236" s="57"/>
      <c r="ICJ236" s="57"/>
      <c r="ICK236" s="57"/>
      <c r="ICL236" s="57"/>
      <c r="ICM236" s="57"/>
      <c r="ICN236" s="57"/>
      <c r="ICO236" s="57"/>
      <c r="ICP236" s="57"/>
      <c r="ICQ236" s="57"/>
      <c r="ICR236" s="57"/>
      <c r="ICS236" s="57"/>
      <c r="ICT236" s="57"/>
      <c r="ICU236" s="57"/>
      <c r="ICV236" s="57"/>
      <c r="ICW236" s="57"/>
      <c r="ICX236" s="57"/>
      <c r="ICY236" s="57"/>
      <c r="ICZ236" s="57"/>
      <c r="IDA236" s="57"/>
      <c r="IDB236" s="57"/>
      <c r="IDC236" s="57"/>
      <c r="IDD236" s="57"/>
      <c r="IDE236" s="57"/>
      <c r="IDF236" s="57"/>
      <c r="IDG236" s="57"/>
      <c r="IDH236" s="57"/>
      <c r="IDI236" s="57"/>
      <c r="IDJ236" s="57"/>
      <c r="IDK236" s="57"/>
      <c r="IDL236" s="57"/>
      <c r="IDM236" s="57"/>
      <c r="IDN236" s="57"/>
      <c r="IDO236" s="57"/>
      <c r="IDP236" s="57"/>
      <c r="IDQ236" s="57"/>
      <c r="IDR236" s="57"/>
      <c r="IDS236" s="57"/>
      <c r="IDT236" s="57"/>
      <c r="IDU236" s="57"/>
      <c r="IDV236" s="57"/>
      <c r="IDW236" s="57"/>
      <c r="IDX236" s="57"/>
      <c r="IDY236" s="57"/>
      <c r="IDZ236" s="57"/>
      <c r="IEA236" s="57"/>
      <c r="IEB236" s="57"/>
      <c r="IEC236" s="57"/>
      <c r="IED236" s="57"/>
      <c r="IEE236" s="57"/>
      <c r="IEF236" s="57"/>
      <c r="IEG236" s="57"/>
      <c r="IEH236" s="57"/>
      <c r="IEI236" s="57"/>
      <c r="IEJ236" s="57"/>
      <c r="IEK236" s="57"/>
      <c r="IEL236" s="57"/>
      <c r="IEM236" s="57"/>
      <c r="IEN236" s="57"/>
      <c r="IEO236" s="57"/>
      <c r="IEP236" s="57"/>
      <c r="IEQ236" s="57"/>
      <c r="IER236" s="57"/>
      <c r="IES236" s="57"/>
      <c r="IET236" s="57"/>
      <c r="IEU236" s="57"/>
      <c r="IEV236" s="57"/>
      <c r="IEW236" s="57"/>
      <c r="IEX236" s="57"/>
      <c r="IEY236" s="57"/>
      <c r="IEZ236" s="57"/>
      <c r="IFA236" s="57"/>
      <c r="IFB236" s="57"/>
      <c r="IFC236" s="57"/>
      <c r="IFD236" s="57"/>
      <c r="IFE236" s="57"/>
      <c r="IFF236" s="57"/>
      <c r="IFG236" s="57"/>
      <c r="IFH236" s="57"/>
      <c r="IFI236" s="57"/>
      <c r="IFJ236" s="57"/>
      <c r="IFK236" s="57"/>
      <c r="IFL236" s="57"/>
      <c r="IFM236" s="57"/>
      <c r="IFN236" s="57"/>
      <c r="IFO236" s="57"/>
      <c r="IFP236" s="57"/>
      <c r="IFQ236" s="57"/>
      <c r="IFR236" s="57"/>
      <c r="IFS236" s="57"/>
      <c r="IFT236" s="57"/>
      <c r="IFU236" s="57"/>
      <c r="IFV236" s="57"/>
      <c r="IFW236" s="57"/>
      <c r="IFX236" s="57"/>
      <c r="IFY236" s="57"/>
      <c r="IFZ236" s="57"/>
      <c r="IGA236" s="57"/>
      <c r="IGB236" s="57"/>
      <c r="IGC236" s="57"/>
      <c r="IGD236" s="57"/>
      <c r="IGE236" s="57"/>
      <c r="IGF236" s="57"/>
      <c r="IGG236" s="57"/>
      <c r="IGH236" s="57"/>
      <c r="IGI236" s="57"/>
      <c r="IGJ236" s="57"/>
      <c r="IGK236" s="57"/>
      <c r="IGL236" s="57"/>
      <c r="IGM236" s="57"/>
      <c r="IGN236" s="57"/>
      <c r="IGO236" s="57"/>
      <c r="IGP236" s="57"/>
      <c r="IGQ236" s="57"/>
      <c r="IGR236" s="57"/>
      <c r="IGS236" s="57"/>
      <c r="IGT236" s="57"/>
      <c r="IGU236" s="57"/>
      <c r="IGV236" s="57"/>
      <c r="IGW236" s="57"/>
      <c r="IGX236" s="57"/>
      <c r="IGY236" s="57"/>
      <c r="IGZ236" s="57"/>
      <c r="IHA236" s="57"/>
      <c r="IHB236" s="57"/>
      <c r="IHC236" s="57"/>
      <c r="IHD236" s="57"/>
      <c r="IHE236" s="57"/>
      <c r="IHF236" s="57"/>
      <c r="IHG236" s="57"/>
      <c r="IHH236" s="57"/>
      <c r="IHI236" s="57"/>
      <c r="IHJ236" s="57"/>
      <c r="IHK236" s="57"/>
      <c r="IHL236" s="57"/>
      <c r="IHM236" s="57"/>
      <c r="IHN236" s="57"/>
      <c r="IHO236" s="57"/>
      <c r="IHP236" s="57"/>
      <c r="IHQ236" s="57"/>
      <c r="IHR236" s="57"/>
      <c r="IHS236" s="57"/>
      <c r="IHT236" s="57"/>
      <c r="IHU236" s="57"/>
      <c r="IHV236" s="57"/>
      <c r="IHW236" s="57"/>
      <c r="IHX236" s="57"/>
      <c r="IHY236" s="57"/>
      <c r="IHZ236" s="57"/>
      <c r="IIA236" s="57"/>
      <c r="IIB236" s="57"/>
      <c r="IIC236" s="57"/>
      <c r="IID236" s="57"/>
      <c r="IIE236" s="57"/>
      <c r="IIF236" s="57"/>
      <c r="IIG236" s="57"/>
      <c r="IIH236" s="57"/>
      <c r="III236" s="57"/>
      <c r="IIJ236" s="57"/>
      <c r="IIK236" s="57"/>
      <c r="IIL236" s="57"/>
      <c r="IIM236" s="57"/>
      <c r="IIN236" s="57"/>
      <c r="IIO236" s="57"/>
      <c r="IIP236" s="57"/>
      <c r="IIQ236" s="57"/>
      <c r="IIR236" s="57"/>
      <c r="IIS236" s="57"/>
      <c r="IIT236" s="57"/>
      <c r="IIU236" s="57"/>
      <c r="IIV236" s="57"/>
      <c r="IIW236" s="57"/>
      <c r="IIX236" s="57"/>
      <c r="IIY236" s="57"/>
      <c r="IIZ236" s="57"/>
      <c r="IJA236" s="57"/>
      <c r="IJB236" s="57"/>
      <c r="IJC236" s="57"/>
      <c r="IJD236" s="57"/>
      <c r="IJE236" s="57"/>
      <c r="IJF236" s="57"/>
      <c r="IJG236" s="57"/>
      <c r="IJH236" s="57"/>
      <c r="IJI236" s="57"/>
      <c r="IJJ236" s="57"/>
      <c r="IJK236" s="57"/>
      <c r="IJL236" s="57"/>
      <c r="IJM236" s="57"/>
      <c r="IJN236" s="57"/>
      <c r="IJO236" s="57"/>
      <c r="IJP236" s="57"/>
      <c r="IJQ236" s="57"/>
      <c r="IJR236" s="57"/>
      <c r="IJS236" s="57"/>
      <c r="IJT236" s="57"/>
      <c r="IJU236" s="57"/>
      <c r="IJV236" s="57"/>
      <c r="IJW236" s="57"/>
      <c r="IJX236" s="57"/>
      <c r="IJY236" s="57"/>
      <c r="IJZ236" s="57"/>
      <c r="IKA236" s="57"/>
      <c r="IKB236" s="57"/>
      <c r="IKC236" s="57"/>
      <c r="IKD236" s="57"/>
      <c r="IKE236" s="57"/>
      <c r="IKF236" s="57"/>
      <c r="IKG236" s="57"/>
      <c r="IKH236" s="57"/>
      <c r="IKI236" s="57"/>
      <c r="IKJ236" s="57"/>
      <c r="IKK236" s="57"/>
      <c r="IKL236" s="57"/>
      <c r="IKM236" s="57"/>
      <c r="IKN236" s="57"/>
      <c r="IKO236" s="57"/>
      <c r="IKP236" s="57"/>
      <c r="IKQ236" s="57"/>
      <c r="IKR236" s="57"/>
      <c r="IKS236" s="57"/>
      <c r="IKT236" s="57"/>
      <c r="IKU236" s="57"/>
      <c r="IKV236" s="57"/>
      <c r="IKW236" s="57"/>
      <c r="IKX236" s="57"/>
      <c r="IKY236" s="57"/>
      <c r="IKZ236" s="57"/>
      <c r="ILA236" s="57"/>
      <c r="ILB236" s="57"/>
      <c r="ILC236" s="57"/>
      <c r="ILD236" s="57"/>
      <c r="ILE236" s="57"/>
      <c r="ILF236" s="57"/>
      <c r="ILG236" s="57"/>
      <c r="ILH236" s="57"/>
      <c r="ILI236" s="57"/>
      <c r="ILJ236" s="57"/>
      <c r="ILK236" s="57"/>
      <c r="ILL236" s="57"/>
      <c r="ILM236" s="57"/>
      <c r="ILN236" s="57"/>
      <c r="ILO236" s="57"/>
      <c r="ILP236" s="57"/>
      <c r="ILQ236" s="57"/>
      <c r="ILR236" s="57"/>
      <c r="ILS236" s="57"/>
      <c r="ILT236" s="57"/>
      <c r="ILU236" s="57"/>
      <c r="ILV236" s="57"/>
      <c r="ILW236" s="57"/>
      <c r="ILX236" s="57"/>
      <c r="ILY236" s="57"/>
      <c r="ILZ236" s="57"/>
      <c r="IMA236" s="57"/>
      <c r="IMB236" s="57"/>
      <c r="IMC236" s="57"/>
      <c r="IMD236" s="57"/>
      <c r="IME236" s="57"/>
      <c r="IMF236" s="57"/>
      <c r="IMG236" s="57"/>
      <c r="IMH236" s="57"/>
      <c r="IMI236" s="57"/>
      <c r="IMJ236" s="57"/>
      <c r="IMK236" s="57"/>
      <c r="IML236" s="57"/>
      <c r="IMM236" s="57"/>
      <c r="IMN236" s="57"/>
      <c r="IMO236" s="57"/>
      <c r="IMP236" s="57"/>
      <c r="IMQ236" s="57"/>
      <c r="IMR236" s="57"/>
      <c r="IMS236" s="57"/>
      <c r="IMT236" s="57"/>
      <c r="IMU236" s="57"/>
      <c r="IMV236" s="57"/>
      <c r="IMW236" s="57"/>
      <c r="IMX236" s="57"/>
      <c r="IMY236" s="57"/>
      <c r="IMZ236" s="57"/>
      <c r="INA236" s="57"/>
      <c r="INB236" s="57"/>
      <c r="INC236" s="57"/>
      <c r="IND236" s="57"/>
      <c r="INE236" s="57"/>
      <c r="INF236" s="57"/>
      <c r="ING236" s="57"/>
      <c r="INH236" s="57"/>
      <c r="INI236" s="57"/>
      <c r="INJ236" s="57"/>
      <c r="INK236" s="57"/>
      <c r="INL236" s="57"/>
      <c r="INM236" s="57"/>
      <c r="INN236" s="57"/>
      <c r="INO236" s="57"/>
      <c r="INP236" s="57"/>
      <c r="INQ236" s="57"/>
      <c r="INR236" s="57"/>
      <c r="INS236" s="57"/>
      <c r="INT236" s="57"/>
      <c r="INU236" s="57"/>
      <c r="INV236" s="57"/>
      <c r="INW236" s="57"/>
      <c r="INX236" s="57"/>
      <c r="INY236" s="57"/>
      <c r="INZ236" s="57"/>
      <c r="IOA236" s="57"/>
      <c r="IOB236" s="57"/>
      <c r="IOC236" s="57"/>
      <c r="IOD236" s="57"/>
      <c r="IOE236" s="57"/>
      <c r="IOF236" s="57"/>
      <c r="IOG236" s="57"/>
      <c r="IOH236" s="57"/>
      <c r="IOI236" s="57"/>
      <c r="IOJ236" s="57"/>
      <c r="IOK236" s="57"/>
      <c r="IOL236" s="57"/>
      <c r="IOM236" s="57"/>
      <c r="ION236" s="57"/>
      <c r="IOO236" s="57"/>
      <c r="IOP236" s="57"/>
      <c r="IOQ236" s="57"/>
      <c r="IOR236" s="57"/>
      <c r="IOS236" s="57"/>
      <c r="IOT236" s="57"/>
      <c r="IOU236" s="57"/>
      <c r="IOV236" s="57"/>
      <c r="IOW236" s="57"/>
      <c r="IOX236" s="57"/>
      <c r="IOY236" s="57"/>
      <c r="IOZ236" s="57"/>
      <c r="IPA236" s="57"/>
      <c r="IPB236" s="57"/>
      <c r="IPC236" s="57"/>
      <c r="IPD236" s="57"/>
      <c r="IPE236" s="57"/>
      <c r="IPF236" s="57"/>
      <c r="IPG236" s="57"/>
      <c r="IPH236" s="57"/>
      <c r="IPI236" s="57"/>
      <c r="IPJ236" s="57"/>
      <c r="IPK236" s="57"/>
      <c r="IPL236" s="57"/>
      <c r="IPM236" s="57"/>
      <c r="IPN236" s="57"/>
      <c r="IPO236" s="57"/>
      <c r="IPP236" s="57"/>
      <c r="IPQ236" s="57"/>
      <c r="IPR236" s="57"/>
      <c r="IPS236" s="57"/>
      <c r="IPT236" s="57"/>
      <c r="IPU236" s="57"/>
      <c r="IPV236" s="57"/>
      <c r="IPW236" s="57"/>
      <c r="IPX236" s="57"/>
      <c r="IPY236" s="57"/>
      <c r="IPZ236" s="57"/>
      <c r="IQA236" s="57"/>
      <c r="IQB236" s="57"/>
      <c r="IQC236" s="57"/>
      <c r="IQD236" s="57"/>
      <c r="IQE236" s="57"/>
      <c r="IQF236" s="57"/>
      <c r="IQG236" s="57"/>
      <c r="IQH236" s="57"/>
      <c r="IQI236" s="57"/>
      <c r="IQJ236" s="57"/>
      <c r="IQK236" s="57"/>
      <c r="IQL236" s="57"/>
      <c r="IQM236" s="57"/>
      <c r="IQN236" s="57"/>
      <c r="IQO236" s="57"/>
      <c r="IQP236" s="57"/>
      <c r="IQQ236" s="57"/>
      <c r="IQR236" s="57"/>
      <c r="IQS236" s="57"/>
      <c r="IQT236" s="57"/>
      <c r="IQU236" s="57"/>
      <c r="IQV236" s="57"/>
      <c r="IQW236" s="57"/>
      <c r="IQX236" s="57"/>
      <c r="IQY236" s="57"/>
      <c r="IQZ236" s="57"/>
      <c r="IRA236" s="57"/>
      <c r="IRB236" s="57"/>
      <c r="IRC236" s="57"/>
      <c r="IRD236" s="57"/>
      <c r="IRE236" s="57"/>
      <c r="IRF236" s="57"/>
      <c r="IRG236" s="57"/>
      <c r="IRH236" s="57"/>
      <c r="IRI236" s="57"/>
      <c r="IRJ236" s="57"/>
      <c r="IRK236" s="57"/>
      <c r="IRL236" s="57"/>
      <c r="IRM236" s="57"/>
      <c r="IRN236" s="57"/>
      <c r="IRO236" s="57"/>
      <c r="IRP236" s="57"/>
      <c r="IRQ236" s="57"/>
      <c r="IRR236" s="57"/>
      <c r="IRS236" s="57"/>
      <c r="IRT236" s="57"/>
      <c r="IRU236" s="57"/>
      <c r="IRV236" s="57"/>
      <c r="IRW236" s="57"/>
      <c r="IRX236" s="57"/>
      <c r="IRY236" s="57"/>
      <c r="IRZ236" s="57"/>
      <c r="ISA236" s="57"/>
      <c r="ISB236" s="57"/>
      <c r="ISC236" s="57"/>
      <c r="ISD236" s="57"/>
      <c r="ISE236" s="57"/>
      <c r="ISF236" s="57"/>
      <c r="ISG236" s="57"/>
      <c r="ISH236" s="57"/>
      <c r="ISI236" s="57"/>
      <c r="ISJ236" s="57"/>
      <c r="ISK236" s="57"/>
      <c r="ISL236" s="57"/>
      <c r="ISM236" s="57"/>
      <c r="ISN236" s="57"/>
      <c r="ISO236" s="57"/>
      <c r="ISP236" s="57"/>
      <c r="ISQ236" s="57"/>
      <c r="ISR236" s="57"/>
      <c r="ISS236" s="57"/>
      <c r="IST236" s="57"/>
      <c r="ISU236" s="57"/>
      <c r="ISV236" s="57"/>
      <c r="ISW236" s="57"/>
      <c r="ISX236" s="57"/>
      <c r="ISY236" s="57"/>
      <c r="ISZ236" s="57"/>
      <c r="ITA236" s="57"/>
      <c r="ITB236" s="57"/>
      <c r="ITC236" s="57"/>
      <c r="ITD236" s="57"/>
      <c r="ITE236" s="57"/>
      <c r="ITF236" s="57"/>
      <c r="ITG236" s="57"/>
      <c r="ITH236" s="57"/>
      <c r="ITI236" s="57"/>
      <c r="ITJ236" s="57"/>
      <c r="ITK236" s="57"/>
      <c r="ITL236" s="57"/>
      <c r="ITM236" s="57"/>
      <c r="ITN236" s="57"/>
      <c r="ITO236" s="57"/>
      <c r="ITP236" s="57"/>
      <c r="ITQ236" s="57"/>
      <c r="ITR236" s="57"/>
      <c r="ITS236" s="57"/>
      <c r="ITT236" s="57"/>
      <c r="ITU236" s="57"/>
      <c r="ITV236" s="57"/>
      <c r="ITW236" s="57"/>
      <c r="ITX236" s="57"/>
      <c r="ITY236" s="57"/>
      <c r="ITZ236" s="57"/>
      <c r="IUA236" s="57"/>
      <c r="IUB236" s="57"/>
      <c r="IUC236" s="57"/>
      <c r="IUD236" s="57"/>
      <c r="IUE236" s="57"/>
      <c r="IUF236" s="57"/>
      <c r="IUG236" s="57"/>
      <c r="IUH236" s="57"/>
      <c r="IUI236" s="57"/>
      <c r="IUJ236" s="57"/>
      <c r="IUK236" s="57"/>
      <c r="IUL236" s="57"/>
      <c r="IUM236" s="57"/>
      <c r="IUN236" s="57"/>
      <c r="IUO236" s="57"/>
      <c r="IUP236" s="57"/>
      <c r="IUQ236" s="57"/>
      <c r="IUR236" s="57"/>
      <c r="IUS236" s="57"/>
      <c r="IUT236" s="57"/>
      <c r="IUU236" s="57"/>
      <c r="IUV236" s="57"/>
      <c r="IUW236" s="57"/>
      <c r="IUX236" s="57"/>
      <c r="IUY236" s="57"/>
      <c r="IUZ236" s="57"/>
      <c r="IVA236" s="57"/>
      <c r="IVB236" s="57"/>
      <c r="IVC236" s="57"/>
      <c r="IVD236" s="57"/>
      <c r="IVE236" s="57"/>
      <c r="IVF236" s="57"/>
      <c r="IVG236" s="57"/>
      <c r="IVH236" s="57"/>
      <c r="IVI236" s="57"/>
      <c r="IVJ236" s="57"/>
      <c r="IVK236" s="57"/>
      <c r="IVL236" s="57"/>
      <c r="IVM236" s="57"/>
      <c r="IVN236" s="57"/>
      <c r="IVO236" s="57"/>
      <c r="IVP236" s="57"/>
      <c r="IVQ236" s="57"/>
      <c r="IVR236" s="57"/>
      <c r="IVS236" s="57"/>
      <c r="IVT236" s="57"/>
      <c r="IVU236" s="57"/>
      <c r="IVV236" s="57"/>
      <c r="IVW236" s="57"/>
      <c r="IVX236" s="57"/>
      <c r="IVY236" s="57"/>
      <c r="IVZ236" s="57"/>
      <c r="IWA236" s="57"/>
      <c r="IWB236" s="57"/>
      <c r="IWC236" s="57"/>
      <c r="IWD236" s="57"/>
      <c r="IWE236" s="57"/>
      <c r="IWF236" s="57"/>
      <c r="IWG236" s="57"/>
      <c r="IWH236" s="57"/>
      <c r="IWI236" s="57"/>
      <c r="IWJ236" s="57"/>
      <c r="IWK236" s="57"/>
      <c r="IWL236" s="57"/>
      <c r="IWM236" s="57"/>
      <c r="IWN236" s="57"/>
      <c r="IWO236" s="57"/>
      <c r="IWP236" s="57"/>
      <c r="IWQ236" s="57"/>
      <c r="IWR236" s="57"/>
      <c r="IWS236" s="57"/>
      <c r="IWT236" s="57"/>
      <c r="IWU236" s="57"/>
      <c r="IWV236" s="57"/>
      <c r="IWW236" s="57"/>
      <c r="IWX236" s="57"/>
      <c r="IWY236" s="57"/>
      <c r="IWZ236" s="57"/>
      <c r="IXA236" s="57"/>
      <c r="IXB236" s="57"/>
      <c r="IXC236" s="57"/>
      <c r="IXD236" s="57"/>
      <c r="IXE236" s="57"/>
      <c r="IXF236" s="57"/>
      <c r="IXG236" s="57"/>
      <c r="IXH236" s="57"/>
      <c r="IXI236" s="57"/>
      <c r="IXJ236" s="57"/>
      <c r="IXK236" s="57"/>
      <c r="IXL236" s="57"/>
      <c r="IXM236" s="57"/>
      <c r="IXN236" s="57"/>
      <c r="IXO236" s="57"/>
      <c r="IXP236" s="57"/>
      <c r="IXQ236" s="57"/>
      <c r="IXR236" s="57"/>
      <c r="IXS236" s="57"/>
      <c r="IXT236" s="57"/>
      <c r="IXU236" s="57"/>
      <c r="IXV236" s="57"/>
      <c r="IXW236" s="57"/>
      <c r="IXX236" s="57"/>
      <c r="IXY236" s="57"/>
      <c r="IXZ236" s="57"/>
      <c r="IYA236" s="57"/>
      <c r="IYB236" s="57"/>
      <c r="IYC236" s="57"/>
      <c r="IYD236" s="57"/>
      <c r="IYE236" s="57"/>
      <c r="IYF236" s="57"/>
      <c r="IYG236" s="57"/>
      <c r="IYH236" s="57"/>
      <c r="IYI236" s="57"/>
      <c r="IYJ236" s="57"/>
      <c r="IYK236" s="57"/>
      <c r="IYL236" s="57"/>
      <c r="IYM236" s="57"/>
      <c r="IYN236" s="57"/>
      <c r="IYO236" s="57"/>
      <c r="IYP236" s="57"/>
      <c r="IYQ236" s="57"/>
      <c r="IYR236" s="57"/>
      <c r="IYS236" s="57"/>
      <c r="IYT236" s="57"/>
      <c r="IYU236" s="57"/>
      <c r="IYV236" s="57"/>
      <c r="IYW236" s="57"/>
      <c r="IYX236" s="57"/>
      <c r="IYY236" s="57"/>
      <c r="IYZ236" s="57"/>
      <c r="IZA236" s="57"/>
      <c r="IZB236" s="57"/>
      <c r="IZC236" s="57"/>
      <c r="IZD236" s="57"/>
      <c r="IZE236" s="57"/>
    </row>
    <row r="237" spans="1:6765" ht="51.75" customHeight="1">
      <c r="A237" s="59" t="str">
        <f>'приложение 1 культура'!A62</f>
        <v>Муниципальное бюджетное учреждение "Кривошеинская центральная межпоселенческая библиотека"</v>
      </c>
      <c r="B237" s="55"/>
      <c r="C237" s="34"/>
      <c r="D237" s="217"/>
      <c r="E237" s="33"/>
    </row>
    <row r="238" spans="1:6765" ht="18.75">
      <c r="A238" s="52" t="s">
        <v>52</v>
      </c>
      <c r="B238" s="111">
        <f>'приложение 2 культура '!B286</f>
        <v>1</v>
      </c>
      <c r="C238" s="150">
        <f>D238/B238/12*1000</f>
        <v>51533.333333333328</v>
      </c>
      <c r="D238" s="217">
        <f>'приложение 2 культура '!C286</f>
        <v>618.4</v>
      </c>
      <c r="E238" s="33">
        <f>C238/C239</f>
        <v>1.07371403615292</v>
      </c>
    </row>
    <row r="239" spans="1:6765" ht="18.75">
      <c r="A239" s="52" t="s">
        <v>53</v>
      </c>
      <c r="B239" s="111">
        <f>'приложение 2 культура '!B287</f>
        <v>16.3</v>
      </c>
      <c r="C239" s="150">
        <f t="shared" ref="C239:C240" si="76">D239/B239/12*1000</f>
        <v>47995.398773006134</v>
      </c>
      <c r="D239" s="217">
        <f>'приложение 2 культура '!C287</f>
        <v>9387.9</v>
      </c>
      <c r="E239" s="33">
        <f>C239/C239</f>
        <v>1</v>
      </c>
    </row>
    <row r="240" spans="1:6765" ht="18.75">
      <c r="A240" s="52" t="s">
        <v>54</v>
      </c>
      <c r="B240" s="111">
        <f>'приложение 2 культура '!B288</f>
        <v>2.4</v>
      </c>
      <c r="C240" s="150">
        <f t="shared" si="76"/>
        <v>34815.972222222219</v>
      </c>
      <c r="D240" s="217">
        <f>'приложение 2 культура '!C288</f>
        <v>1002.7</v>
      </c>
      <c r="E240" s="33">
        <f>C240/C239</f>
        <v>0.72540229089217678</v>
      </c>
    </row>
    <row r="241" spans="1:8">
      <c r="A241" s="41" t="s">
        <v>58</v>
      </c>
      <c r="B241" s="146"/>
      <c r="C241" s="137"/>
      <c r="D241" s="221"/>
      <c r="E241" s="205"/>
    </row>
    <row r="242" spans="1:8" ht="66" customHeight="1">
      <c r="A242" s="59" t="str">
        <f>'приложение 1 культура'!A63</f>
        <v>Муниципальное бюджетное учреждение культуры "Кривошеинская межпоселенческая централизованная клубная система"</v>
      </c>
      <c r="B242" s="55"/>
      <c r="C242" s="34"/>
      <c r="D242" s="217"/>
      <c r="E242" s="33"/>
    </row>
    <row r="243" spans="1:8" ht="18.75">
      <c r="A243" s="52" t="s">
        <v>52</v>
      </c>
      <c r="B243" s="111">
        <f>'приложение 2 культура '!B292</f>
        <v>2</v>
      </c>
      <c r="C243" s="150">
        <f>D243/B243/12*1000</f>
        <v>97616.666666666672</v>
      </c>
      <c r="D243" s="217">
        <f>'приложение 2 культура '!C292</f>
        <v>2342.8000000000002</v>
      </c>
      <c r="E243" s="33">
        <f>C243/C244</f>
        <v>2.123329475439971</v>
      </c>
    </row>
    <row r="244" spans="1:8" ht="18.75">
      <c r="A244" s="52" t="s">
        <v>53</v>
      </c>
      <c r="B244" s="111">
        <f>'приложение 2 культура '!B293</f>
        <v>21.3</v>
      </c>
      <c r="C244" s="150">
        <f t="shared" ref="C244:C245" si="77">D244/B244/12*1000</f>
        <v>45973.395931142397</v>
      </c>
      <c r="D244" s="217">
        <f>'приложение 2 культура '!C293</f>
        <v>11750.8</v>
      </c>
      <c r="E244" s="33">
        <f>C244/C244</f>
        <v>1</v>
      </c>
    </row>
    <row r="245" spans="1:8" ht="18.75">
      <c r="A245" s="52" t="s">
        <v>54</v>
      </c>
      <c r="B245" s="111">
        <f>'приложение 2 культура '!B294</f>
        <v>16.399999999999999</v>
      </c>
      <c r="C245" s="150">
        <f t="shared" si="77"/>
        <v>28056.402439024394</v>
      </c>
      <c r="D245" s="217">
        <f>'приложение 2 культура '!C294</f>
        <v>5521.5</v>
      </c>
      <c r="E245" s="33">
        <f>C245/C244</f>
        <v>0.61027474413781502</v>
      </c>
    </row>
    <row r="246" spans="1:8" ht="27" customHeight="1">
      <c r="A246" s="671" t="s">
        <v>25</v>
      </c>
      <c r="B246" s="672"/>
      <c r="C246" s="672"/>
      <c r="D246" s="672"/>
      <c r="E246" s="672"/>
    </row>
    <row r="247" spans="1:8">
      <c r="A247" s="153" t="s">
        <v>52</v>
      </c>
      <c r="B247" s="38">
        <f>'приложение 2 культура '!B317</f>
        <v>3.4</v>
      </c>
      <c r="C247" s="154">
        <f>D247/B247/12*1000</f>
        <v>61210.784313725497</v>
      </c>
      <c r="D247" s="215">
        <f>'приложение 2 культура '!C317</f>
        <v>2497.4</v>
      </c>
      <c r="E247" s="134">
        <f>C247/C248</f>
        <v>1.3096828353250756</v>
      </c>
      <c r="F247" s="207">
        <f>B252+B257</f>
        <v>3.4</v>
      </c>
      <c r="G247" s="207">
        <f>H247/F247/12*1000</f>
        <v>61210.784313725497</v>
      </c>
      <c r="H247" s="207">
        <f>D252+D257</f>
        <v>2497.4</v>
      </c>
    </row>
    <row r="248" spans="1:8">
      <c r="A248" s="153" t="s">
        <v>53</v>
      </c>
      <c r="B248" s="38">
        <f>'приложение 2 культура '!B318</f>
        <v>51.7</v>
      </c>
      <c r="C248" s="154">
        <f t="shared" ref="C248:C249" si="78">D248/B248/12*1000</f>
        <v>46737.105093488077</v>
      </c>
      <c r="D248" s="215">
        <f>'приложение 2 культура '!C318</f>
        <v>28995.7</v>
      </c>
      <c r="E248" s="134">
        <f>C248/C248</f>
        <v>1</v>
      </c>
      <c r="F248" s="207">
        <f t="shared" ref="F248:F249" si="79">B253+B258</f>
        <v>51.7</v>
      </c>
      <c r="G248" s="207">
        <f t="shared" ref="G248:G249" si="80">H248/F248/12*1000</f>
        <v>46737.105093488077</v>
      </c>
      <c r="H248" s="207">
        <f t="shared" ref="H248:H249" si="81">D253+D258</f>
        <v>28995.7</v>
      </c>
    </row>
    <row r="249" spans="1:8">
      <c r="A249" s="153" t="s">
        <v>54</v>
      </c>
      <c r="B249" s="38">
        <f>'приложение 2 культура '!B319</f>
        <v>22.2</v>
      </c>
      <c r="C249" s="154">
        <f t="shared" si="78"/>
        <v>29968.468468468469</v>
      </c>
      <c r="D249" s="215">
        <f>'приложение 2 культура '!C319</f>
        <v>7983.5999999999995</v>
      </c>
      <c r="E249" s="134">
        <f>C249/C248</f>
        <v>0.6412136226350057</v>
      </c>
      <c r="F249" s="207">
        <f t="shared" si="79"/>
        <v>22.2</v>
      </c>
      <c r="G249" s="207">
        <f t="shared" si="80"/>
        <v>29968.468468468469</v>
      </c>
      <c r="H249" s="207">
        <f t="shared" si="81"/>
        <v>7983.5999999999995</v>
      </c>
    </row>
    <row r="250" spans="1:8">
      <c r="A250" s="53" t="s">
        <v>55</v>
      </c>
      <c r="B250" s="145"/>
      <c r="C250" s="137"/>
      <c r="D250" s="220"/>
      <c r="E250" s="58"/>
    </row>
    <row r="251" spans="1:8" ht="67.5" customHeight="1">
      <c r="A251" s="59" t="str">
        <f>'приложение 1 культура'!A67</f>
        <v>Муниципальное бюджетное учреждение культуры "Молчановская межпоселенческая централизованная библиотечная система"</v>
      </c>
      <c r="B251" s="55"/>
      <c r="C251" s="34"/>
      <c r="D251" s="217"/>
      <c r="E251" s="33"/>
    </row>
    <row r="252" spans="1:8">
      <c r="A252" s="52" t="s">
        <v>52</v>
      </c>
      <c r="B252" s="158">
        <f>'приложение 2 культура '!B311</f>
        <v>1</v>
      </c>
      <c r="C252" s="150">
        <f>D252/B252/12*1000</f>
        <v>56308.333333333336</v>
      </c>
      <c r="D252" s="217">
        <f>'приложение 2 культура '!C311</f>
        <v>675.7</v>
      </c>
      <c r="E252" s="33">
        <f>C252/C253</f>
        <v>1.2404243113285285</v>
      </c>
    </row>
    <row r="253" spans="1:8">
      <c r="A253" s="52" t="s">
        <v>53</v>
      </c>
      <c r="B253" s="158">
        <f>'приложение 2 культура '!B312</f>
        <v>17.600000000000001</v>
      </c>
      <c r="C253" s="150">
        <f t="shared" ref="C253:C254" si="82">D253/B253/12*1000</f>
        <v>45394.412878787873</v>
      </c>
      <c r="D253" s="217">
        <f>'приложение 2 культура '!C312</f>
        <v>9587.2999999999993</v>
      </c>
      <c r="E253" s="33">
        <f>C253/C253</f>
        <v>1</v>
      </c>
    </row>
    <row r="254" spans="1:8">
      <c r="A254" s="52" t="s">
        <v>54</v>
      </c>
      <c r="B254" s="158">
        <f>'приложение 2 культура '!B313</f>
        <v>3</v>
      </c>
      <c r="C254" s="150">
        <f t="shared" si="82"/>
        <v>30616.666666666672</v>
      </c>
      <c r="D254" s="217">
        <f>'приложение 2 культура '!C313</f>
        <v>1102.2</v>
      </c>
      <c r="E254" s="33">
        <f>C254/C253</f>
        <v>0.67445891961240412</v>
      </c>
    </row>
    <row r="255" spans="1:8" ht="20.25" customHeight="1">
      <c r="A255" s="41" t="s">
        <v>58</v>
      </c>
      <c r="B255" s="146"/>
      <c r="C255" s="137"/>
      <c r="D255" s="221"/>
      <c r="E255" s="205"/>
    </row>
    <row r="256" spans="1:8" ht="66" customHeight="1">
      <c r="A256" s="59" t="str">
        <f>'приложение 1 культура'!A66</f>
        <v>Муниципальное автономное учреждение культуры "Межпоселенческий методический центр народного творчества и досуга"</v>
      </c>
      <c r="B256" s="55"/>
      <c r="C256" s="34"/>
      <c r="D256" s="217"/>
      <c r="E256" s="33"/>
    </row>
    <row r="257" spans="1:8">
      <c r="A257" s="52" t="s">
        <v>52</v>
      </c>
      <c r="B257" s="158">
        <f>'приложение 2 культура '!B305</f>
        <v>2.4</v>
      </c>
      <c r="C257" s="150">
        <f>D257/B257/12*1000</f>
        <v>63253.472222222226</v>
      </c>
      <c r="D257" s="217">
        <f>'приложение 2 культура '!C305</f>
        <v>1821.7</v>
      </c>
      <c r="E257" s="33">
        <f>C257/C258</f>
        <v>1.3336143542658505</v>
      </c>
    </row>
    <row r="258" spans="1:8">
      <c r="A258" s="52" t="s">
        <v>53</v>
      </c>
      <c r="B258" s="158">
        <f>'приложение 2 культура '!B306</f>
        <v>34.1</v>
      </c>
      <c r="C258" s="150">
        <f t="shared" ref="C258:C259" si="83">D258/B258/12*1000</f>
        <v>47430.107526881722</v>
      </c>
      <c r="D258" s="217">
        <f>'приложение 2 культура '!C306</f>
        <v>19408.400000000001</v>
      </c>
      <c r="E258" s="33">
        <f>C258/C258</f>
        <v>1</v>
      </c>
    </row>
    <row r="259" spans="1:8">
      <c r="A259" s="52" t="s">
        <v>54</v>
      </c>
      <c r="B259" s="158">
        <f>'приложение 2 культура '!B307</f>
        <v>19.2</v>
      </c>
      <c r="C259" s="150">
        <f t="shared" si="83"/>
        <v>29867.1875</v>
      </c>
      <c r="D259" s="217">
        <f>'приложение 2 культура '!C307</f>
        <v>6881.4</v>
      </c>
      <c r="E259" s="33">
        <f>C259/C258</f>
        <v>0.62970946214010426</v>
      </c>
    </row>
    <row r="260" spans="1:8" ht="27" customHeight="1">
      <c r="A260" s="671" t="s">
        <v>27</v>
      </c>
      <c r="B260" s="672"/>
      <c r="C260" s="672"/>
      <c r="D260" s="672"/>
      <c r="E260" s="672"/>
    </row>
    <row r="261" spans="1:8">
      <c r="A261" s="153" t="s">
        <v>52</v>
      </c>
      <c r="B261" s="38">
        <f>'приложение 2 культура '!B342</f>
        <v>3</v>
      </c>
      <c r="C261" s="154">
        <f>D261/B261/12*1000</f>
        <v>64433.33333333335</v>
      </c>
      <c r="D261" s="215">
        <f>'приложение 2 культура '!C342</f>
        <v>2319.6000000000004</v>
      </c>
      <c r="E261" s="134">
        <f>C261/C262</f>
        <v>1.1706352459501919</v>
      </c>
      <c r="F261" s="207" t="e">
        <f>B266+B271+#REF!</f>
        <v>#REF!</v>
      </c>
      <c r="G261" s="207" t="e">
        <f>H261/F261/12*1000</f>
        <v>#REF!</v>
      </c>
      <c r="H261" s="207" t="e">
        <f>D266+D271+#REF!</f>
        <v>#REF!</v>
      </c>
    </row>
    <row r="262" spans="1:8">
      <c r="A262" s="153" t="s">
        <v>53</v>
      </c>
      <c r="B262" s="38">
        <f>'приложение 2 культура '!B343</f>
        <v>63.9</v>
      </c>
      <c r="C262" s="154">
        <f t="shared" ref="C262:C263" si="84">D262/B262/12*1000</f>
        <v>55041.340636411056</v>
      </c>
      <c r="D262" s="215">
        <f>'приложение 2 культура '!C343</f>
        <v>42205.7</v>
      </c>
      <c r="E262" s="134">
        <f>C262/C262</f>
        <v>1</v>
      </c>
      <c r="F262" s="207" t="e">
        <f>B267+B272+#REF!</f>
        <v>#REF!</v>
      </c>
      <c r="G262" s="207" t="e">
        <f t="shared" ref="G262:G263" si="85">H262/F262/12*1000</f>
        <v>#REF!</v>
      </c>
      <c r="H262" s="207" t="e">
        <f>D267+D272+#REF!</f>
        <v>#REF!</v>
      </c>
    </row>
    <row r="263" spans="1:8">
      <c r="A263" s="153" t="s">
        <v>54</v>
      </c>
      <c r="B263" s="38">
        <f>'приложение 2 культура '!B344</f>
        <v>29.5</v>
      </c>
      <c r="C263" s="154">
        <f t="shared" si="84"/>
        <v>31711.864406779663</v>
      </c>
      <c r="D263" s="215">
        <f>'приложение 2 культура '!C344</f>
        <v>11226</v>
      </c>
      <c r="E263" s="134">
        <f>C263/C262</f>
        <v>0.57614629367878378</v>
      </c>
      <c r="F263" s="207" t="e">
        <f>B268+B273+#REF!</f>
        <v>#REF!</v>
      </c>
      <c r="G263" s="207" t="e">
        <f t="shared" si="85"/>
        <v>#REF!</v>
      </c>
      <c r="H263" s="207" t="e">
        <f>D268+D273+#REF!</f>
        <v>#REF!</v>
      </c>
    </row>
    <row r="264" spans="1:8">
      <c r="A264" s="53" t="s">
        <v>55</v>
      </c>
      <c r="B264" s="38"/>
      <c r="C264" s="34"/>
      <c r="D264" s="215"/>
      <c r="E264" s="135"/>
    </row>
    <row r="265" spans="1:8" ht="49.5" customHeight="1">
      <c r="A265" s="59" t="str">
        <f>'приложение 1 культура'!A70</f>
        <v xml:space="preserve">Муниципальное бюджетное учреждение культуры "Межпоселенческая библиотека" </v>
      </c>
      <c r="B265" s="55"/>
      <c r="C265" s="34"/>
      <c r="D265" s="217"/>
      <c r="E265" s="33"/>
    </row>
    <row r="266" spans="1:8">
      <c r="A266" s="52" t="s">
        <v>52</v>
      </c>
      <c r="B266" s="158">
        <f>'приложение 2 культура '!B324</f>
        <v>1</v>
      </c>
      <c r="C266" s="150">
        <f>D266/B266/12*1000</f>
        <v>62766.666666666672</v>
      </c>
      <c r="D266" s="217">
        <f>'приложение 2 культура '!C324</f>
        <v>753.2</v>
      </c>
      <c r="E266" s="33">
        <f>C266/C267</f>
        <v>1.097824756152308</v>
      </c>
    </row>
    <row r="267" spans="1:8">
      <c r="A267" s="52" t="s">
        <v>53</v>
      </c>
      <c r="B267" s="158">
        <f>'приложение 2 культура '!B325</f>
        <v>25</v>
      </c>
      <c r="C267" s="150">
        <f t="shared" ref="C267:C268" si="86">D267/B267/12*1000</f>
        <v>57173.666666666664</v>
      </c>
      <c r="D267" s="217">
        <f>'приложение 2 культура '!C325</f>
        <v>17152.099999999999</v>
      </c>
      <c r="E267" s="33">
        <f>C267/C267</f>
        <v>1</v>
      </c>
    </row>
    <row r="268" spans="1:8">
      <c r="A268" s="52" t="s">
        <v>54</v>
      </c>
      <c r="B268" s="158">
        <f>'приложение 2 культура '!B326</f>
        <v>6.5</v>
      </c>
      <c r="C268" s="150">
        <f t="shared" si="86"/>
        <v>34160.256410256407</v>
      </c>
      <c r="D268" s="217">
        <f>'приложение 2 культура '!C326</f>
        <v>2664.5</v>
      </c>
      <c r="E268" s="33">
        <f>C268/C267</f>
        <v>0.59748234461534866</v>
      </c>
    </row>
    <row r="269" spans="1:8">
      <c r="A269" s="60" t="s">
        <v>82</v>
      </c>
      <c r="B269" s="147"/>
      <c r="C269" s="137"/>
      <c r="D269" s="222"/>
      <c r="E269" s="58"/>
    </row>
    <row r="270" spans="1:8" ht="36" customHeight="1">
      <c r="A270" s="59" t="str">
        <f>'приложение 1 культура'!A71</f>
        <v>Муниципальное бюджетное учреждение культуры "Муниципальный музей"</v>
      </c>
      <c r="B270" s="55"/>
      <c r="C270" s="34"/>
      <c r="D270" s="217"/>
      <c r="E270" s="33"/>
    </row>
    <row r="271" spans="1:8">
      <c r="A271" s="52" t="s">
        <v>52</v>
      </c>
      <c r="B271" s="158">
        <f>'приложение 2 культура '!B330</f>
        <v>1</v>
      </c>
      <c r="C271" s="150">
        <f>D271/B271/12*1000</f>
        <v>60108.333333333328</v>
      </c>
      <c r="D271" s="217">
        <f>'приложение 2 культура '!C330</f>
        <v>721.3</v>
      </c>
      <c r="E271" s="33">
        <f>C271/C272</f>
        <v>1.0772102747909198</v>
      </c>
    </row>
    <row r="272" spans="1:8">
      <c r="A272" s="52" t="s">
        <v>53</v>
      </c>
      <c r="B272" s="158">
        <f>'приложение 2 культура '!B331</f>
        <v>5</v>
      </c>
      <c r="C272" s="150">
        <f t="shared" ref="C272:C273" si="87">D272/B272/12*1000</f>
        <v>55800.000000000007</v>
      </c>
      <c r="D272" s="217">
        <f>'приложение 2 культура '!C331</f>
        <v>3348</v>
      </c>
      <c r="E272" s="33">
        <f>C272/C272</f>
        <v>1</v>
      </c>
    </row>
    <row r="273" spans="1:8">
      <c r="A273" s="52" t="s">
        <v>54</v>
      </c>
      <c r="B273" s="158">
        <f>'приложение 2 культура '!B332</f>
        <v>4</v>
      </c>
      <c r="C273" s="150">
        <f t="shared" si="87"/>
        <v>32250</v>
      </c>
      <c r="D273" s="217">
        <f>'приложение 2 культура '!C332</f>
        <v>1548</v>
      </c>
      <c r="E273" s="33">
        <f>C273/C272</f>
        <v>0.57795698924731176</v>
      </c>
    </row>
    <row r="274" spans="1:8">
      <c r="A274" s="41" t="s">
        <v>58</v>
      </c>
      <c r="B274" s="141"/>
      <c r="C274" s="136"/>
      <c r="D274" s="216"/>
      <c r="E274" s="128"/>
    </row>
    <row r="275" spans="1:8" ht="39.75" customHeight="1">
      <c r="A275" s="59" t="str">
        <f>'приложение 1 культура'!A72</f>
        <v>Муниципальное бюджетное учреждение культуры "Районный Дом культуры"</v>
      </c>
      <c r="B275" s="142"/>
      <c r="C275" s="34"/>
      <c r="D275" s="213"/>
      <c r="E275" s="33"/>
    </row>
    <row r="276" spans="1:8">
      <c r="A276" s="52" t="s">
        <v>52</v>
      </c>
      <c r="B276" s="56">
        <f>'приложение 2 культура '!B336</f>
        <v>1</v>
      </c>
      <c r="C276" s="150">
        <f>D276/B276/12*1000</f>
        <v>70425</v>
      </c>
      <c r="D276" s="213">
        <f>'приложение 2 культура '!C336</f>
        <v>845.1</v>
      </c>
      <c r="E276" s="33">
        <f>C276/C277</f>
        <v>1.3198847302078727</v>
      </c>
    </row>
    <row r="277" spans="1:8">
      <c r="A277" s="52" t="s">
        <v>53</v>
      </c>
      <c r="B277" s="56">
        <f>'приложение 2 культура '!B337</f>
        <v>33.9</v>
      </c>
      <c r="C277" s="150">
        <f t="shared" ref="C277:C278" si="88">D277/B277/12*1000</f>
        <v>53356.932153392328</v>
      </c>
      <c r="D277" s="213">
        <f>'приложение 2 культура '!C337</f>
        <v>21705.599999999999</v>
      </c>
      <c r="E277" s="33">
        <f>C277/C277</f>
        <v>1</v>
      </c>
    </row>
    <row r="278" spans="1:8">
      <c r="A278" s="52" t="s">
        <v>54</v>
      </c>
      <c r="B278" s="56">
        <f>'приложение 2 культура '!B338</f>
        <v>19</v>
      </c>
      <c r="C278" s="150">
        <f t="shared" si="88"/>
        <v>30760.964912280702</v>
      </c>
      <c r="D278" s="213">
        <f>'приложение 2 культура '!C338</f>
        <v>7013.5</v>
      </c>
      <c r="E278" s="33">
        <f>C278/C277</f>
        <v>0.57651299785842314</v>
      </c>
    </row>
    <row r="279" spans="1:8" ht="25.5" customHeight="1">
      <c r="A279" s="671" t="s">
        <v>29</v>
      </c>
      <c r="B279" s="672"/>
      <c r="C279" s="672"/>
      <c r="D279" s="672"/>
      <c r="E279" s="672"/>
    </row>
    <row r="280" spans="1:8">
      <c r="A280" s="138" t="s">
        <v>52</v>
      </c>
      <c r="B280" s="38">
        <f>'приложение 2 культура '!B367</f>
        <v>3</v>
      </c>
      <c r="C280" s="150">
        <f>D280/B280/12*1000</f>
        <v>49866.666666666664</v>
      </c>
      <c r="D280" s="215">
        <f>'приложение 2 культура '!C367</f>
        <v>1795.1999999999998</v>
      </c>
      <c r="E280" s="135">
        <f>C280/C281</f>
        <v>1.6313459226253622</v>
      </c>
      <c r="F280" s="207">
        <f>B285+B290+B295</f>
        <v>3</v>
      </c>
      <c r="G280" s="207">
        <f>H280/F280/12*1000</f>
        <v>49866.666666666664</v>
      </c>
      <c r="H280" s="207">
        <f>D285+D290+D295</f>
        <v>1795.1999999999998</v>
      </c>
    </row>
    <row r="281" spans="1:8">
      <c r="A281" s="138" t="s">
        <v>53</v>
      </c>
      <c r="B281" s="38">
        <f>'приложение 2 культура '!B368</f>
        <v>84.8</v>
      </c>
      <c r="C281" s="150">
        <f t="shared" ref="C281:C282" si="89">D281/B281/12*1000</f>
        <v>30567.806603773588</v>
      </c>
      <c r="D281" s="215">
        <f>'приложение 2 культура '!C368</f>
        <v>31105.8</v>
      </c>
      <c r="E281" s="135">
        <f>C281/C281</f>
        <v>1</v>
      </c>
      <c r="F281" s="207">
        <f t="shared" ref="F281:H282" si="90">B286+B291+B296</f>
        <v>84.8</v>
      </c>
      <c r="G281" s="207">
        <f t="shared" ref="G281:G282" si="91">H281/F281/12*1000</f>
        <v>30567.806603773592</v>
      </c>
      <c r="H281" s="207">
        <f t="shared" si="90"/>
        <v>31105.800000000003</v>
      </c>
    </row>
    <row r="282" spans="1:8">
      <c r="A282" s="138" t="s">
        <v>54</v>
      </c>
      <c r="B282" s="38">
        <f>'приложение 2 культура '!B369</f>
        <v>26.5</v>
      </c>
      <c r="C282" s="150">
        <f t="shared" si="89"/>
        <v>26602.201257861638</v>
      </c>
      <c r="D282" s="215">
        <f>'приложение 2 культура '!C369</f>
        <v>8459.5</v>
      </c>
      <c r="E282" s="135">
        <f>C282/C281</f>
        <v>0.87026856727684221</v>
      </c>
      <c r="F282" s="207">
        <f t="shared" si="90"/>
        <v>26.5</v>
      </c>
      <c r="G282" s="207">
        <f t="shared" si="91"/>
        <v>26602.201257861638</v>
      </c>
      <c r="H282" s="207">
        <f t="shared" si="90"/>
        <v>8459.5</v>
      </c>
    </row>
    <row r="283" spans="1:8">
      <c r="A283" s="53" t="s">
        <v>55</v>
      </c>
      <c r="B283" s="145"/>
      <c r="C283" s="137"/>
      <c r="D283" s="220"/>
      <c r="E283" s="58"/>
    </row>
    <row r="284" spans="1:8" ht="50.25" customHeight="1">
      <c r="A284" s="59" t="str">
        <f>'приложение 1 культура'!A75</f>
        <v>Муниципальное автономное учреждение "Централизованная библиотечная система Первомайского района"</v>
      </c>
      <c r="B284" s="55"/>
      <c r="C284" s="34"/>
      <c r="D284" s="217"/>
      <c r="E284" s="33"/>
    </row>
    <row r="285" spans="1:8">
      <c r="A285" s="52" t="s">
        <v>52</v>
      </c>
      <c r="B285" s="56">
        <f>'приложение 2 культура '!B349</f>
        <v>1</v>
      </c>
      <c r="C285" s="150">
        <f>D285/B285/12*1000</f>
        <v>49525</v>
      </c>
      <c r="D285" s="217">
        <f>'приложение 2 культура '!C349</f>
        <v>594.29999999999995</v>
      </c>
      <c r="E285" s="33">
        <f>C285/C286</f>
        <v>1.5857478032847219</v>
      </c>
    </row>
    <row r="286" spans="1:8">
      <c r="A286" s="52" t="s">
        <v>53</v>
      </c>
      <c r="B286" s="56">
        <f>'приложение 2 культура '!B350</f>
        <v>29</v>
      </c>
      <c r="C286" s="150">
        <f t="shared" ref="C286:C287" si="92">D286/B286/12*1000</f>
        <v>31231.321839080461</v>
      </c>
      <c r="D286" s="217">
        <f>'приложение 2 культура '!C350</f>
        <v>10868.5</v>
      </c>
      <c r="E286" s="33">
        <f>C286/C286</f>
        <v>1</v>
      </c>
    </row>
    <row r="287" spans="1:8">
      <c r="A287" s="52" t="s">
        <v>54</v>
      </c>
      <c r="B287" s="56">
        <f>'приложение 2 культура '!B351</f>
        <v>4</v>
      </c>
      <c r="C287" s="150">
        <f t="shared" si="92"/>
        <v>29474.999999999996</v>
      </c>
      <c r="D287" s="217">
        <f>'приложение 2 культура '!C351</f>
        <v>1414.8</v>
      </c>
      <c r="E287" s="33">
        <f>C287/C286</f>
        <v>0.94376408888071017</v>
      </c>
    </row>
    <row r="288" spans="1:8">
      <c r="A288" s="60" t="s">
        <v>82</v>
      </c>
      <c r="B288" s="146"/>
      <c r="C288" s="137"/>
      <c r="D288" s="221"/>
      <c r="E288" s="205"/>
    </row>
    <row r="289" spans="1:8" ht="48" customHeight="1">
      <c r="A289" s="59" t="str">
        <f>'приложение 1 культура'!A77</f>
        <v>Муниципальное автономное учреждение "Первомайский районный краеведческий музей"</v>
      </c>
      <c r="B289" s="55"/>
      <c r="C289" s="34"/>
      <c r="D289" s="217"/>
      <c r="E289" s="33"/>
    </row>
    <row r="290" spans="1:8">
      <c r="A290" s="52" t="s">
        <v>52</v>
      </c>
      <c r="B290" s="56">
        <f>'приложение 2 культура '!B361</f>
        <v>1</v>
      </c>
      <c r="C290" s="150">
        <f>D290/B290/12*1000</f>
        <v>28366.666666666664</v>
      </c>
      <c r="D290" s="217">
        <f>'приложение 2 культура '!C361</f>
        <v>340.4</v>
      </c>
      <c r="E290" s="33">
        <f>C290/C291</f>
        <v>0.7669807455960671</v>
      </c>
    </row>
    <row r="291" spans="1:8">
      <c r="A291" s="52" t="s">
        <v>53</v>
      </c>
      <c r="B291" s="56">
        <f>'приложение 2 культура '!B362</f>
        <v>3.3</v>
      </c>
      <c r="C291" s="150">
        <f t="shared" ref="C291:C292" si="93">D291/B291/12*1000</f>
        <v>36984.848484848488</v>
      </c>
      <c r="D291" s="217">
        <f>'приложение 2 культура '!C362</f>
        <v>1464.6</v>
      </c>
      <c r="E291" s="33">
        <f>C291/C291</f>
        <v>1</v>
      </c>
    </row>
    <row r="292" spans="1:8">
      <c r="A292" s="52" t="s">
        <v>54</v>
      </c>
      <c r="B292" s="56">
        <f>'приложение 2 культура '!B363</f>
        <v>1.7</v>
      </c>
      <c r="C292" s="150">
        <f t="shared" si="93"/>
        <v>26950.98039215686</v>
      </c>
      <c r="D292" s="217">
        <f>'приложение 2 культура '!C363</f>
        <v>549.79999999999995</v>
      </c>
      <c r="E292" s="33">
        <f>C292/C291</f>
        <v>0.72870327975516291</v>
      </c>
    </row>
    <row r="293" spans="1:8">
      <c r="A293" s="41" t="s">
        <v>58</v>
      </c>
      <c r="B293" s="146"/>
      <c r="C293" s="137"/>
      <c r="D293" s="221"/>
      <c r="E293" s="205"/>
    </row>
    <row r="294" spans="1:8" ht="51" customHeight="1">
      <c r="A294" s="59" t="str">
        <f>'приложение 1 культура'!A76</f>
        <v xml:space="preserve">Муниципальное автономное учреждение "Централизованная клубная система Первомайского района" </v>
      </c>
      <c r="B294" s="55"/>
      <c r="C294" s="34"/>
      <c r="D294" s="217"/>
      <c r="E294" s="33"/>
    </row>
    <row r="295" spans="1:8">
      <c r="A295" s="52" t="s">
        <v>52</v>
      </c>
      <c r="B295" s="56">
        <f>'приложение 2 культура '!B355</f>
        <v>1</v>
      </c>
      <c r="C295" s="150">
        <f>D295/B295/12*1000</f>
        <v>71708.333333333328</v>
      </c>
      <c r="D295" s="217">
        <f>'приложение 2 культура '!C355</f>
        <v>860.5</v>
      </c>
      <c r="E295" s="33">
        <f>C295/C296</f>
        <v>2.406486546953821</v>
      </c>
    </row>
    <row r="296" spans="1:8">
      <c r="A296" s="52" t="s">
        <v>53</v>
      </c>
      <c r="B296" s="56">
        <f>'приложение 2 культура '!B356</f>
        <v>52.5</v>
      </c>
      <c r="C296" s="150">
        <f t="shared" ref="C296:C297" si="94">D296/B296/12*1000</f>
        <v>29797.936507936509</v>
      </c>
      <c r="D296" s="217">
        <f>'приложение 2 культура '!C356</f>
        <v>18772.7</v>
      </c>
      <c r="E296" s="33">
        <f>C296/C296</f>
        <v>1</v>
      </c>
    </row>
    <row r="297" spans="1:8">
      <c r="A297" s="52" t="s">
        <v>54</v>
      </c>
      <c r="B297" s="56">
        <f>'приложение 2 культура '!B357</f>
        <v>20.8</v>
      </c>
      <c r="C297" s="150">
        <f t="shared" si="94"/>
        <v>26021.233974358973</v>
      </c>
      <c r="D297" s="217">
        <f>'приложение 2 культура '!C357</f>
        <v>6494.9</v>
      </c>
      <c r="E297" s="33">
        <f>C297/C296</f>
        <v>0.8732562393180604</v>
      </c>
    </row>
    <row r="298" spans="1:8" ht="26.25" customHeight="1">
      <c r="A298" s="671" t="s">
        <v>31</v>
      </c>
      <c r="B298" s="672"/>
      <c r="C298" s="672"/>
      <c r="D298" s="672"/>
      <c r="E298" s="672"/>
    </row>
    <row r="299" spans="1:8">
      <c r="A299" s="153" t="s">
        <v>52</v>
      </c>
      <c r="B299" s="38">
        <f>'приложение 2 культура '!B386</f>
        <v>2</v>
      </c>
      <c r="C299" s="154">
        <f>D299/B299/12*1000</f>
        <v>78600.000000000015</v>
      </c>
      <c r="D299" s="215">
        <f>'приложение 2 культура '!C386</f>
        <v>1886.4</v>
      </c>
      <c r="E299" s="134">
        <f>C299/C300</f>
        <v>1.5360881216410289</v>
      </c>
      <c r="F299" s="207">
        <f>B304+B309</f>
        <v>2</v>
      </c>
      <c r="G299" s="207">
        <f>H299/F299/12*1000</f>
        <v>78600.000000000015</v>
      </c>
      <c r="H299" s="207">
        <f>D304+D309</f>
        <v>1886.4</v>
      </c>
    </row>
    <row r="300" spans="1:8">
      <c r="A300" s="153" t="s">
        <v>53</v>
      </c>
      <c r="B300" s="38">
        <f>'приложение 2 культура '!B387</f>
        <v>22</v>
      </c>
      <c r="C300" s="154">
        <f t="shared" ref="C300:C301" si="95">D300/B300/12*1000</f>
        <v>51168.939393939392</v>
      </c>
      <c r="D300" s="215">
        <f>'приложение 2 культура '!C387</f>
        <v>13508.6</v>
      </c>
      <c r="E300" s="134">
        <f>C300/C300</f>
        <v>1</v>
      </c>
      <c r="F300" s="207">
        <f t="shared" ref="F300:F301" si="96">B305+B310</f>
        <v>22</v>
      </c>
      <c r="G300" s="207">
        <f t="shared" ref="G300:G301" si="97">H300/F300/12*1000</f>
        <v>51168.939393939392</v>
      </c>
      <c r="H300" s="207">
        <f t="shared" ref="H300:H301" si="98">D305+D310</f>
        <v>13508.6</v>
      </c>
    </row>
    <row r="301" spans="1:8">
      <c r="A301" s="153" t="s">
        <v>54</v>
      </c>
      <c r="B301" s="38">
        <f>'приложение 2 культура '!B388</f>
        <v>23.7</v>
      </c>
      <c r="C301" s="154">
        <f t="shared" si="95"/>
        <v>27008.438818565399</v>
      </c>
      <c r="D301" s="215">
        <f>'приложение 2 культура '!C388</f>
        <v>7681.2</v>
      </c>
      <c r="E301" s="134">
        <f>C301/C300</f>
        <v>0.52782877930364847</v>
      </c>
      <c r="F301" s="207">
        <f t="shared" si="96"/>
        <v>23.7</v>
      </c>
      <c r="G301" s="207">
        <f t="shared" si="97"/>
        <v>27008.438818565399</v>
      </c>
      <c r="H301" s="207">
        <f t="shared" si="98"/>
        <v>7681.2</v>
      </c>
    </row>
    <row r="302" spans="1:8">
      <c r="A302" s="53" t="s">
        <v>55</v>
      </c>
      <c r="B302" s="38"/>
      <c r="C302" s="34"/>
      <c r="D302" s="215"/>
      <c r="E302" s="135"/>
    </row>
    <row r="303" spans="1:8" ht="51" customHeight="1">
      <c r="A303" s="59" t="str">
        <f>'приложение 1 культура'!A80</f>
        <v>Муниципальное казённое учреждение"Тегульдетская районная централизованная библиотечная система"</v>
      </c>
      <c r="B303" s="55"/>
      <c r="C303" s="34"/>
      <c r="D303" s="217"/>
      <c r="E303" s="33"/>
    </row>
    <row r="304" spans="1:8">
      <c r="A304" s="52" t="s">
        <v>52</v>
      </c>
      <c r="B304" s="158">
        <f>'приложение 2 культура '!B374</f>
        <v>1</v>
      </c>
      <c r="C304" s="150">
        <f>D304/B304/12*1000</f>
        <v>77833.333333333328</v>
      </c>
      <c r="D304" s="217">
        <f>'приложение 2 культура '!C374</f>
        <v>934</v>
      </c>
      <c r="E304" s="33">
        <f>C304/C305</f>
        <v>1.6135282907976991</v>
      </c>
    </row>
    <row r="305" spans="1:8">
      <c r="A305" s="52" t="s">
        <v>53</v>
      </c>
      <c r="B305" s="158">
        <f>'приложение 2 культура '!B375</f>
        <v>9.6999999999999993</v>
      </c>
      <c r="C305" s="150">
        <f t="shared" ref="C305:C306" si="99">D305/B305/12*1000</f>
        <v>48237.972508591061</v>
      </c>
      <c r="D305" s="217">
        <f>'приложение 2 культура '!C375</f>
        <v>5614.9</v>
      </c>
      <c r="E305" s="33">
        <f>C305/C305</f>
        <v>1</v>
      </c>
    </row>
    <row r="306" spans="1:8">
      <c r="A306" s="52" t="s">
        <v>54</v>
      </c>
      <c r="B306" s="158">
        <f>'приложение 2 культура '!B376</f>
        <v>5.8</v>
      </c>
      <c r="C306" s="150">
        <f t="shared" si="99"/>
        <v>27061.781609195405</v>
      </c>
      <c r="D306" s="217">
        <f>'приложение 2 культура '!C376</f>
        <v>1883.5</v>
      </c>
      <c r="E306" s="33">
        <f>C306/C305</f>
        <v>0.56100578448598293</v>
      </c>
    </row>
    <row r="307" spans="1:8">
      <c r="A307" s="41" t="s">
        <v>58</v>
      </c>
      <c r="B307" s="56"/>
      <c r="C307" s="34"/>
      <c r="D307" s="217"/>
      <c r="E307" s="33"/>
    </row>
    <row r="308" spans="1:8" ht="51.75" customHeight="1">
      <c r="A308" s="59" t="str">
        <f>'приложение 1 культура'!A81</f>
        <v>Муниципальное казённое учреждение"Районный центр творчества и досуга с филиалами"</v>
      </c>
      <c r="B308" s="55"/>
      <c r="C308" s="34"/>
      <c r="D308" s="217"/>
      <c r="E308" s="33"/>
    </row>
    <row r="309" spans="1:8">
      <c r="A309" s="52" t="s">
        <v>52</v>
      </c>
      <c r="B309" s="158">
        <f>'приложение 2 культура '!B380</f>
        <v>1</v>
      </c>
      <c r="C309" s="150">
        <f>D309/B309/12*1000</f>
        <v>79366.666666666657</v>
      </c>
      <c r="D309" s="217">
        <f>'приложение 2 культура '!C380</f>
        <v>952.4</v>
      </c>
      <c r="E309" s="33">
        <f>C309/C310</f>
        <v>1.4840341031455464</v>
      </c>
    </row>
    <row r="310" spans="1:8">
      <c r="A310" s="52" t="s">
        <v>53</v>
      </c>
      <c r="B310" s="158">
        <f>'приложение 2 культура '!B381</f>
        <v>12.3</v>
      </c>
      <c r="C310" s="150">
        <f t="shared" ref="C310:C311" si="100">D310/B310/12*1000</f>
        <v>53480.352303523032</v>
      </c>
      <c r="D310" s="217">
        <f>'приложение 2 культура '!C381</f>
        <v>7893.7000000000007</v>
      </c>
      <c r="E310" s="33">
        <f>C310/C310</f>
        <v>1</v>
      </c>
    </row>
    <row r="311" spans="1:8">
      <c r="A311" s="52" t="s">
        <v>54</v>
      </c>
      <c r="B311" s="158">
        <f>'приложение 2 культура '!B382</f>
        <v>17.899999999999999</v>
      </c>
      <c r="C311" s="150">
        <f t="shared" si="100"/>
        <v>26991.154562383614</v>
      </c>
      <c r="D311" s="217">
        <f>'приложение 2 культура '!C382</f>
        <v>5797.7</v>
      </c>
      <c r="E311" s="33">
        <f>C311/C310</f>
        <v>0.50469290870033334</v>
      </c>
    </row>
    <row r="312" spans="1:8" ht="27.75" customHeight="1">
      <c r="A312" s="671" t="s">
        <v>32</v>
      </c>
      <c r="B312" s="672"/>
      <c r="C312" s="672"/>
      <c r="D312" s="672"/>
      <c r="E312" s="672"/>
    </row>
    <row r="313" spans="1:8">
      <c r="A313" s="153" t="s">
        <v>52</v>
      </c>
      <c r="B313" s="38">
        <f>'приложение 2 культура '!B513</f>
        <v>18.7</v>
      </c>
      <c r="C313" s="154">
        <f>D313/B313/12*1000</f>
        <v>48268.716577540115</v>
      </c>
      <c r="D313" s="215">
        <f>'приложение 2 культура '!C513</f>
        <v>10831.500000000002</v>
      </c>
      <c r="E313" s="134">
        <f>C313/C314</f>
        <v>1.3006336805597172</v>
      </c>
      <c r="F313" s="239" t="e">
        <f>#REF!+B322</f>
        <v>#REF!</v>
      </c>
      <c r="G313" s="207" t="e">
        <f>H313/F313/12*1000</f>
        <v>#REF!</v>
      </c>
      <c r="H313" s="239" t="e">
        <f>#REF!+D322</f>
        <v>#REF!</v>
      </c>
    </row>
    <row r="314" spans="1:8">
      <c r="A314" s="153" t="s">
        <v>53</v>
      </c>
      <c r="B314" s="38">
        <f>'приложение 2 культура '!B514</f>
        <v>157.80000000000001</v>
      </c>
      <c r="C314" s="154">
        <f t="shared" ref="C314:C315" si="101">D314/B314/12*1000</f>
        <v>37111.692015209126</v>
      </c>
      <c r="D314" s="215">
        <f>'приложение 2 культура '!C514</f>
        <v>70274.700000000012</v>
      </c>
      <c r="E314" s="134">
        <f>C314/C314</f>
        <v>1</v>
      </c>
      <c r="F314" s="239" t="e">
        <f>#REF!+B323</f>
        <v>#REF!</v>
      </c>
      <c r="G314" s="207" t="e">
        <f t="shared" ref="G314:G315" si="102">H314/F314/12*1000</f>
        <v>#REF!</v>
      </c>
      <c r="H314" s="239" t="e">
        <f>#REF!+D323</f>
        <v>#REF!</v>
      </c>
    </row>
    <row r="315" spans="1:8">
      <c r="A315" s="153" t="s">
        <v>54</v>
      </c>
      <c r="B315" s="38">
        <f>'приложение 2 культура '!B515</f>
        <v>48.7</v>
      </c>
      <c r="C315" s="154">
        <f t="shared" si="101"/>
        <v>23296.714579055435</v>
      </c>
      <c r="D315" s="215">
        <f>'приложение 2 культура '!C515</f>
        <v>13614.599999999999</v>
      </c>
      <c r="E315" s="134">
        <f>C315/C314</f>
        <v>0.62774595589734816</v>
      </c>
      <c r="F315" s="239" t="e">
        <f>#REF!+B324</f>
        <v>#REF!</v>
      </c>
      <c r="G315" s="207" t="e">
        <f t="shared" si="102"/>
        <v>#REF!</v>
      </c>
      <c r="H315" s="239" t="e">
        <f>#REF!+D324</f>
        <v>#REF!</v>
      </c>
    </row>
    <row r="316" spans="1:8">
      <c r="A316" s="53" t="s">
        <v>55</v>
      </c>
      <c r="B316" s="55"/>
      <c r="C316" s="34"/>
      <c r="D316" s="217"/>
      <c r="E316" s="33"/>
    </row>
    <row r="317" spans="1:8" ht="64.5" customHeight="1">
      <c r="A317" s="44" t="str">
        <f>'приложение 1 культура'!A84</f>
        <v>Муниципальное бюджетное учреждение "Межпоселенческая центральная библиотека Томского района" (МБУ "МЦБТР")</v>
      </c>
      <c r="B317" s="45"/>
      <c r="C317" s="136"/>
      <c r="D317" s="218"/>
      <c r="E317" s="44"/>
    </row>
    <row r="318" spans="1:8">
      <c r="A318" s="52" t="s">
        <v>52</v>
      </c>
      <c r="B318" s="56">
        <f>'приложение 2 культура '!B393</f>
        <v>1</v>
      </c>
      <c r="C318" s="150">
        <f>D318/B318/12*1000</f>
        <v>55741.666666666664</v>
      </c>
      <c r="D318" s="213">
        <f>'приложение 2 культура '!C393</f>
        <v>668.9</v>
      </c>
      <c r="E318" s="33">
        <f>C318/C319</f>
        <v>1.4838003557601758</v>
      </c>
    </row>
    <row r="319" spans="1:8">
      <c r="A319" s="52" t="s">
        <v>53</v>
      </c>
      <c r="B319" s="56">
        <f>'приложение 2 культура '!B394</f>
        <v>53</v>
      </c>
      <c r="C319" s="150">
        <f t="shared" ref="C319:C320" si="103">D319/B319/12*1000</f>
        <v>37566.823899371069</v>
      </c>
      <c r="D319" s="213">
        <f>'приложение 2 культура '!C394</f>
        <v>23892.5</v>
      </c>
      <c r="E319" s="33">
        <f>C319/C319</f>
        <v>1</v>
      </c>
    </row>
    <row r="320" spans="1:8">
      <c r="A320" s="52" t="s">
        <v>54</v>
      </c>
      <c r="B320" s="56">
        <f>'приложение 2 культура '!B395</f>
        <v>3</v>
      </c>
      <c r="C320" s="150">
        <f t="shared" si="103"/>
        <v>25602.777777777777</v>
      </c>
      <c r="D320" s="213">
        <f>'приложение 2 культура '!C395</f>
        <v>921.7</v>
      </c>
      <c r="E320" s="33">
        <f>C320/C319</f>
        <v>0.68152628091102507</v>
      </c>
    </row>
    <row r="321" spans="1:5">
      <c r="A321" s="41" t="s">
        <v>58</v>
      </c>
      <c r="B321" s="55"/>
      <c r="C321" s="34"/>
      <c r="D321" s="217"/>
      <c r="E321" s="33"/>
    </row>
    <row r="322" spans="1:5">
      <c r="A322" s="52" t="s">
        <v>52</v>
      </c>
      <c r="B322" s="38">
        <f>'приложение 2 культура '!B399+'приложение 2 культура '!B405+'приложение 2 культура '!B411+'приложение 2 культура '!B417+'приложение 2 культура '!B423+'приложение 2 культура '!B429+'приложение 2 культура '!B435+'приложение 2 культура '!B441+'приложение 2 культура '!B447+'приложение 2 культура '!B453+'приложение 2 культура '!B459+'приложение 2 культура '!B465+'приложение 2 культура '!B471+'приложение 2 культура '!B477+'приложение 2 культура '!B483+'приложение 2 культура '!B489+'приложение 2 культура '!B495+'приложение 2 культура '!B501+'приложение 2 культура '!B507</f>
        <v>17.7</v>
      </c>
      <c r="C322" s="148">
        <f>D322/B322/12*1000</f>
        <v>47846.516007532962</v>
      </c>
      <c r="D322" s="215">
        <f>'приложение 2 культура '!C399+'приложение 2 культура '!C405+'приложение 2 культура '!C411+'приложение 2 культура '!C417+'приложение 2 культура '!C423+'приложение 2 культура '!C429+'приложение 2 культура '!C435+'приложение 2 культура '!C441+'приложение 2 культура '!C447+'приложение 2 культура '!C453+'приложение 2 культура '!C459+'приложение 2 культура '!C465+'приложение 2 культура '!C471+'приложение 2 культура '!C477+'приложение 2 культура '!C483+'приложение 2 культура '!C489+'приложение 2 культура '!C495+'приложение 2 культура '!C501+'приложение 2 культура '!C507</f>
        <v>10162.600000000002</v>
      </c>
      <c r="E322" s="135">
        <f>C322/C323</f>
        <v>1.297303244155591</v>
      </c>
    </row>
    <row r="323" spans="1:5">
      <c r="A323" s="52" t="s">
        <v>53</v>
      </c>
      <c r="B323" s="38">
        <f>'приложение 2 культура '!B400+'приложение 2 культура '!B406+'приложение 2 культура '!B412+'приложение 2 культура '!B418+'приложение 2 культура '!B424+'приложение 2 культура '!B430+'приложение 2 культура '!B436+'приложение 2 культура '!B442+'приложение 2 культура '!B448+'приложение 2 культура '!B454+'приложение 2 культура '!B460+'приложение 2 культура '!B466+'приложение 2 культура '!B472+'приложение 2 культура '!B478+'приложение 2 культура '!B484+'приложение 2 культура '!B490+'приложение 2 культура '!B496+'приложение 2 культура '!B502+'приложение 2 культура '!B508</f>
        <v>104.80000000000001</v>
      </c>
      <c r="C323" s="148">
        <f t="shared" ref="C323:C324" si="104">D323/B323/12*1000</f>
        <v>36881.520356234098</v>
      </c>
      <c r="D323" s="215">
        <f>'приложение 2 культура '!C400+'приложение 2 культура '!C406+'приложение 2 культура '!C412+'приложение 2 культура '!C418+'приложение 2 культура '!C424+'приложение 2 культура '!C430+'приложение 2 культура '!C436+'приложение 2 культура '!C442+'приложение 2 культура '!C448+'приложение 2 культура '!C454+'приложение 2 культура '!C460+'приложение 2 культура '!C466+'приложение 2 культура '!C472+'приложение 2 культура '!C478+'приложение 2 культура '!C484+'приложение 2 культура '!C490+'приложение 2 культура '!C496+'приложение 2 культура '!C502+'приложение 2 культура '!C508</f>
        <v>46382.200000000004</v>
      </c>
      <c r="E323" s="135">
        <f>C323/C323</f>
        <v>1</v>
      </c>
    </row>
    <row r="324" spans="1:5">
      <c r="A324" s="52" t="s">
        <v>54</v>
      </c>
      <c r="B324" s="38">
        <f>'приложение 2 культура '!B401+'приложение 2 культура '!B407+'приложение 2 культура '!B413+'приложение 2 культура '!B419+'приложение 2 культура '!B425+'приложение 2 культура '!B431+'приложение 2 культура '!B437+'приложение 2 культура '!B443+'приложение 2 культура '!B449+'приложение 2 культура '!B455+'приложение 2 культура '!B461+'приложение 2 культура '!B467+'приложение 2 культура '!B473+'приложение 2 культура '!B479+'приложение 2 культура '!B485+'приложение 2 культура '!B491+'приложение 2 культура '!B497+'приложение 2 культура '!B503+'приложение 2 культура '!B509</f>
        <v>45.7</v>
      </c>
      <c r="C324" s="148">
        <f t="shared" si="104"/>
        <v>23145.331874544125</v>
      </c>
      <c r="D324" s="215">
        <f>'приложение 2 культура '!C401+'приложение 2 культура '!C407+'приложение 2 культура '!C413+'приложение 2 культура '!C419+'приложение 2 культура '!C425+'приложение 2 культура '!C431+'приложение 2 культура '!C437+'приложение 2 культура '!C443+'приложение 2 культура '!C449+'приложение 2 культура '!C455+'приложение 2 культура '!C461+'приложение 2 культура '!C467+'приложение 2 культура '!C473+'приложение 2 культура '!C479+'приложение 2 культура '!C485+'приложение 2 культура '!C491+'приложение 2 культура '!C497+'приложение 2 культура '!C503+'приложение 2 культура '!C509</f>
        <v>12692.899999999998</v>
      </c>
      <c r="E324" s="135">
        <f>C324/C323</f>
        <v>0.62755904992489986</v>
      </c>
    </row>
    <row r="325" spans="1:5" ht="39" customHeight="1">
      <c r="A325" s="44" t="str">
        <f>'приложение 1 культура'!A85</f>
        <v>Муниципальное бюджетное учреждение "Дом культуры с.Рыбалово"</v>
      </c>
      <c r="B325" s="45"/>
      <c r="C325" s="136"/>
      <c r="D325" s="218"/>
      <c r="E325" s="44"/>
    </row>
    <row r="326" spans="1:5">
      <c r="A326" s="52" t="s">
        <v>52</v>
      </c>
      <c r="B326" s="55">
        <f>'приложение 2 культура '!B399</f>
        <v>1</v>
      </c>
      <c r="C326" s="150">
        <f>D326/B326/12*1000</f>
        <v>42133.333333333336</v>
      </c>
      <c r="D326" s="213">
        <f>'приложение 2 культура '!C399</f>
        <v>505.6</v>
      </c>
      <c r="E326" s="33">
        <f>C326/C327</f>
        <v>1.1346499102333931</v>
      </c>
    </row>
    <row r="327" spans="1:5">
      <c r="A327" s="52" t="s">
        <v>53</v>
      </c>
      <c r="B327" s="55">
        <f>'приложение 2 культура '!B400</f>
        <v>3.5</v>
      </c>
      <c r="C327" s="150">
        <f t="shared" ref="C327:C328" si="105">D327/B327/12*1000</f>
        <v>37133.333333333336</v>
      </c>
      <c r="D327" s="213">
        <f>'приложение 2 культура '!C400</f>
        <v>1559.6</v>
      </c>
      <c r="E327" s="33">
        <f>C327/C327</f>
        <v>1</v>
      </c>
    </row>
    <row r="328" spans="1:5">
      <c r="A328" s="52" t="s">
        <v>54</v>
      </c>
      <c r="B328" s="55">
        <f>'приложение 2 культура '!B401</f>
        <v>5.2</v>
      </c>
      <c r="C328" s="150">
        <f t="shared" si="105"/>
        <v>21902.24358974359</v>
      </c>
      <c r="D328" s="213">
        <f>'приложение 2 культура '!C401</f>
        <v>1366.7</v>
      </c>
      <c r="E328" s="33">
        <f>C328/C327</f>
        <v>0.58982702665377706</v>
      </c>
    </row>
    <row r="329" spans="1:5" ht="66.75" customHeight="1">
      <c r="A329" s="44" t="str">
        <f>'приложение 1 культура'!A86</f>
        <v xml:space="preserve">Муниципальное автономное учреждение культуры "Сельский спортивно-досуговый комплекс" Зоркальцевского сельского поселения </v>
      </c>
      <c r="B329" s="45"/>
      <c r="C329" s="136"/>
      <c r="D329" s="218"/>
      <c r="E329" s="44"/>
    </row>
    <row r="330" spans="1:5">
      <c r="A330" s="52" t="s">
        <v>52</v>
      </c>
      <c r="B330" s="56">
        <f>'приложение 2 культура '!B405</f>
        <v>1</v>
      </c>
      <c r="C330" s="150">
        <f>D330/B330/12*1000</f>
        <v>49833.333333333336</v>
      </c>
      <c r="D330" s="213">
        <f>'приложение 2 культура '!C405</f>
        <v>598</v>
      </c>
      <c r="E330" s="33">
        <f>C330/C331</f>
        <v>1.387418655097614</v>
      </c>
    </row>
    <row r="331" spans="1:5">
      <c r="A331" s="52" t="s">
        <v>53</v>
      </c>
      <c r="B331" s="56">
        <f>'приложение 2 культура '!B406</f>
        <v>12.3</v>
      </c>
      <c r="C331" s="150">
        <f t="shared" ref="C331:C332" si="106">D331/B331/12*1000</f>
        <v>35918.0216802168</v>
      </c>
      <c r="D331" s="213">
        <f>'приложение 2 культура '!C406</f>
        <v>5301.5</v>
      </c>
      <c r="E331" s="33">
        <f>C331/C331</f>
        <v>1</v>
      </c>
    </row>
    <row r="332" spans="1:5">
      <c r="A332" s="52" t="s">
        <v>54</v>
      </c>
      <c r="B332" s="56">
        <f>'приложение 2 культура '!B407</f>
        <v>3.5</v>
      </c>
      <c r="C332" s="150">
        <f t="shared" si="106"/>
        <v>22085.714285714286</v>
      </c>
      <c r="D332" s="213">
        <f>'приложение 2 культура '!C407</f>
        <v>927.6</v>
      </c>
      <c r="E332" s="33">
        <f>C332/C331</f>
        <v>0.61489228116031858</v>
      </c>
    </row>
    <row r="333" spans="1:5" ht="31.5">
      <c r="A333" s="44" t="str">
        <f>'приложение 1 культура'!A87</f>
        <v>Муниципальное бюджетное учреждение "Дом Культуры с.Томское "</v>
      </c>
      <c r="B333" s="45"/>
      <c r="C333" s="136"/>
      <c r="D333" s="218"/>
      <c r="E333" s="44"/>
    </row>
    <row r="334" spans="1:5">
      <c r="A334" s="52" t="s">
        <v>52</v>
      </c>
      <c r="B334" s="56">
        <f>'приложение 2 культура '!B411</f>
        <v>1</v>
      </c>
      <c r="C334" s="150">
        <f>D334/B334/12*1000</f>
        <v>44791.666666666664</v>
      </c>
      <c r="D334" s="213">
        <f>'приложение 2 культура '!C411</f>
        <v>537.5</v>
      </c>
      <c r="E334" s="33">
        <f>C334/C335</f>
        <v>1.023030072325847</v>
      </c>
    </row>
    <row r="335" spans="1:5">
      <c r="A335" s="52" t="s">
        <v>53</v>
      </c>
      <c r="B335" s="56">
        <f>'приложение 2 культура '!B412</f>
        <v>1</v>
      </c>
      <c r="C335" s="150">
        <f t="shared" ref="C335:C336" si="107">D335/B335/12*1000</f>
        <v>43783.333333333328</v>
      </c>
      <c r="D335" s="213">
        <f>'приложение 2 культура '!C412</f>
        <v>525.4</v>
      </c>
      <c r="E335" s="33">
        <f>C335/C335</f>
        <v>1</v>
      </c>
    </row>
    <row r="336" spans="1:5">
      <c r="A336" s="52" t="s">
        <v>54</v>
      </c>
      <c r="B336" s="56">
        <f>'приложение 2 культура '!B413</f>
        <v>0</v>
      </c>
      <c r="C336" s="150" t="e">
        <f t="shared" si="107"/>
        <v>#DIV/0!</v>
      </c>
      <c r="D336" s="213">
        <f>'приложение 2 культура '!C413</f>
        <v>0</v>
      </c>
      <c r="E336" s="33" t="e">
        <f>C336/C335</f>
        <v>#DIV/0!</v>
      </c>
    </row>
    <row r="337" spans="1:5" ht="33" customHeight="1">
      <c r="A337" s="44" t="str">
        <f>'приложение 1 культура'!A88</f>
        <v>Муниципальное бюджетное учреждение Дом культуры д. Воронино</v>
      </c>
      <c r="B337" s="45"/>
      <c r="C337" s="136"/>
      <c r="D337" s="218"/>
      <c r="E337" s="44"/>
    </row>
    <row r="338" spans="1:5">
      <c r="A338" s="52" t="s">
        <v>52</v>
      </c>
      <c r="B338" s="56">
        <f>'приложение 2 культура '!B417</f>
        <v>2</v>
      </c>
      <c r="C338" s="150">
        <f>D338/B338/12*1000</f>
        <v>49858.333333333328</v>
      </c>
      <c r="D338" s="213">
        <f>'приложение 2 культура '!C417</f>
        <v>1196.5999999999999</v>
      </c>
      <c r="E338" s="33">
        <f>C338/C339</f>
        <v>1.3690126196089305</v>
      </c>
    </row>
    <row r="339" spans="1:5">
      <c r="A339" s="52" t="s">
        <v>53</v>
      </c>
      <c r="B339" s="56">
        <f>'приложение 2 культура '!B418</f>
        <v>3.3</v>
      </c>
      <c r="C339" s="150">
        <f t="shared" ref="C339:C340" si="108">D339/B339/12*1000</f>
        <v>36419.191919191922</v>
      </c>
      <c r="D339" s="213">
        <f>'приложение 2 культура '!C418</f>
        <v>1442.2</v>
      </c>
      <c r="E339" s="33">
        <f>C339/C339</f>
        <v>1</v>
      </c>
    </row>
    <row r="340" spans="1:5">
      <c r="A340" s="52" t="s">
        <v>54</v>
      </c>
      <c r="B340" s="56">
        <f>'приложение 2 культура '!B419</f>
        <v>0.8</v>
      </c>
      <c r="C340" s="150">
        <f t="shared" si="108"/>
        <v>21760.416666666668</v>
      </c>
      <c r="D340" s="213">
        <f>'приложение 2 культура '!C419</f>
        <v>208.9</v>
      </c>
      <c r="E340" s="33">
        <f>C340/C339</f>
        <v>0.59749861322978781</v>
      </c>
    </row>
    <row r="341" spans="1:5" ht="67.5" customHeight="1">
      <c r="A341" s="44" t="str">
        <f>'приложение 1 культура'!A89</f>
        <v>Муниципальное бюджетное учреждение муниципального образования "Межениновское сельское поселение" "Сельский Дом культуры с.Межениновка"</v>
      </c>
      <c r="B341" s="45"/>
      <c r="C341" s="136"/>
      <c r="D341" s="218"/>
      <c r="E341" s="44"/>
    </row>
    <row r="342" spans="1:5">
      <c r="A342" s="52" t="s">
        <v>52</v>
      </c>
      <c r="B342" s="56">
        <f>'приложение 2 культура '!B423</f>
        <v>1</v>
      </c>
      <c r="C342" s="150">
        <f>D342/B342/12*1000</f>
        <v>45058.333333333336</v>
      </c>
      <c r="D342" s="213">
        <f>'приложение 2 культура '!C423</f>
        <v>540.70000000000005</v>
      </c>
      <c r="E342" s="33">
        <f>C342/C343</f>
        <v>1.2838148001582907</v>
      </c>
    </row>
    <row r="343" spans="1:5">
      <c r="A343" s="52" t="s">
        <v>53</v>
      </c>
      <c r="B343" s="56">
        <f>'приложение 2 культура '!B424</f>
        <v>3</v>
      </c>
      <c r="C343" s="150">
        <f t="shared" ref="C343:C344" si="109">D343/B343/12*1000</f>
        <v>35097.222222222219</v>
      </c>
      <c r="D343" s="213">
        <f>'приложение 2 культура '!C424</f>
        <v>1263.5</v>
      </c>
      <c r="E343" s="33">
        <f>C343/C343</f>
        <v>1</v>
      </c>
    </row>
    <row r="344" spans="1:5">
      <c r="A344" s="52" t="s">
        <v>54</v>
      </c>
      <c r="B344" s="56">
        <f>'приложение 2 культура '!B425</f>
        <v>0</v>
      </c>
      <c r="C344" s="150" t="e">
        <f t="shared" si="109"/>
        <v>#DIV/0!</v>
      </c>
      <c r="D344" s="213">
        <f>'приложение 2 культура '!C425</f>
        <v>0</v>
      </c>
      <c r="E344" s="33" t="e">
        <f>C344/C343</f>
        <v>#DIV/0!</v>
      </c>
    </row>
    <row r="345" spans="1:5" ht="47.25">
      <c r="A345" s="44" t="str">
        <f>'приложение 1 культура'!A90</f>
        <v>Муниципальное бюджетное учреждение "Центральный Дом культуры Молодежный"</v>
      </c>
      <c r="B345" s="45"/>
      <c r="C345" s="136"/>
      <c r="D345" s="218"/>
      <c r="E345" s="44"/>
    </row>
    <row r="346" spans="1:5">
      <c r="A346" s="52" t="s">
        <v>52</v>
      </c>
      <c r="B346" s="56">
        <f>'приложение 2 культура '!B429</f>
        <v>1</v>
      </c>
      <c r="C346" s="150">
        <f>D346/B346/12*1000</f>
        <v>48491.666666666664</v>
      </c>
      <c r="D346" s="213">
        <f>'приложение 2 культура '!C429</f>
        <v>581.9</v>
      </c>
      <c r="E346" s="33">
        <f>C346/C347</f>
        <v>1.3077725309966921</v>
      </c>
    </row>
    <row r="347" spans="1:5">
      <c r="A347" s="52" t="s">
        <v>53</v>
      </c>
      <c r="B347" s="56">
        <f>'приложение 2 культура '!B430</f>
        <v>8.9</v>
      </c>
      <c r="C347" s="150">
        <f t="shared" ref="C347:C348" si="110">D347/B347/12*1000</f>
        <v>37079.588014981266</v>
      </c>
      <c r="D347" s="213">
        <f>'приложение 2 культура '!C430</f>
        <v>3960.1</v>
      </c>
      <c r="E347" s="33">
        <f>C347/C347</f>
        <v>1</v>
      </c>
    </row>
    <row r="348" spans="1:5">
      <c r="A348" s="52" t="s">
        <v>54</v>
      </c>
      <c r="B348" s="56">
        <f>'приложение 2 культура '!B431</f>
        <v>6.8</v>
      </c>
      <c r="C348" s="150">
        <f t="shared" si="110"/>
        <v>24688.725490196077</v>
      </c>
      <c r="D348" s="213">
        <f>'приложение 2 культура '!C431</f>
        <v>2014.6</v>
      </c>
      <c r="E348" s="33">
        <f>C348/C347</f>
        <v>0.66583063113379504</v>
      </c>
    </row>
    <row r="349" spans="1:5" ht="31.5">
      <c r="A349" s="44" t="str">
        <f>'приложение 1 культура'!A91</f>
        <v>Муниципальное автономное учреждение "клуб с.Корнилово"</v>
      </c>
      <c r="B349" s="45"/>
      <c r="C349" s="136"/>
      <c r="D349" s="218"/>
      <c r="E349" s="44"/>
    </row>
    <row r="350" spans="1:5">
      <c r="A350" s="52" t="s">
        <v>52</v>
      </c>
      <c r="B350" s="56">
        <f>'приложение 2 культура '!B435</f>
        <v>1</v>
      </c>
      <c r="C350" s="150">
        <f>D350/B350/12*1000</f>
        <v>46600</v>
      </c>
      <c r="D350" s="213">
        <f>'приложение 2 культура '!C435</f>
        <v>559.20000000000005</v>
      </c>
      <c r="E350" s="33">
        <f>C350/C351</f>
        <v>1.4447538395292092</v>
      </c>
    </row>
    <row r="351" spans="1:5">
      <c r="A351" s="52" t="s">
        <v>53</v>
      </c>
      <c r="B351" s="56">
        <f>'приложение 2 культура '!B436</f>
        <v>1.8</v>
      </c>
      <c r="C351" s="150">
        <f t="shared" ref="C351:C352" si="111">D351/B351/12*1000</f>
        <v>32254.629629629628</v>
      </c>
      <c r="D351" s="213">
        <f>'приложение 2 культура '!C436</f>
        <v>696.7</v>
      </c>
      <c r="E351" s="33">
        <f>C351/C351</f>
        <v>1</v>
      </c>
    </row>
    <row r="352" spans="1:5">
      <c r="A352" s="52" t="s">
        <v>54</v>
      </c>
      <c r="B352" s="56">
        <f>'приложение 2 культура '!B437</f>
        <v>0</v>
      </c>
      <c r="C352" s="150" t="e">
        <f t="shared" si="111"/>
        <v>#DIV/0!</v>
      </c>
      <c r="D352" s="213">
        <f>'приложение 2 культура '!C437</f>
        <v>0</v>
      </c>
      <c r="E352" s="33" t="e">
        <f>C352/C351</f>
        <v>#DIV/0!</v>
      </c>
    </row>
    <row r="353" spans="1:5" ht="51.75" customHeight="1">
      <c r="A353" s="44" t="str">
        <f>'приложение 1 культура'!A92</f>
        <v xml:space="preserve">Муниципальное бюджетное учреждение "Моряковский сельский культурный комплекс" </v>
      </c>
      <c r="B353" s="45"/>
      <c r="C353" s="136"/>
      <c r="D353" s="218"/>
      <c r="E353" s="44"/>
    </row>
    <row r="354" spans="1:5">
      <c r="A354" s="52" t="s">
        <v>52</v>
      </c>
      <c r="B354" s="56">
        <f>'приложение 2 культура '!B441</f>
        <v>0.6</v>
      </c>
      <c r="C354" s="150">
        <f>D354/B354/12*1000</f>
        <v>37277.777777777781</v>
      </c>
      <c r="D354" s="213">
        <f>'приложение 2 культура '!C441</f>
        <v>268.39999999999998</v>
      </c>
      <c r="E354" s="33">
        <f>C354/C355</f>
        <v>1.0008203445447088</v>
      </c>
    </row>
    <row r="355" spans="1:5">
      <c r="A355" s="52" t="s">
        <v>53</v>
      </c>
      <c r="B355" s="56">
        <f>'приложение 2 культура '!B442</f>
        <v>6</v>
      </c>
      <c r="C355" s="150">
        <f t="shared" ref="C355:C356" si="112">D355/B355/12*1000</f>
        <v>37247.222222222226</v>
      </c>
      <c r="D355" s="213">
        <f>'приложение 2 культура '!C442</f>
        <v>2681.8</v>
      </c>
      <c r="E355" s="33">
        <f>C355/C355</f>
        <v>1</v>
      </c>
    </row>
    <row r="356" spans="1:5">
      <c r="A356" s="52" t="s">
        <v>54</v>
      </c>
      <c r="B356" s="56">
        <f>'приложение 2 культура '!B443</f>
        <v>1.2</v>
      </c>
      <c r="C356" s="150">
        <f t="shared" si="112"/>
        <v>33291.666666666664</v>
      </c>
      <c r="D356" s="213">
        <f>'приложение 2 культура '!C443</f>
        <v>479.4</v>
      </c>
      <c r="E356" s="33">
        <f>C356/C355</f>
        <v>0.89380266984860901</v>
      </c>
    </row>
    <row r="357" spans="1:5" ht="47.25">
      <c r="A357" s="44" t="str">
        <f>'приложение 1 культура'!A93</f>
        <v>Муниципальное бюджетное учреждение культуры Дом культуры п. Зональная станция</v>
      </c>
      <c r="B357" s="45"/>
      <c r="C357" s="136"/>
      <c r="D357" s="218"/>
      <c r="E357" s="44"/>
    </row>
    <row r="358" spans="1:5">
      <c r="A358" s="52" t="s">
        <v>52</v>
      </c>
      <c r="B358" s="56">
        <f>'приложение 2 культура '!B447</f>
        <v>1</v>
      </c>
      <c r="C358" s="150">
        <f>D358/B358/12*1000</f>
        <v>48758.333333333336</v>
      </c>
      <c r="D358" s="213">
        <f>'приложение 2 культура '!C447</f>
        <v>585.1</v>
      </c>
      <c r="E358" s="33">
        <f>C358/C359</f>
        <v>1.2973906157196593</v>
      </c>
    </row>
    <row r="359" spans="1:5">
      <c r="A359" s="52" t="s">
        <v>53</v>
      </c>
      <c r="B359" s="56">
        <f>'приложение 2 культура '!B448</f>
        <v>5.6</v>
      </c>
      <c r="C359" s="150">
        <f t="shared" ref="C359:C360" si="113">D359/B359/12*1000</f>
        <v>37581.845238095244</v>
      </c>
      <c r="D359" s="213">
        <f>'приложение 2 культура '!C448</f>
        <v>2525.5</v>
      </c>
      <c r="E359" s="33">
        <f>C359/C359</f>
        <v>1</v>
      </c>
    </row>
    <row r="360" spans="1:5">
      <c r="A360" s="52" t="s">
        <v>54</v>
      </c>
      <c r="B360" s="56">
        <f>'приложение 2 культура '!B449</f>
        <v>0</v>
      </c>
      <c r="C360" s="150" t="e">
        <f t="shared" si="113"/>
        <v>#DIV/0!</v>
      </c>
      <c r="D360" s="213">
        <f>'приложение 2 культура '!C449</f>
        <v>0</v>
      </c>
      <c r="E360" s="33" t="e">
        <f>C360/C359</f>
        <v>#DIV/0!</v>
      </c>
    </row>
    <row r="361" spans="1:5" ht="36.75" customHeight="1">
      <c r="A361" s="44" t="str">
        <f>'приложение 1 культура'!A94</f>
        <v xml:space="preserve">Муниципальное бюджетное учреждение "Социально-культурный центр "Мечта" </v>
      </c>
      <c r="B361" s="45"/>
      <c r="C361" s="136"/>
      <c r="D361" s="218"/>
      <c r="E361" s="44"/>
    </row>
    <row r="362" spans="1:5">
      <c r="A362" s="52" t="s">
        <v>52</v>
      </c>
      <c r="B362" s="56">
        <f>'приложение 2 культура '!B453</f>
        <v>0</v>
      </c>
      <c r="C362" s="150" t="e">
        <f>D362/B362/12*1000</f>
        <v>#DIV/0!</v>
      </c>
      <c r="D362" s="213">
        <f>'приложение 2 культура '!C453</f>
        <v>0</v>
      </c>
      <c r="E362" s="33" t="e">
        <f>C362/C363</f>
        <v>#DIV/0!</v>
      </c>
    </row>
    <row r="363" spans="1:5">
      <c r="A363" s="52" t="s">
        <v>53</v>
      </c>
      <c r="B363" s="56">
        <f>'приложение 2 культура '!B454</f>
        <v>4.5</v>
      </c>
      <c r="C363" s="150">
        <f t="shared" ref="C363:C364" si="114">D363/B363/12*1000</f>
        <v>39946.296296296299</v>
      </c>
      <c r="D363" s="213">
        <f>'приложение 2 культура '!C454</f>
        <v>2157.1</v>
      </c>
      <c r="E363" s="33">
        <f>C363/C363</f>
        <v>1</v>
      </c>
    </row>
    <row r="364" spans="1:5">
      <c r="A364" s="52" t="s">
        <v>54</v>
      </c>
      <c r="B364" s="56">
        <f>'приложение 2 культура '!B455</f>
        <v>3.4</v>
      </c>
      <c r="C364" s="150">
        <f t="shared" si="114"/>
        <v>22686.274509803923</v>
      </c>
      <c r="D364" s="213">
        <f>'приложение 2 культура '!C455</f>
        <v>925.6</v>
      </c>
      <c r="E364" s="33">
        <f>C364/C363</f>
        <v>0.56791934705364233</v>
      </c>
    </row>
    <row r="365" spans="1:5" ht="47.25">
      <c r="A365" s="44" t="str">
        <f>'приложение 1 культура'!A95</f>
        <v>Муниципальное бюджетное учреждение "Наумовский сельский культурно-спортивный комплекс"</v>
      </c>
      <c r="B365" s="45"/>
      <c r="C365" s="136"/>
      <c r="D365" s="218"/>
      <c r="E365" s="44"/>
    </row>
    <row r="366" spans="1:5">
      <c r="A366" s="52" t="s">
        <v>52</v>
      </c>
      <c r="B366" s="56">
        <f>'приложение 2 культура '!B459</f>
        <v>1</v>
      </c>
      <c r="C366" s="150">
        <f>D366/B366/12*1000</f>
        <v>46966.666666666672</v>
      </c>
      <c r="D366" s="213">
        <f>'приложение 2 культура '!C459</f>
        <v>563.6</v>
      </c>
      <c r="E366" s="33">
        <f>C366/C367</f>
        <v>1.2812002727892706</v>
      </c>
    </row>
    <row r="367" spans="1:5">
      <c r="A367" s="52" t="s">
        <v>53</v>
      </c>
      <c r="B367" s="56">
        <f>'приложение 2 культура '!B460</f>
        <v>1</v>
      </c>
      <c r="C367" s="150">
        <f t="shared" ref="C367:C368" si="115">D367/B367/12*1000</f>
        <v>36658.333333333328</v>
      </c>
      <c r="D367" s="213">
        <f>'приложение 2 культура '!C460</f>
        <v>439.9</v>
      </c>
      <c r="E367" s="33">
        <f>C367/C367</f>
        <v>1</v>
      </c>
    </row>
    <row r="368" spans="1:5">
      <c r="A368" s="52" t="s">
        <v>54</v>
      </c>
      <c r="B368" s="56">
        <f>'приложение 2 культура '!B461</f>
        <v>0.5</v>
      </c>
      <c r="C368" s="150">
        <f t="shared" si="115"/>
        <v>21000</v>
      </c>
      <c r="D368" s="213">
        <f>'приложение 2 культура '!C461</f>
        <v>126</v>
      </c>
      <c r="E368" s="33">
        <f>C368/C367</f>
        <v>0.57285746760627421</v>
      </c>
    </row>
    <row r="369" spans="1:5" ht="63">
      <c r="A369" s="44" t="str">
        <f>'приложение 1 культура'!A96</f>
        <v>Муниципальное бюджетное учреждение культуры Центр народного творчества и социально-культурной деятельности "Радуга"</v>
      </c>
      <c r="B369" s="45"/>
      <c r="C369" s="136"/>
      <c r="D369" s="218"/>
      <c r="E369" s="44"/>
    </row>
    <row r="370" spans="1:5">
      <c r="A370" s="52" t="s">
        <v>52</v>
      </c>
      <c r="B370" s="56">
        <f>'приложение 2 культура '!B465</f>
        <v>1</v>
      </c>
      <c r="C370" s="150">
        <f>D370/B370/12*1000</f>
        <v>52258.333333333336</v>
      </c>
      <c r="D370" s="213">
        <f>'приложение 2 культура '!C465</f>
        <v>627.1</v>
      </c>
      <c r="E370" s="33">
        <f>C370/C371</f>
        <v>1.3432867791962988</v>
      </c>
    </row>
    <row r="371" spans="1:5">
      <c r="A371" s="52" t="s">
        <v>53</v>
      </c>
      <c r="B371" s="56">
        <f>'приложение 2 культура '!B466</f>
        <v>10</v>
      </c>
      <c r="C371" s="150">
        <f t="shared" ref="C371:C372" si="116">D371/B371/12*1000</f>
        <v>38903.333333333328</v>
      </c>
      <c r="D371" s="213">
        <f>'приложение 2 культура '!C466</f>
        <v>4668.3999999999996</v>
      </c>
      <c r="E371" s="33">
        <f>C371/C371</f>
        <v>1</v>
      </c>
    </row>
    <row r="372" spans="1:5">
      <c r="A372" s="52" t="s">
        <v>54</v>
      </c>
      <c r="B372" s="56">
        <f>'приложение 2 культура '!B467</f>
        <v>4.3</v>
      </c>
      <c r="C372" s="150">
        <f t="shared" si="116"/>
        <v>22250</v>
      </c>
      <c r="D372" s="213">
        <f>'приложение 2 культура '!C467</f>
        <v>1148.0999999999999</v>
      </c>
      <c r="E372" s="33">
        <f>C372/C371</f>
        <v>0.57193042584183029</v>
      </c>
    </row>
    <row r="373" spans="1:5" ht="47.25">
      <c r="A373" s="44" t="str">
        <f>'приложение 1 культура'!A97:E97</f>
        <v xml:space="preserve">Муниципальное бюджетное учреждение "Социально-культурный центр Спасского поселения" </v>
      </c>
      <c r="B373" s="45"/>
      <c r="C373" s="136"/>
      <c r="D373" s="218"/>
      <c r="E373" s="44"/>
    </row>
    <row r="374" spans="1:5">
      <c r="A374" s="52" t="s">
        <v>52</v>
      </c>
      <c r="B374" s="56">
        <f>'приложение 2 культура '!B471</f>
        <v>1</v>
      </c>
      <c r="C374" s="150">
        <f>D374/B374/12*1000</f>
        <v>49358.333333333328</v>
      </c>
      <c r="D374" s="213">
        <f>'приложение 2 культура '!C471</f>
        <v>592.29999999999995</v>
      </c>
      <c r="E374" s="33">
        <f>C374/C375</f>
        <v>1.3211908030199038</v>
      </c>
    </row>
    <row r="375" spans="1:5">
      <c r="A375" s="52" t="s">
        <v>53</v>
      </c>
      <c r="B375" s="56">
        <f>'приложение 2 культура '!B472</f>
        <v>3.9</v>
      </c>
      <c r="C375" s="150">
        <f t="shared" ref="C375:C376" si="117">D375/B375/12*1000</f>
        <v>37358.974358974359</v>
      </c>
      <c r="D375" s="213">
        <f>'приложение 2 культура '!C472</f>
        <v>1748.4</v>
      </c>
      <c r="E375" s="33">
        <f>C375/C375</f>
        <v>1</v>
      </c>
    </row>
    <row r="376" spans="1:5">
      <c r="A376" s="52" t="s">
        <v>54</v>
      </c>
      <c r="B376" s="56">
        <f>'приложение 2 культура '!B473</f>
        <v>0.2</v>
      </c>
      <c r="C376" s="150">
        <f t="shared" si="117"/>
        <v>23666.666666666661</v>
      </c>
      <c r="D376" s="213">
        <f>'приложение 2 культура '!C473</f>
        <v>56.8</v>
      </c>
      <c r="E376" s="33">
        <f>C376/C375</f>
        <v>0.63349347975291681</v>
      </c>
    </row>
    <row r="377" spans="1:5" ht="47.25">
      <c r="A377" s="44" t="str">
        <f>'приложение 1 культура'!A98</f>
        <v>Муниципальное бюджетное учреждение "Культурно-спортивный центр "Радость" п.Мирный</v>
      </c>
      <c r="B377" s="45"/>
      <c r="C377" s="136"/>
      <c r="D377" s="218"/>
      <c r="E377" s="44"/>
    </row>
    <row r="378" spans="1:5">
      <c r="A378" s="52" t="s">
        <v>52</v>
      </c>
      <c r="B378" s="56">
        <f>'приложение 2 культура '!B477</f>
        <v>1</v>
      </c>
      <c r="C378" s="150">
        <f>D378/B378/12*1000</f>
        <v>55025</v>
      </c>
      <c r="D378" s="213">
        <f>'приложение 2 культура '!C477</f>
        <v>660.3</v>
      </c>
      <c r="E378" s="33">
        <f>C378/C379</f>
        <v>1.4765737051792827</v>
      </c>
    </row>
    <row r="379" spans="1:5">
      <c r="A379" s="52" t="s">
        <v>53</v>
      </c>
      <c r="B379" s="56">
        <f>'приложение 2 культура '!B478</f>
        <v>8.6999999999999993</v>
      </c>
      <c r="C379" s="150">
        <f t="shared" ref="C379:C380" si="118">D379/B379/12*1000</f>
        <v>37265.325670498089</v>
      </c>
      <c r="D379" s="213">
        <f>'приложение 2 культура '!C478</f>
        <v>3890.5</v>
      </c>
      <c r="E379" s="33">
        <f>C379/C379</f>
        <v>1</v>
      </c>
    </row>
    <row r="380" spans="1:5">
      <c r="A380" s="52" t="s">
        <v>54</v>
      </c>
      <c r="B380" s="56">
        <f>'приложение 2 культура '!B479</f>
        <v>1.4</v>
      </c>
      <c r="C380" s="150">
        <f t="shared" si="118"/>
        <v>25077.380952380954</v>
      </c>
      <c r="D380" s="213">
        <f>'приложение 2 культура '!C479</f>
        <v>421.3</v>
      </c>
      <c r="E380" s="33">
        <f>C380/C379</f>
        <v>0.67294141406723329</v>
      </c>
    </row>
    <row r="381" spans="1:5" ht="36" customHeight="1">
      <c r="A381" s="44" t="str">
        <f>'приложение 1 культура'!A99</f>
        <v>МБУ Центр досуга Копыловского сельского поселения</v>
      </c>
      <c r="B381" s="45"/>
      <c r="C381" s="136"/>
      <c r="D381" s="218"/>
      <c r="E381" s="44"/>
    </row>
    <row r="382" spans="1:5">
      <c r="A382" s="52" t="s">
        <v>52</v>
      </c>
      <c r="B382" s="56">
        <f>'приложение 2 культура '!B483</f>
        <v>1</v>
      </c>
      <c r="C382" s="150">
        <f>D382/B382/12*1000</f>
        <v>48541.666666666664</v>
      </c>
      <c r="D382" s="213">
        <f>'приложение 2 культура '!C483</f>
        <v>582.5</v>
      </c>
      <c r="E382" s="33">
        <f>C382/C383</f>
        <v>1.3625730994152045</v>
      </c>
    </row>
    <row r="383" spans="1:5">
      <c r="A383" s="52" t="s">
        <v>53</v>
      </c>
      <c r="B383" s="56">
        <f>'приложение 2 культура '!B484</f>
        <v>8</v>
      </c>
      <c r="C383" s="150">
        <f t="shared" ref="C383:C384" si="119">D383/B383/12*1000</f>
        <v>35625</v>
      </c>
      <c r="D383" s="213">
        <f>'приложение 2 культура '!C484</f>
        <v>3420</v>
      </c>
      <c r="E383" s="33">
        <f>C383/C383</f>
        <v>1</v>
      </c>
    </row>
    <row r="384" spans="1:5">
      <c r="A384" s="52" t="s">
        <v>54</v>
      </c>
      <c r="B384" s="56">
        <f>'приложение 2 культура '!B485</f>
        <v>6.7</v>
      </c>
      <c r="C384" s="150">
        <f t="shared" si="119"/>
        <v>22926.616915422885</v>
      </c>
      <c r="D384" s="213">
        <f>'приложение 2 культура '!C485</f>
        <v>1843.3</v>
      </c>
      <c r="E384" s="33">
        <f>C384/C383</f>
        <v>0.64355415902941426</v>
      </c>
    </row>
    <row r="385" spans="1:5" ht="47.25">
      <c r="A385" s="44" t="str">
        <f>'приложение 1 культура'!A100</f>
        <v>Муниципальное бюджетное учреждение культуры "Центр досуга" Заречного сельского поселения</v>
      </c>
      <c r="B385" s="45"/>
      <c r="C385" s="136"/>
      <c r="D385" s="218"/>
      <c r="E385" s="44"/>
    </row>
    <row r="386" spans="1:5">
      <c r="A386" s="52" t="s">
        <v>52</v>
      </c>
      <c r="B386" s="56">
        <f>'приложение 2 культура '!B489</f>
        <v>1.1000000000000001</v>
      </c>
      <c r="C386" s="150">
        <f>D386/B386/12*1000</f>
        <v>48416.666666666664</v>
      </c>
      <c r="D386" s="213">
        <f>'приложение 2 культура '!C489</f>
        <v>639.1</v>
      </c>
      <c r="E386" s="33">
        <f>C386/C387</f>
        <v>1.3745854154689776</v>
      </c>
    </row>
    <row r="387" spans="1:5">
      <c r="A387" s="52" t="s">
        <v>53</v>
      </c>
      <c r="B387" s="56">
        <f>'приложение 2 культура '!B490</f>
        <v>10.7</v>
      </c>
      <c r="C387" s="150">
        <f t="shared" ref="C387:C388" si="120">D387/B387/12*1000</f>
        <v>35222.741433021816</v>
      </c>
      <c r="D387" s="213">
        <f>'приложение 2 культура '!C490</f>
        <v>4522.6000000000004</v>
      </c>
      <c r="E387" s="33">
        <f>C387/C387</f>
        <v>1</v>
      </c>
    </row>
    <row r="388" spans="1:5">
      <c r="A388" s="52" t="s">
        <v>54</v>
      </c>
      <c r="B388" s="56">
        <f>'приложение 2 культура '!B491</f>
        <v>3.6</v>
      </c>
      <c r="C388" s="150">
        <f t="shared" si="120"/>
        <v>22148.14814814815</v>
      </c>
      <c r="D388" s="213">
        <f>'приложение 2 культура '!C491</f>
        <v>956.8</v>
      </c>
      <c r="E388" s="33">
        <f>C388/C387</f>
        <v>0.62880250789860292</v>
      </c>
    </row>
    <row r="389" spans="1:5" ht="51" customHeight="1">
      <c r="A389" s="44" t="str">
        <f>'приложение 1 культура'!A101</f>
        <v>Муниципальное бюджетное учреждение "Центральный Дом культуры с.Новорождественское"</v>
      </c>
      <c r="B389" s="45"/>
      <c r="C389" s="136"/>
      <c r="D389" s="218"/>
      <c r="E389" s="44"/>
    </row>
    <row r="390" spans="1:5">
      <c r="A390" s="52" t="s">
        <v>52</v>
      </c>
      <c r="B390" s="56">
        <f>'приложение 2 культура '!B495</f>
        <v>1</v>
      </c>
      <c r="C390" s="150">
        <f>D390/B390/12*1000</f>
        <v>46266.666666666672</v>
      </c>
      <c r="D390" s="213">
        <f>'приложение 2 культура '!C495</f>
        <v>555.20000000000005</v>
      </c>
      <c r="E390" s="33">
        <f>C390/C391</f>
        <v>1.1988278237622745</v>
      </c>
    </row>
    <row r="391" spans="1:5">
      <c r="A391" s="52" t="s">
        <v>53</v>
      </c>
      <c r="B391" s="56">
        <f>'приложение 2 культура '!B496</f>
        <v>4.2</v>
      </c>
      <c r="C391" s="150">
        <f t="shared" ref="C391:C392" si="121">D391/B391/12*1000</f>
        <v>38593.253968253972</v>
      </c>
      <c r="D391" s="213">
        <f>'приложение 2 культура '!C496</f>
        <v>1945.1</v>
      </c>
      <c r="E391" s="33">
        <f>C391/C391</f>
        <v>1</v>
      </c>
    </row>
    <row r="392" spans="1:5">
      <c r="A392" s="52" t="s">
        <v>54</v>
      </c>
      <c r="B392" s="56">
        <f>'приложение 2 культура '!B497</f>
        <v>3</v>
      </c>
      <c r="C392" s="150">
        <f t="shared" si="121"/>
        <v>24022.222222222223</v>
      </c>
      <c r="D392" s="213">
        <f>'приложение 2 культура '!C497</f>
        <v>864.8</v>
      </c>
      <c r="E392" s="33">
        <f>C392/C391</f>
        <v>0.62244614672767462</v>
      </c>
    </row>
    <row r="393" spans="1:5" ht="31.5">
      <c r="A393" s="44" t="str">
        <f>'приложение 1 культура'!A102</f>
        <v>Муниципальное бюджетное учреждение "Дом культуры с.Новоархангельское"</v>
      </c>
      <c r="B393" s="56"/>
      <c r="C393" s="150"/>
      <c r="D393" s="213"/>
      <c r="E393" s="33"/>
    </row>
    <row r="394" spans="1:5">
      <c r="A394" s="52" t="s">
        <v>52</v>
      </c>
      <c r="B394" s="56">
        <f>'приложение 2 культура '!B501</f>
        <v>0</v>
      </c>
      <c r="C394" s="150" t="e">
        <f>D394/B394/12*1000</f>
        <v>#DIV/0!</v>
      </c>
      <c r="D394" s="213">
        <f>'приложение 2 культура '!C501</f>
        <v>0</v>
      </c>
      <c r="E394" s="33" t="e">
        <f>C394/C395</f>
        <v>#DIV/0!</v>
      </c>
    </row>
    <row r="395" spans="1:5">
      <c r="A395" s="52" t="s">
        <v>53</v>
      </c>
      <c r="B395" s="56">
        <f>'приложение 2 культура '!B502</f>
        <v>4.4000000000000004</v>
      </c>
      <c r="C395" s="150">
        <f t="shared" ref="C395:C396" si="122">D395/B395/12*1000</f>
        <v>35606.060606060601</v>
      </c>
      <c r="D395" s="213">
        <f>'приложение 2 культура '!C502</f>
        <v>1880</v>
      </c>
      <c r="E395" s="33">
        <f>C395/C395</f>
        <v>1</v>
      </c>
    </row>
    <row r="396" spans="1:5">
      <c r="A396" s="52" t="s">
        <v>54</v>
      </c>
      <c r="B396" s="56">
        <f>'приложение 2 культура '!B503</f>
        <v>3.1</v>
      </c>
      <c r="C396" s="150">
        <f t="shared" si="122"/>
        <v>22102.15053763441</v>
      </c>
      <c r="D396" s="213">
        <f>'приложение 2 культура '!C503</f>
        <v>822.2</v>
      </c>
      <c r="E396" s="33">
        <f>C396/C395</f>
        <v>0.62074124914207285</v>
      </c>
    </row>
    <row r="397" spans="1:5" ht="39" customHeight="1">
      <c r="A397" s="44" t="str">
        <f>'приложение 1 культура'!A103</f>
        <v>Муниципальное бюджетное учреждение "Октябрьский Дом культуры"</v>
      </c>
      <c r="B397" s="45"/>
      <c r="C397" s="136"/>
      <c r="D397" s="218"/>
      <c r="E397" s="44"/>
    </row>
    <row r="398" spans="1:5">
      <c r="A398" s="52" t="s">
        <v>52</v>
      </c>
      <c r="B398" s="56">
        <f>'приложение 2 культура '!B507</f>
        <v>1</v>
      </c>
      <c r="C398" s="150">
        <f>D398/B398/12*1000</f>
        <v>47458.333333333336</v>
      </c>
      <c r="D398" s="213">
        <f>'приложение 2 культура '!C507</f>
        <v>569.5</v>
      </c>
      <c r="E398" s="33">
        <f>C398/C399</f>
        <v>1.2988197730771422</v>
      </c>
    </row>
    <row r="399" spans="1:5">
      <c r="A399" s="52" t="s">
        <v>53</v>
      </c>
      <c r="B399" s="56">
        <f>'приложение 2 культура '!B508</f>
        <v>4</v>
      </c>
      <c r="C399" s="150">
        <f t="shared" ref="C399:C400" si="123">D399/B399/12*1000</f>
        <v>36539.583333333336</v>
      </c>
      <c r="D399" s="213">
        <f>'приложение 2 культура '!C508</f>
        <v>1753.9</v>
      </c>
      <c r="E399" s="33">
        <f>C399/C399</f>
        <v>1</v>
      </c>
    </row>
    <row r="400" spans="1:5">
      <c r="A400" s="52" t="s">
        <v>54</v>
      </c>
      <c r="B400" s="56">
        <f>'приложение 2 культура '!B509</f>
        <v>2</v>
      </c>
      <c r="C400" s="150">
        <f t="shared" si="123"/>
        <v>22116.666666666664</v>
      </c>
      <c r="D400" s="213">
        <f>'приложение 2 культура '!C509</f>
        <v>530.79999999999995</v>
      </c>
      <c r="E400" s="33">
        <f>C400/C399</f>
        <v>0.60527966246650311</v>
      </c>
    </row>
    <row r="401" spans="1:8" ht="27" customHeight="1">
      <c r="A401" s="671" t="s">
        <v>33</v>
      </c>
      <c r="B401" s="672"/>
      <c r="C401" s="672"/>
      <c r="D401" s="672"/>
      <c r="E401" s="672"/>
    </row>
    <row r="402" spans="1:8">
      <c r="A402" s="153" t="s">
        <v>52</v>
      </c>
      <c r="B402" s="38">
        <f>'приложение 2 культура '!B550</f>
        <v>5</v>
      </c>
      <c r="C402" s="154">
        <f>D402/B402/12*1000</f>
        <v>61798.333333333336</v>
      </c>
      <c r="D402" s="215">
        <f>'приложение 2 культура '!C550</f>
        <v>3707.9</v>
      </c>
      <c r="E402" s="134">
        <f>C402/C403</f>
        <v>1.1350879026288732</v>
      </c>
      <c r="F402" s="207">
        <f t="shared" ref="F402:H404" si="124">B407+B411</f>
        <v>5</v>
      </c>
      <c r="G402" s="207">
        <f>H402/F402/12*1000</f>
        <v>61798.333333333328</v>
      </c>
      <c r="H402" s="207">
        <f>D407+D411</f>
        <v>3707.8999999999996</v>
      </c>
    </row>
    <row r="403" spans="1:8">
      <c r="A403" s="153" t="s">
        <v>53</v>
      </c>
      <c r="B403" s="38">
        <f>'приложение 2 культура '!B551</f>
        <v>45.7</v>
      </c>
      <c r="C403" s="154">
        <f t="shared" ref="C403:C404" si="125">D403/B403/12*1000</f>
        <v>54443.654266958423</v>
      </c>
      <c r="D403" s="215">
        <f>'приложение 2 культура '!C551</f>
        <v>29856.9</v>
      </c>
      <c r="E403" s="134">
        <f>C403/C403</f>
        <v>1</v>
      </c>
      <c r="F403" s="207">
        <f t="shared" si="124"/>
        <v>45.7</v>
      </c>
      <c r="G403" s="207">
        <f t="shared" ref="G403:G404" si="126">H403/F403/12*1000</f>
        <v>54443.654266958423</v>
      </c>
      <c r="H403" s="207">
        <f t="shared" si="124"/>
        <v>29856.9</v>
      </c>
    </row>
    <row r="404" spans="1:8">
      <c r="A404" s="153" t="s">
        <v>54</v>
      </c>
      <c r="B404" s="38">
        <f>'приложение 2 культура '!B552</f>
        <v>15.8</v>
      </c>
      <c r="C404" s="154">
        <f t="shared" si="125"/>
        <v>34646.624472573843</v>
      </c>
      <c r="D404" s="215">
        <f>'приложение 2 культура '!C552</f>
        <v>6569</v>
      </c>
      <c r="E404" s="134">
        <f>C404/C403</f>
        <v>0.6363758079626316</v>
      </c>
      <c r="F404" s="207">
        <f t="shared" si="124"/>
        <v>15.8</v>
      </c>
      <c r="G404" s="207">
        <f t="shared" si="126"/>
        <v>34646.624472573843</v>
      </c>
      <c r="H404" s="207">
        <f t="shared" si="124"/>
        <v>6569.0000000000009</v>
      </c>
    </row>
    <row r="405" spans="1:8">
      <c r="A405" s="53" t="s">
        <v>55</v>
      </c>
      <c r="B405" s="38"/>
      <c r="C405" s="37"/>
      <c r="D405" s="215"/>
      <c r="E405" s="135"/>
    </row>
    <row r="406" spans="1:8" ht="52.5" customHeight="1">
      <c r="A406" s="44" t="str">
        <f>'приложение 1 культура'!A106</f>
        <v>Муниципальное бюджетное учреждение культуры "Межпоселенческая централизованная библиотечная система Чаинского района"</v>
      </c>
      <c r="B406" s="51"/>
      <c r="C406" s="136"/>
      <c r="D406" s="216"/>
      <c r="E406" s="125"/>
    </row>
    <row r="407" spans="1:8">
      <c r="A407" s="52" t="s">
        <v>52</v>
      </c>
      <c r="B407" s="158">
        <f>'приложение 2 культура '!B520</f>
        <v>1</v>
      </c>
      <c r="C407" s="150">
        <f>D407/B407/12*1000</f>
        <v>63574.999999999993</v>
      </c>
      <c r="D407" s="217">
        <f>'приложение 2 культура '!C520</f>
        <v>762.9</v>
      </c>
      <c r="E407" s="33">
        <f>C407/C408</f>
        <v>1.0983313672514172</v>
      </c>
    </row>
    <row r="408" spans="1:8">
      <c r="A408" s="52" t="s">
        <v>53</v>
      </c>
      <c r="B408" s="158">
        <f>'приложение 2 культура '!B521</f>
        <v>22.7</v>
      </c>
      <c r="C408" s="150">
        <f t="shared" ref="C408:C409" si="127">D408/B408/12*1000</f>
        <v>57883.259911894274</v>
      </c>
      <c r="D408" s="217">
        <f>'приложение 2 культура '!C521</f>
        <v>15767.4</v>
      </c>
      <c r="E408" s="33">
        <f>C408/C408</f>
        <v>1</v>
      </c>
    </row>
    <row r="409" spans="1:8">
      <c r="A409" s="52" t="s">
        <v>54</v>
      </c>
      <c r="B409" s="158">
        <f>'приложение 2 культура '!B522</f>
        <v>0.8</v>
      </c>
      <c r="C409" s="150">
        <f t="shared" si="127"/>
        <v>43302.083333333336</v>
      </c>
      <c r="D409" s="217">
        <f>'приложение 2 культура '!C522</f>
        <v>415.7</v>
      </c>
      <c r="E409" s="33">
        <f>C409/C408</f>
        <v>0.74809337620660354</v>
      </c>
    </row>
    <row r="410" spans="1:8">
      <c r="A410" s="41" t="s">
        <v>58</v>
      </c>
      <c r="B410" s="55"/>
      <c r="C410" s="34"/>
      <c r="D410" s="217"/>
      <c r="E410" s="33"/>
    </row>
    <row r="411" spans="1:8">
      <c r="A411" s="138" t="s">
        <v>52</v>
      </c>
      <c r="B411" s="38">
        <f>'приложение 2 культура '!B526+'приложение 2 культура '!B532+'приложение 2 культура '!B538+'приложение 2 культура '!B544</f>
        <v>4</v>
      </c>
      <c r="C411" s="148">
        <f>D411/B411/12*1000</f>
        <v>61354.166666666657</v>
      </c>
      <c r="D411" s="215">
        <f>'приложение 2 культура '!C526+'приложение 2 культура '!C532+'приложение 2 культура '!C538+'приложение 2 культура '!C544</f>
        <v>2944.9999999999995</v>
      </c>
      <c r="E411" s="33">
        <f>C411/C412</f>
        <v>1.2018701870187019</v>
      </c>
    </row>
    <row r="412" spans="1:8">
      <c r="A412" s="138" t="s">
        <v>53</v>
      </c>
      <c r="B412" s="38">
        <f>'приложение 2 культура '!B527+'приложение 2 культура '!B533+'приложение 2 культура '!B539+'приложение 2 культура '!B545</f>
        <v>23</v>
      </c>
      <c r="C412" s="148">
        <f t="shared" ref="C412:C413" si="128">D412/B412/12*1000</f>
        <v>51048.913043478256</v>
      </c>
      <c r="D412" s="215">
        <f>'приложение 2 культура '!C527+'приложение 2 культура '!C533+'приложение 2 культура '!C539+'приложение 2 культура '!C545</f>
        <v>14089.5</v>
      </c>
      <c r="E412" s="33">
        <f>C412/C412</f>
        <v>1</v>
      </c>
    </row>
    <row r="413" spans="1:8">
      <c r="A413" s="138" t="s">
        <v>54</v>
      </c>
      <c r="B413" s="38">
        <f>'приложение 2 культура '!B528+'приложение 2 культура '!B534+'приложение 2 культура '!B540+'приложение 2 культура '!B546</f>
        <v>15</v>
      </c>
      <c r="C413" s="148">
        <f t="shared" si="128"/>
        <v>34185.000000000007</v>
      </c>
      <c r="D413" s="215">
        <f>'приложение 2 культура '!C528+'приложение 2 культура '!C534+'приложение 2 культура '!C540+'приложение 2 культура '!C546</f>
        <v>6153.3000000000011</v>
      </c>
      <c r="E413" s="33">
        <f>C413/C412</f>
        <v>0.6696518684126479</v>
      </c>
    </row>
    <row r="414" spans="1:8" ht="53.25" customHeight="1">
      <c r="A414" s="44" t="str">
        <f>'приложение 1 культура'!A107</f>
        <v>Муниципальное бюджетное учреждение культуры " Подгорнский центр культуры и досуга"</v>
      </c>
      <c r="B414" s="45"/>
      <c r="C414" s="136"/>
      <c r="D414" s="218"/>
      <c r="E414" s="44"/>
    </row>
    <row r="415" spans="1:8">
      <c r="A415" s="52" t="s">
        <v>52</v>
      </c>
      <c r="B415" s="56">
        <f>'приложение 2 культура '!B526</f>
        <v>1</v>
      </c>
      <c r="C415" s="150">
        <f>D415/B415/12*1000</f>
        <v>68483.333333333328</v>
      </c>
      <c r="D415" s="213">
        <f>'приложение 2 культура '!C526</f>
        <v>821.8</v>
      </c>
      <c r="E415" s="33">
        <f>C415/C416</f>
        <v>1.3562109268823048</v>
      </c>
    </row>
    <row r="416" spans="1:8">
      <c r="A416" s="52" t="s">
        <v>53</v>
      </c>
      <c r="B416" s="56">
        <f>'приложение 2 культура '!B527</f>
        <v>8.5</v>
      </c>
      <c r="C416" s="150">
        <f t="shared" ref="C416:C417" si="129">D416/B416/12*1000</f>
        <v>50496.078431372553</v>
      </c>
      <c r="D416" s="213">
        <f>'приложение 2 культура '!C527</f>
        <v>5150.6000000000004</v>
      </c>
      <c r="E416" s="33">
        <f>C416/C416</f>
        <v>1</v>
      </c>
    </row>
    <row r="417" spans="1:8">
      <c r="A417" s="52" t="s">
        <v>54</v>
      </c>
      <c r="B417" s="56">
        <f>'приложение 2 культура '!B528</f>
        <v>1.6</v>
      </c>
      <c r="C417" s="150">
        <f t="shared" si="129"/>
        <v>41208.333333333336</v>
      </c>
      <c r="D417" s="213">
        <f>'приложение 2 культура '!C528</f>
        <v>791.2</v>
      </c>
      <c r="E417" s="33">
        <f>C417/C416</f>
        <v>0.81606997243039647</v>
      </c>
    </row>
    <row r="418" spans="1:8" ht="66" customHeight="1">
      <c r="A418" s="44" t="str">
        <f>'приложение 1 культура'!A108</f>
        <v>Муниципальное казённое учреждение культуры "Усть-Бакчарский централизованный центр культуры и досуга"</v>
      </c>
      <c r="B418" s="45"/>
      <c r="C418" s="136"/>
      <c r="D418" s="218"/>
      <c r="E418" s="44"/>
    </row>
    <row r="419" spans="1:8">
      <c r="A419" s="52" t="s">
        <v>52</v>
      </c>
      <c r="B419" s="56">
        <f>'приложение 2 культура '!B532</f>
        <v>1</v>
      </c>
      <c r="C419" s="150">
        <f>D419/B419/12*1000</f>
        <v>61408.333333333328</v>
      </c>
      <c r="D419" s="213">
        <f>'приложение 2 культура '!C532</f>
        <v>736.9</v>
      </c>
      <c r="E419" s="33">
        <f>C419/C420</f>
        <v>1.1660510766149224</v>
      </c>
    </row>
    <row r="420" spans="1:8">
      <c r="A420" s="52" t="s">
        <v>53</v>
      </c>
      <c r="B420" s="56">
        <f>'приложение 2 культура '!B533</f>
        <v>7.9</v>
      </c>
      <c r="C420" s="150">
        <f t="shared" ref="C420:C421" si="130">D420/B420/12*1000</f>
        <v>52663.502109704641</v>
      </c>
      <c r="D420" s="213">
        <f>'приложение 2 культура '!C533</f>
        <v>4992.5</v>
      </c>
      <c r="E420" s="33">
        <f>C420/C420</f>
        <v>1</v>
      </c>
    </row>
    <row r="421" spans="1:8">
      <c r="A421" s="52" t="s">
        <v>54</v>
      </c>
      <c r="B421" s="56">
        <f>'приложение 2 культура '!B534</f>
        <v>9.5</v>
      </c>
      <c r="C421" s="150">
        <f t="shared" si="130"/>
        <v>34378.070175438595</v>
      </c>
      <c r="D421" s="213">
        <f>'приложение 2 культура '!C534</f>
        <v>3919.1</v>
      </c>
      <c r="E421" s="33">
        <f>C421/C420</f>
        <v>0.65278739161373633</v>
      </c>
    </row>
    <row r="422" spans="1:8" ht="81.75" customHeight="1">
      <c r="A422" s="44" t="str">
        <f>'приложение 1 культура'!A109</f>
        <v>Муниципальное казенное учреждение культуры Коломинского сельского поселения "Коломинский централизованный центр культуры и досуга"</v>
      </c>
      <c r="B422" s="45"/>
      <c r="C422" s="136"/>
      <c r="D422" s="218"/>
      <c r="E422" s="44"/>
    </row>
    <row r="423" spans="1:8">
      <c r="A423" s="52" t="s">
        <v>52</v>
      </c>
      <c r="B423" s="56">
        <f>'приложение 2 культура '!B538</f>
        <v>1</v>
      </c>
      <c r="C423" s="150">
        <f>D423/B423/12*1000</f>
        <v>58641.666666666672</v>
      </c>
      <c r="D423" s="213">
        <f>'приложение 2 культура '!C538</f>
        <v>703.7</v>
      </c>
      <c r="E423" s="33">
        <f>C423/C424</f>
        <v>1.1473618991717214</v>
      </c>
    </row>
    <row r="424" spans="1:8">
      <c r="A424" s="52" t="s">
        <v>53</v>
      </c>
      <c r="B424" s="56">
        <f>'приложение 2 культура '!B539</f>
        <v>5</v>
      </c>
      <c r="C424" s="150">
        <f t="shared" ref="C424:C425" si="131">D424/B424/12*1000</f>
        <v>51109.999999999993</v>
      </c>
      <c r="D424" s="213">
        <f>'приложение 2 культура '!C539</f>
        <v>3066.6</v>
      </c>
      <c r="E424" s="33">
        <f>C424/C424</f>
        <v>1</v>
      </c>
    </row>
    <row r="425" spans="1:8">
      <c r="A425" s="52" t="s">
        <v>54</v>
      </c>
      <c r="B425" s="56">
        <f>'приложение 2 культура '!B540</f>
        <v>3</v>
      </c>
      <c r="C425" s="150">
        <f t="shared" si="131"/>
        <v>31052.777777777781</v>
      </c>
      <c r="D425" s="213">
        <f>'приложение 2 культура '!C540</f>
        <v>1117.9000000000001</v>
      </c>
      <c r="E425" s="33">
        <f>C425/C424</f>
        <v>0.60756755581643096</v>
      </c>
    </row>
    <row r="426" spans="1:8" ht="50.25" customHeight="1">
      <c r="A426" s="44" t="str">
        <f>'приложение 1 культура'!A110</f>
        <v>Муниципальное казённое учреждение культуры Чаинского сельского поселения "Чаинский центр культуры и досуга"</v>
      </c>
      <c r="B426" s="45"/>
      <c r="C426" s="136"/>
      <c r="D426" s="218"/>
      <c r="E426" s="44"/>
    </row>
    <row r="427" spans="1:8">
      <c r="A427" s="52" t="s">
        <v>52</v>
      </c>
      <c r="B427" s="56">
        <f>'приложение 2 культура '!B544</f>
        <v>1</v>
      </c>
      <c r="C427" s="150">
        <f>D427/B427/12*1000</f>
        <v>56883.333333333336</v>
      </c>
      <c r="D427" s="213">
        <f>'приложение 2 культура '!C544</f>
        <v>682.6</v>
      </c>
      <c r="E427" s="33">
        <f>C427/C428</f>
        <v>1.2413730393271201</v>
      </c>
    </row>
    <row r="428" spans="1:8">
      <c r="A428" s="52" t="s">
        <v>53</v>
      </c>
      <c r="B428" s="56">
        <f>'приложение 2 культура '!B545</f>
        <v>1.6</v>
      </c>
      <c r="C428" s="150">
        <f t="shared" ref="C428:C429" si="132">D428/B428/12*1000</f>
        <v>45822.916666666657</v>
      </c>
      <c r="D428" s="213">
        <f>'приложение 2 культура '!C545</f>
        <v>879.8</v>
      </c>
      <c r="E428" s="33">
        <f>C428/C428</f>
        <v>1</v>
      </c>
    </row>
    <row r="429" spans="1:8">
      <c r="A429" s="52" t="s">
        <v>54</v>
      </c>
      <c r="B429" s="56">
        <f>'приложение 2 культура '!B546</f>
        <v>0.9</v>
      </c>
      <c r="C429" s="150">
        <f t="shared" si="132"/>
        <v>30101.85185185185</v>
      </c>
      <c r="D429" s="213">
        <f>'приложение 2 культура '!C546</f>
        <v>325.10000000000002</v>
      </c>
      <c r="E429" s="33">
        <f>C429/C428</f>
        <v>0.65691697608042243</v>
      </c>
    </row>
    <row r="430" spans="1:8" ht="30" customHeight="1">
      <c r="A430" s="671" t="s">
        <v>35</v>
      </c>
      <c r="B430" s="672"/>
      <c r="C430" s="672"/>
      <c r="D430" s="672"/>
      <c r="E430" s="672"/>
    </row>
    <row r="431" spans="1:8">
      <c r="A431" s="153" t="s">
        <v>52</v>
      </c>
      <c r="B431" s="38">
        <f>'приложение 2 культура '!B575</f>
        <v>5</v>
      </c>
      <c r="C431" s="154">
        <f>D431/B431/12*1000</f>
        <v>52138.333333333343</v>
      </c>
      <c r="D431" s="215">
        <f>'приложение 2 культура '!C575</f>
        <v>3128.3</v>
      </c>
      <c r="E431" s="134">
        <f>C431/C432</f>
        <v>1.4719218957412417</v>
      </c>
      <c r="F431" s="207">
        <f>B436+B441+B446</f>
        <v>5</v>
      </c>
      <c r="G431" s="207">
        <f>H431/F431/12*1000</f>
        <v>52138.333333333343</v>
      </c>
      <c r="H431" s="207">
        <f>D436+D441+D446</f>
        <v>3128.3</v>
      </c>
    </row>
    <row r="432" spans="1:8">
      <c r="A432" s="153" t="s">
        <v>53</v>
      </c>
      <c r="B432" s="38">
        <f>'приложение 2 культура '!B576</f>
        <v>53.7</v>
      </c>
      <c r="C432" s="154">
        <f t="shared" ref="C432:C433" si="133">D432/B432/12*1000</f>
        <v>35421.942892613282</v>
      </c>
      <c r="D432" s="215">
        <f>'приложение 2 культура '!C576</f>
        <v>22825.9</v>
      </c>
      <c r="E432" s="134">
        <f>C432/C432</f>
        <v>1</v>
      </c>
      <c r="F432" s="207">
        <f t="shared" ref="F432:H433" si="134">B437+B442+B447</f>
        <v>53.7</v>
      </c>
      <c r="G432" s="207">
        <f t="shared" ref="G432:G433" si="135">H432/F432/12*1000</f>
        <v>35421.942892613282</v>
      </c>
      <c r="H432" s="207">
        <f t="shared" si="134"/>
        <v>22825.9</v>
      </c>
    </row>
    <row r="433" spans="1:8">
      <c r="A433" s="153" t="s">
        <v>54</v>
      </c>
      <c r="B433" s="38">
        <f>'приложение 2 культура '!B577</f>
        <v>20.3</v>
      </c>
      <c r="C433" s="154">
        <f t="shared" si="133"/>
        <v>22544.745484400653</v>
      </c>
      <c r="D433" s="215">
        <f>'приложение 2 культура '!C577</f>
        <v>5491.9</v>
      </c>
      <c r="E433" s="134">
        <f>C433/C432</f>
        <v>0.6364627020247956</v>
      </c>
      <c r="F433" s="207">
        <f t="shared" si="134"/>
        <v>20.3</v>
      </c>
      <c r="G433" s="207">
        <f t="shared" si="135"/>
        <v>22544.745484400653</v>
      </c>
      <c r="H433" s="207">
        <f t="shared" si="134"/>
        <v>5491.9</v>
      </c>
    </row>
    <row r="434" spans="1:8">
      <c r="A434" s="53" t="s">
        <v>55</v>
      </c>
      <c r="B434" s="38"/>
      <c r="C434" s="34"/>
      <c r="D434" s="215"/>
      <c r="E434" s="135"/>
    </row>
    <row r="435" spans="1:8" ht="50.25" customHeight="1">
      <c r="A435" s="44" t="str">
        <f>'приложение 1 культура'!A115</f>
        <v>Муниципальное казённое учреждение культуры "Шегарская межпоселенческая централизованная библиотечная система"</v>
      </c>
      <c r="B435" s="61"/>
      <c r="C435" s="136"/>
      <c r="D435" s="219"/>
      <c r="E435" s="44"/>
    </row>
    <row r="436" spans="1:8">
      <c r="A436" s="52" t="s">
        <v>52</v>
      </c>
      <c r="B436" s="56">
        <f>'приложение 2 культура '!B569</f>
        <v>1</v>
      </c>
      <c r="C436" s="150">
        <f>D436/B436/12*1000</f>
        <v>52750</v>
      </c>
      <c r="D436" s="217">
        <f>'приложение 2 культура '!C569</f>
        <v>633</v>
      </c>
      <c r="E436" s="33">
        <f>C436/C437</f>
        <v>1.4891572079182036</v>
      </c>
    </row>
    <row r="437" spans="1:8">
      <c r="A437" s="52" t="s">
        <v>53</v>
      </c>
      <c r="B437" s="56">
        <f>'приложение 2 культура '!B570</f>
        <v>23.4</v>
      </c>
      <c r="C437" s="150">
        <f t="shared" ref="C437:C438" si="136">D437/B437/12*1000</f>
        <v>35422.720797720809</v>
      </c>
      <c r="D437" s="217">
        <f>'приложение 2 культура '!C570</f>
        <v>9946.7000000000007</v>
      </c>
      <c r="E437" s="33">
        <f>C437/C437</f>
        <v>1</v>
      </c>
    </row>
    <row r="438" spans="1:8">
      <c r="A438" s="52" t="s">
        <v>54</v>
      </c>
      <c r="B438" s="56">
        <f>'приложение 2 культура '!B571</f>
        <v>9.3000000000000007</v>
      </c>
      <c r="C438" s="150">
        <f t="shared" si="136"/>
        <v>20387.992831541218</v>
      </c>
      <c r="D438" s="217">
        <f>'приложение 2 культура '!C571</f>
        <v>2275.3000000000002</v>
      </c>
      <c r="E438" s="33">
        <f>C438/C437</f>
        <v>0.57556258729998611</v>
      </c>
    </row>
    <row r="439" spans="1:8">
      <c r="A439" s="60" t="s">
        <v>82</v>
      </c>
      <c r="B439" s="56"/>
      <c r="C439" s="34"/>
      <c r="D439" s="217"/>
      <c r="E439" s="33"/>
    </row>
    <row r="440" spans="1:8" ht="50.25" customHeight="1">
      <c r="A440" s="44" t="str">
        <f>'приложение 1 культура'!A114</f>
        <v>Муниципальное казенное учреждение культуры "Краеведческий музей Шегарского района"</v>
      </c>
      <c r="B440" s="61"/>
      <c r="C440" s="136"/>
      <c r="D440" s="219"/>
      <c r="E440" s="44"/>
    </row>
    <row r="441" spans="1:8">
      <c r="A441" s="52" t="s">
        <v>52</v>
      </c>
      <c r="B441" s="158">
        <f>'приложение 2 культура '!B563</f>
        <v>1</v>
      </c>
      <c r="C441" s="150">
        <f>D441/B441/12*1000</f>
        <v>41541.666666666664</v>
      </c>
      <c r="D441" s="217">
        <f>'приложение 2 культура '!C563</f>
        <v>498.5</v>
      </c>
      <c r="E441" s="33">
        <f>C441/C442</f>
        <v>1.1726652552340622</v>
      </c>
    </row>
    <row r="442" spans="1:8">
      <c r="A442" s="52" t="s">
        <v>53</v>
      </c>
      <c r="B442" s="158">
        <f>'приложение 2 культура '!B564</f>
        <v>1</v>
      </c>
      <c r="C442" s="150">
        <f t="shared" ref="C442:C443" si="137">D442/B442/12*1000</f>
        <v>35425.000000000007</v>
      </c>
      <c r="D442" s="217">
        <f>'приложение 2 культура '!C564</f>
        <v>425.1</v>
      </c>
      <c r="E442" s="33">
        <f>C442/C442</f>
        <v>1</v>
      </c>
    </row>
    <row r="443" spans="1:8">
      <c r="A443" s="52" t="s">
        <v>54</v>
      </c>
      <c r="B443" s="158">
        <f>'приложение 2 культура '!B565</f>
        <v>1</v>
      </c>
      <c r="C443" s="150">
        <f t="shared" si="137"/>
        <v>19300</v>
      </c>
      <c r="D443" s="217">
        <f>'приложение 2 культура '!C565</f>
        <v>231.6</v>
      </c>
      <c r="E443" s="33">
        <f>C443/C442</f>
        <v>0.54481298517995758</v>
      </c>
    </row>
    <row r="444" spans="1:8">
      <c r="A444" s="41" t="s">
        <v>58</v>
      </c>
      <c r="B444" s="56"/>
      <c r="C444" s="34"/>
      <c r="D444" s="217"/>
      <c r="E444" s="33"/>
    </row>
    <row r="445" spans="1:8" ht="48.75" customHeight="1">
      <c r="A445" s="44" t="str">
        <f>'приложение 1 культура'!A113</f>
        <v>Муниципальное казённое учреждение культуры "Шегарская централизованная клубная система"</v>
      </c>
      <c r="B445" s="61"/>
      <c r="C445" s="136"/>
      <c r="D445" s="219"/>
      <c r="E445" s="44"/>
    </row>
    <row r="446" spans="1:8">
      <c r="A446" s="52" t="s">
        <v>52</v>
      </c>
      <c r="B446" s="158">
        <f>'приложение 2 культура '!B557</f>
        <v>3</v>
      </c>
      <c r="C446" s="150">
        <f>D446/B446/12*1000</f>
        <v>55466.666666666672</v>
      </c>
      <c r="D446" s="217">
        <f>'приложение 2 культура '!C557</f>
        <v>1996.8</v>
      </c>
      <c r="E446" s="33">
        <f>C446/C447</f>
        <v>1.565916445186726</v>
      </c>
    </row>
    <row r="447" spans="1:8">
      <c r="A447" s="52" t="s">
        <v>53</v>
      </c>
      <c r="B447" s="158">
        <f>'приложение 2 культура '!B558</f>
        <v>29.3</v>
      </c>
      <c r="C447" s="150">
        <f t="shared" ref="C447:C448" si="138">D447/B447/12*1000</f>
        <v>35421.217292377696</v>
      </c>
      <c r="D447" s="217">
        <f>'приложение 2 культура '!C558</f>
        <v>12454.1</v>
      </c>
      <c r="E447" s="33">
        <f>C447/C447</f>
        <v>1</v>
      </c>
    </row>
    <row r="448" spans="1:8">
      <c r="A448" s="52" t="s">
        <v>54</v>
      </c>
      <c r="B448" s="158">
        <f>'приложение 2 культура '!B559</f>
        <v>10</v>
      </c>
      <c r="C448" s="150">
        <f t="shared" si="138"/>
        <v>24875</v>
      </c>
      <c r="D448" s="217">
        <f>'приложение 2 культура '!C559</f>
        <v>2985</v>
      </c>
      <c r="E448" s="33">
        <f>C448/C447</f>
        <v>0.70226270866622253</v>
      </c>
    </row>
    <row r="449" spans="1:8" ht="26.25" customHeight="1">
      <c r="A449" s="671" t="s">
        <v>83</v>
      </c>
      <c r="B449" s="672"/>
      <c r="C449" s="672"/>
      <c r="D449" s="672"/>
      <c r="E449" s="672"/>
    </row>
    <row r="450" spans="1:8">
      <c r="A450" s="153" t="s">
        <v>52</v>
      </c>
      <c r="B450" s="38">
        <f>'приложение 2 культура '!B594</f>
        <v>3</v>
      </c>
      <c r="C450" s="154">
        <f>D450/B450/12*1000</f>
        <v>66452.777777777781</v>
      </c>
      <c r="D450" s="215">
        <f>'приложение 2 культура '!C594</f>
        <v>2392.3000000000002</v>
      </c>
      <c r="E450" s="134">
        <f>C450/C451</f>
        <v>1.8611419474721111</v>
      </c>
      <c r="F450" s="207">
        <f>B455+B460</f>
        <v>3</v>
      </c>
      <c r="G450" s="207">
        <f>H450/F450/12*1000</f>
        <v>66452.777777777781</v>
      </c>
      <c r="H450" s="207">
        <f>D455+D460</f>
        <v>2392.3000000000002</v>
      </c>
    </row>
    <row r="451" spans="1:8">
      <c r="A451" s="153" t="s">
        <v>53</v>
      </c>
      <c r="B451" s="38">
        <f>'приложение 2 культура '!B595</f>
        <v>97.3</v>
      </c>
      <c r="C451" s="154">
        <f t="shared" ref="C451:C452" si="139">D451/B451/12*1000</f>
        <v>35705.378554299423</v>
      </c>
      <c r="D451" s="215">
        <f>'приложение 2 культура '!C595</f>
        <v>41689.599999999999</v>
      </c>
      <c r="E451" s="134">
        <f>C451/C451</f>
        <v>1</v>
      </c>
      <c r="F451" s="207">
        <f t="shared" ref="F451:H452" si="140">B456+B461</f>
        <v>97.3</v>
      </c>
      <c r="G451" s="207">
        <f t="shared" ref="G451:G452" si="141">H451/F451/12*1000</f>
        <v>35705.378554299423</v>
      </c>
      <c r="H451" s="207">
        <f t="shared" si="140"/>
        <v>41689.599999999999</v>
      </c>
    </row>
    <row r="452" spans="1:8">
      <c r="A452" s="153" t="s">
        <v>54</v>
      </c>
      <c r="B452" s="38">
        <f>'приложение 2 культура '!B596</f>
        <v>34.9</v>
      </c>
      <c r="C452" s="154">
        <f t="shared" si="139"/>
        <v>20684.574976122258</v>
      </c>
      <c r="D452" s="215">
        <f>'приложение 2 культура '!C596</f>
        <v>8662.7000000000007</v>
      </c>
      <c r="E452" s="134">
        <f>C452/C451</f>
        <v>0.57931258016676446</v>
      </c>
      <c r="F452" s="207">
        <f t="shared" si="140"/>
        <v>34.9</v>
      </c>
      <c r="G452" s="207">
        <f t="shared" si="141"/>
        <v>20684.574976122258</v>
      </c>
      <c r="H452" s="207">
        <f t="shared" si="140"/>
        <v>8662.7000000000007</v>
      </c>
    </row>
    <row r="453" spans="1:8">
      <c r="A453" s="53" t="s">
        <v>55</v>
      </c>
      <c r="B453" s="38"/>
      <c r="C453" s="34"/>
      <c r="D453" s="215"/>
      <c r="E453" s="135"/>
    </row>
    <row r="454" spans="1:8" ht="53.25" customHeight="1">
      <c r="A454" s="44" t="str">
        <f>'приложение 1 культура'!A118</f>
        <v>Муниципальное бюджетное учреждение «Асиновская межпоселенческая централизованная библиотечная система»</v>
      </c>
      <c r="B454" s="61"/>
      <c r="C454" s="136"/>
      <c r="D454" s="219"/>
      <c r="E454" s="44"/>
    </row>
    <row r="455" spans="1:8">
      <c r="A455" s="52" t="s">
        <v>52</v>
      </c>
      <c r="B455" s="160">
        <f>'приложение 2 культура '!B582</f>
        <v>2</v>
      </c>
      <c r="C455" s="155">
        <f>D455/B455/12*1000</f>
        <v>59033.333333333328</v>
      </c>
      <c r="D455" s="217">
        <f>'приложение 2 культура '!C582</f>
        <v>1416.8</v>
      </c>
      <c r="E455" s="49">
        <f>C455/C456</f>
        <v>1.6533132712066381</v>
      </c>
    </row>
    <row r="456" spans="1:8">
      <c r="A456" s="52" t="s">
        <v>53</v>
      </c>
      <c r="B456" s="160">
        <f>'приложение 2 культура '!B583</f>
        <v>42.5</v>
      </c>
      <c r="C456" s="155">
        <f t="shared" ref="C456:C457" si="142">D456/B456/12*1000</f>
        <v>35706.078431372545</v>
      </c>
      <c r="D456" s="217">
        <f>'приложение 2 культура '!C583</f>
        <v>18210.099999999999</v>
      </c>
      <c r="E456" s="49">
        <f>C456/C456</f>
        <v>1</v>
      </c>
    </row>
    <row r="457" spans="1:8">
      <c r="A457" s="52" t="s">
        <v>54</v>
      </c>
      <c r="B457" s="160">
        <f>'приложение 2 культура '!B584</f>
        <v>4.3</v>
      </c>
      <c r="C457" s="155">
        <f t="shared" si="142"/>
        <v>20709.302325581393</v>
      </c>
      <c r="D457" s="217">
        <f>'приложение 2 культура '!C584</f>
        <v>1068.5999999999999</v>
      </c>
      <c r="E457" s="49">
        <f>C457/C456</f>
        <v>0.57999374995450392</v>
      </c>
    </row>
    <row r="458" spans="1:8">
      <c r="A458" s="41" t="s">
        <v>58</v>
      </c>
      <c r="B458" s="56"/>
      <c r="C458" s="34"/>
      <c r="D458" s="217"/>
      <c r="E458" s="33"/>
    </row>
    <row r="459" spans="1:8" ht="68.25" customHeight="1">
      <c r="A459" s="44" t="str">
        <f>'приложение 1 культура'!A119</f>
        <v>Муниципальное автономное учреждение «Межпоселенческий центр народного творчества и культурно-спортивной деятельности Асиновского района»</v>
      </c>
      <c r="B459" s="61"/>
      <c r="C459" s="136"/>
      <c r="D459" s="219"/>
      <c r="E459" s="44"/>
    </row>
    <row r="460" spans="1:8">
      <c r="A460" s="52" t="s">
        <v>52</v>
      </c>
      <c r="B460" s="160">
        <f>'приложение 2 культура '!B588</f>
        <v>1</v>
      </c>
      <c r="C460" s="155">
        <f>D460/B460/12*1000</f>
        <v>81291.666666666672</v>
      </c>
      <c r="D460" s="217">
        <f>'приложение 2 культура '!C588</f>
        <v>975.5</v>
      </c>
      <c r="E460" s="49">
        <f>C460/C461</f>
        <v>2.276769096445836</v>
      </c>
    </row>
    <row r="461" spans="1:8">
      <c r="A461" s="52" t="s">
        <v>53</v>
      </c>
      <c r="B461" s="160">
        <f>'приложение 2 культура '!B589</f>
        <v>54.8</v>
      </c>
      <c r="C461" s="155">
        <f t="shared" ref="C461:C462" si="143">D461/B461/12*1000</f>
        <v>35704.835766423355</v>
      </c>
      <c r="D461" s="217">
        <f>'приложение 2 культура '!C589</f>
        <v>23479.5</v>
      </c>
      <c r="E461" s="49">
        <f>C461/C461</f>
        <v>1</v>
      </c>
    </row>
    <row r="462" spans="1:8">
      <c r="A462" s="52" t="s">
        <v>54</v>
      </c>
      <c r="B462" s="160">
        <f>'приложение 2 культура '!B590</f>
        <v>30.6</v>
      </c>
      <c r="C462" s="155">
        <f t="shared" si="143"/>
        <v>20681.100217864921</v>
      </c>
      <c r="D462" s="217">
        <f>'приложение 2 культура '!C590</f>
        <v>7594.1</v>
      </c>
      <c r="E462" s="49">
        <f>C462/C461</f>
        <v>0.57922406794301295</v>
      </c>
    </row>
    <row r="463" spans="1:8" ht="27.75" customHeight="1">
      <c r="A463" s="671" t="s">
        <v>84</v>
      </c>
      <c r="B463" s="672"/>
      <c r="C463" s="672"/>
      <c r="D463" s="672"/>
      <c r="E463" s="672"/>
    </row>
    <row r="464" spans="1:8">
      <c r="A464" s="153" t="s">
        <v>52</v>
      </c>
      <c r="B464" s="38">
        <f>'приложение 2 культура '!B619</f>
        <v>9</v>
      </c>
      <c r="C464" s="154">
        <f>D464/B464/12*1000</f>
        <v>68575</v>
      </c>
      <c r="D464" s="215">
        <f>'приложение 2 культура '!C619</f>
        <v>7406.1</v>
      </c>
      <c r="E464" s="134">
        <f>C464/C465</f>
        <v>1.3410272870182622</v>
      </c>
      <c r="F464" s="207">
        <f>B469+B474+B479</f>
        <v>9</v>
      </c>
      <c r="G464" s="207">
        <f>H464/F464/12*1000</f>
        <v>68575</v>
      </c>
      <c r="H464" s="207">
        <f>D469+D474+D479</f>
        <v>7406.1</v>
      </c>
    </row>
    <row r="465" spans="1:8">
      <c r="A465" s="153" t="s">
        <v>53</v>
      </c>
      <c r="B465" s="38">
        <f>'приложение 2 культура '!B620</f>
        <v>121.6</v>
      </c>
      <c r="C465" s="154">
        <f t="shared" ref="C465:C466" si="144">D465/B465/12*1000</f>
        <v>51136.170504385969</v>
      </c>
      <c r="D465" s="215">
        <f>'приложение 2 культура '!C620</f>
        <v>74617.899999999994</v>
      </c>
      <c r="E465" s="134">
        <f>C465/C465</f>
        <v>1</v>
      </c>
      <c r="F465" s="207">
        <f t="shared" ref="F465:F466" si="145">B470+B475+B480</f>
        <v>121.6</v>
      </c>
      <c r="G465" s="207">
        <f t="shared" ref="G465:G466" si="146">H465/F465/12*1000</f>
        <v>51136.170504385969</v>
      </c>
      <c r="H465" s="207">
        <f t="shared" ref="H465:H466" si="147">D470+D475+D480</f>
        <v>74617.900000000009</v>
      </c>
    </row>
    <row r="466" spans="1:8">
      <c r="A466" s="153" t="s">
        <v>54</v>
      </c>
      <c r="B466" s="38">
        <f>'приложение 2 культура '!B621</f>
        <v>69.100000000000009</v>
      </c>
      <c r="C466" s="154">
        <f t="shared" si="144"/>
        <v>31525.68740955137</v>
      </c>
      <c r="D466" s="215">
        <f>'приложение 2 культура '!C621</f>
        <v>26141.1</v>
      </c>
      <c r="E466" s="134">
        <f>C466/C465</f>
        <v>0.61650465998128268</v>
      </c>
      <c r="F466" s="207">
        <f t="shared" si="145"/>
        <v>69.100000000000009</v>
      </c>
      <c r="G466" s="207">
        <f t="shared" si="146"/>
        <v>31525.68740955137</v>
      </c>
      <c r="H466" s="207">
        <f t="shared" si="147"/>
        <v>26141.1</v>
      </c>
    </row>
    <row r="467" spans="1:8">
      <c r="A467" s="53" t="s">
        <v>55</v>
      </c>
      <c r="B467" s="38"/>
      <c r="C467" s="34"/>
      <c r="D467" s="215"/>
      <c r="E467" s="135"/>
    </row>
    <row r="468" spans="1:8" ht="35.25" customHeight="1">
      <c r="A468" s="44" t="str">
        <f>'приложение 1 культура'!A123</f>
        <v>Муниципальное бюджетное учреждение "Библиотека"</v>
      </c>
      <c r="B468" s="51"/>
      <c r="C468" s="136"/>
      <c r="D468" s="216"/>
      <c r="E468" s="125"/>
    </row>
    <row r="469" spans="1:8">
      <c r="A469" s="52" t="s">
        <v>52</v>
      </c>
      <c r="B469" s="160">
        <f>'приложение 2 культура '!B607</f>
        <v>3.2</v>
      </c>
      <c r="C469" s="155">
        <f>D469/B469/12*1000</f>
        <v>69937.499999999985</v>
      </c>
      <c r="D469" s="217">
        <f>'приложение 2 культура '!C607</f>
        <v>2685.6</v>
      </c>
      <c r="E469" s="49">
        <f>C469/C470</f>
        <v>1.3474106353842723</v>
      </c>
    </row>
    <row r="470" spans="1:8">
      <c r="A470" s="52" t="s">
        <v>53</v>
      </c>
      <c r="B470" s="160">
        <f>'приложение 2 культура '!B608</f>
        <v>47.6</v>
      </c>
      <c r="C470" s="155">
        <f t="shared" ref="C470:C471" si="148">D470/B470/12*1000</f>
        <v>51905.112044817935</v>
      </c>
      <c r="D470" s="217">
        <f>'приложение 2 культура '!C608</f>
        <v>29648.2</v>
      </c>
      <c r="E470" s="49">
        <f>C470/C470</f>
        <v>1</v>
      </c>
    </row>
    <row r="471" spans="1:8">
      <c r="A471" s="52" t="s">
        <v>54</v>
      </c>
      <c r="B471" s="160">
        <f>'приложение 2 культура '!B609</f>
        <v>14.4</v>
      </c>
      <c r="C471" s="155">
        <f t="shared" si="148"/>
        <v>30969.328703703704</v>
      </c>
      <c r="D471" s="217">
        <f>'приложение 2 культура '!C609</f>
        <v>5351.5</v>
      </c>
      <c r="E471" s="49">
        <f>C471/C470</f>
        <v>0.59665276662851552</v>
      </c>
    </row>
    <row r="472" spans="1:8">
      <c r="A472" s="41" t="s">
        <v>58</v>
      </c>
      <c r="B472" s="55"/>
      <c r="C472" s="34"/>
      <c r="D472" s="217"/>
      <c r="E472" s="33"/>
    </row>
    <row r="473" spans="1:8" ht="34.5" customHeight="1">
      <c r="A473" s="44" t="str">
        <f>'приложение 1 культура'!A122</f>
        <v>Муниципальное бюджетное учреждение "Центр культуры и досуга"</v>
      </c>
      <c r="B473" s="45"/>
      <c r="C473" s="136"/>
      <c r="D473" s="218"/>
      <c r="E473" s="44"/>
    </row>
    <row r="474" spans="1:8">
      <c r="A474" s="52" t="s">
        <v>52</v>
      </c>
      <c r="B474" s="160">
        <f>'приложение 2 культура '!B601</f>
        <v>3.8</v>
      </c>
      <c r="C474" s="155">
        <f>D474/B474/12*1000</f>
        <v>78094.298245614045</v>
      </c>
      <c r="D474" s="217">
        <f>'приложение 2 культура '!C601</f>
        <v>3561.1</v>
      </c>
      <c r="E474" s="49">
        <f>C474/C475</f>
        <v>1.5394674698821225</v>
      </c>
    </row>
    <row r="475" spans="1:8">
      <c r="A475" s="52" t="s">
        <v>53</v>
      </c>
      <c r="B475" s="160">
        <f>'приложение 2 культура '!B602</f>
        <v>72</v>
      </c>
      <c r="C475" s="155">
        <f t="shared" ref="C475:C476" si="149">D475/B475/12*1000</f>
        <v>50728.125</v>
      </c>
      <c r="D475" s="217">
        <f>'приложение 2 культура '!C602</f>
        <v>43829.1</v>
      </c>
      <c r="E475" s="49">
        <f>C475/C475</f>
        <v>1</v>
      </c>
    </row>
    <row r="476" spans="1:8">
      <c r="A476" s="52" t="s">
        <v>54</v>
      </c>
      <c r="B476" s="160">
        <f>'приложение 2 культура '!B603</f>
        <v>54.7</v>
      </c>
      <c r="C476" s="155">
        <f t="shared" si="149"/>
        <v>31672.151127361361</v>
      </c>
      <c r="D476" s="217">
        <f>'приложение 2 культура '!C603</f>
        <v>20789.599999999999</v>
      </c>
      <c r="E476" s="49">
        <f>C476/C475</f>
        <v>0.6243509123856118</v>
      </c>
    </row>
    <row r="477" spans="1:8" ht="18.75" customHeight="1">
      <c r="A477" s="43" t="s">
        <v>85</v>
      </c>
      <c r="B477" s="56"/>
      <c r="C477" s="34"/>
      <c r="D477" s="213"/>
      <c r="E477" s="33"/>
    </row>
    <row r="478" spans="1:8" ht="33.75" customHeight="1">
      <c r="A478" s="44" t="str">
        <f>'приложение 1 культура'!A124</f>
        <v>Муниципальное казённое учреждение "Архив"</v>
      </c>
      <c r="B478" s="51"/>
      <c r="C478" s="136"/>
      <c r="D478" s="216"/>
      <c r="E478" s="125"/>
    </row>
    <row r="479" spans="1:8">
      <c r="A479" s="52" t="s">
        <v>52</v>
      </c>
      <c r="B479" s="160">
        <f>'приложение 2 культура '!B613</f>
        <v>2</v>
      </c>
      <c r="C479" s="155">
        <f>D479/B479/12*1000</f>
        <v>48308.333333333336</v>
      </c>
      <c r="D479" s="217">
        <f>'приложение 2 культура '!C613</f>
        <v>1159.4000000000001</v>
      </c>
      <c r="E479" s="49">
        <f>C479/C480</f>
        <v>1.0164825530422585</v>
      </c>
    </row>
    <row r="480" spans="1:8">
      <c r="A480" s="52" t="s">
        <v>53</v>
      </c>
      <c r="B480" s="160">
        <f>'приложение 2 культура '!B614</f>
        <v>2</v>
      </c>
      <c r="C480" s="155">
        <f t="shared" ref="C480:C481" si="150">D480/B480/12*1000</f>
        <v>47525</v>
      </c>
      <c r="D480" s="217">
        <f>'приложение 2 культура '!C614</f>
        <v>1140.5999999999999</v>
      </c>
      <c r="E480" s="49">
        <f>C480/C480</f>
        <v>1</v>
      </c>
    </row>
    <row r="481" spans="1:8">
      <c r="A481" s="52" t="s">
        <v>54</v>
      </c>
      <c r="B481" s="160">
        <f>'приложение 2 культура '!B615</f>
        <v>0</v>
      </c>
      <c r="C481" s="155" t="e">
        <f t="shared" si="150"/>
        <v>#DIV/0!</v>
      </c>
      <c r="D481" s="217">
        <f>'приложение 2 культура '!C615</f>
        <v>0</v>
      </c>
      <c r="E481" s="49" t="e">
        <f>C481/C480</f>
        <v>#DIV/0!</v>
      </c>
    </row>
    <row r="482" spans="1:8" ht="27.75" customHeight="1">
      <c r="A482" s="671" t="s">
        <v>39</v>
      </c>
      <c r="B482" s="672"/>
      <c r="C482" s="672"/>
      <c r="D482" s="672"/>
      <c r="E482" s="672"/>
    </row>
    <row r="483" spans="1:8">
      <c r="A483" s="153" t="s">
        <v>52</v>
      </c>
      <c r="B483" s="38">
        <f>'приложение 2 культура '!B668</f>
        <v>22</v>
      </c>
      <c r="C483" s="154">
        <f>D483/B483/12*1000</f>
        <v>70918.560606060608</v>
      </c>
      <c r="D483" s="215">
        <f>'приложение 2 культура '!C668</f>
        <v>18722.5</v>
      </c>
      <c r="E483" s="134">
        <f>C483/C484</f>
        <v>1.8065660219959161</v>
      </c>
      <c r="F483" s="207">
        <f>B488+B493+B497</f>
        <v>22</v>
      </c>
      <c r="G483" s="207">
        <f>H483/F483/12*1000</f>
        <v>70918.560606060608</v>
      </c>
      <c r="H483" s="207">
        <f>D488+D493+D497</f>
        <v>18722.5</v>
      </c>
    </row>
    <row r="484" spans="1:8">
      <c r="A484" s="153" t="s">
        <v>53</v>
      </c>
      <c r="B484" s="38">
        <f>'приложение 2 культура '!B669</f>
        <v>248.49999999999997</v>
      </c>
      <c r="C484" s="154">
        <f t="shared" ref="C484:C485" si="151">D484/B484/12*1000</f>
        <v>39256.002682763246</v>
      </c>
      <c r="D484" s="215">
        <f>'приложение 2 культура '!C669</f>
        <v>117061.39999999998</v>
      </c>
      <c r="E484" s="134">
        <f>C484/C484</f>
        <v>1</v>
      </c>
      <c r="F484" s="207">
        <f t="shared" ref="F484:H485" si="152">B489+B494+B498</f>
        <v>248.5</v>
      </c>
      <c r="G484" s="207">
        <f t="shared" ref="G484:G485" si="153">H484/F484/12*1000</f>
        <v>39256.002682763246</v>
      </c>
      <c r="H484" s="207">
        <f t="shared" si="152"/>
        <v>117061.4</v>
      </c>
    </row>
    <row r="485" spans="1:8">
      <c r="A485" s="153" t="s">
        <v>54</v>
      </c>
      <c r="B485" s="38">
        <f>'приложение 2 культура '!B670</f>
        <v>75.2</v>
      </c>
      <c r="C485" s="154">
        <f t="shared" si="151"/>
        <v>30184.72960992908</v>
      </c>
      <c r="D485" s="215">
        <f>'приложение 2 культура '!C670</f>
        <v>27238.7</v>
      </c>
      <c r="E485" s="134">
        <f>C485/C484</f>
        <v>0.76892010258555354</v>
      </c>
      <c r="F485" s="207">
        <f t="shared" si="152"/>
        <v>75.2</v>
      </c>
      <c r="G485" s="207">
        <f t="shared" si="153"/>
        <v>30184.72960992908</v>
      </c>
      <c r="H485" s="207">
        <f t="shared" si="152"/>
        <v>27238.7</v>
      </c>
    </row>
    <row r="486" spans="1:8">
      <c r="A486" s="53" t="s">
        <v>55</v>
      </c>
      <c r="B486" s="38"/>
      <c r="C486" s="34"/>
      <c r="D486" s="215"/>
      <c r="E486" s="135"/>
    </row>
    <row r="487" spans="1:8" ht="51" customHeight="1">
      <c r="A487" s="44" t="str">
        <f>'приложение 1 культура'!A131</f>
        <v>Муниципальное автономное учреждение "Муниципальная информационная библиотечная система" Города Томска</v>
      </c>
      <c r="B487" s="51"/>
      <c r="C487" s="136"/>
      <c r="D487" s="216"/>
      <c r="E487" s="125"/>
    </row>
    <row r="488" spans="1:8">
      <c r="A488" s="52" t="s">
        <v>52</v>
      </c>
      <c r="B488" s="160">
        <f>'приложение 2 культура '!B650</f>
        <v>3</v>
      </c>
      <c r="C488" s="155">
        <f>D488/B488/12*1000</f>
        <v>105694.44444444444</v>
      </c>
      <c r="D488" s="217">
        <f>'приложение 2 культура '!C650</f>
        <v>3805</v>
      </c>
      <c r="E488" s="49">
        <f>C488/C489</f>
        <v>2.9524834103475714</v>
      </c>
    </row>
    <row r="489" spans="1:8">
      <c r="A489" s="52" t="s">
        <v>53</v>
      </c>
      <c r="B489" s="160">
        <f>'приложение 2 культура '!B651</f>
        <v>113.6</v>
      </c>
      <c r="C489" s="155">
        <f t="shared" ref="C489:C490" si="154">D489/B489/12*1000</f>
        <v>35798.488849765257</v>
      </c>
      <c r="D489" s="217">
        <f>'приложение 2 культура '!C651</f>
        <v>48800.5</v>
      </c>
      <c r="E489" s="49">
        <f>C489/C489</f>
        <v>1</v>
      </c>
    </row>
    <row r="490" spans="1:8">
      <c r="A490" s="52" t="s">
        <v>54</v>
      </c>
      <c r="B490" s="160">
        <f>'приложение 2 культура '!B652</f>
        <v>43.2</v>
      </c>
      <c r="C490" s="155">
        <f t="shared" si="154"/>
        <v>29213.3487654321</v>
      </c>
      <c r="D490" s="217">
        <f>'приложение 2 культура '!C652</f>
        <v>15144.2</v>
      </c>
      <c r="E490" s="49">
        <f>C490/C489</f>
        <v>0.81604977483913155</v>
      </c>
    </row>
    <row r="491" spans="1:8">
      <c r="A491" s="60" t="s">
        <v>82</v>
      </c>
      <c r="B491" s="56"/>
      <c r="C491" s="34"/>
      <c r="D491" s="217"/>
      <c r="E491" s="33"/>
    </row>
    <row r="492" spans="1:8" ht="35.25" customHeight="1">
      <c r="A492" s="44" t="str">
        <f>'приложение 1 культура'!A127</f>
        <v xml:space="preserve">Муниципальное автономное учреждение "Музей истории Томска" </v>
      </c>
      <c r="B492" s="51"/>
      <c r="C492" s="136"/>
      <c r="D492" s="216"/>
      <c r="E492" s="125"/>
    </row>
    <row r="493" spans="1:8">
      <c r="A493" s="52" t="s">
        <v>52</v>
      </c>
      <c r="B493" s="160">
        <f>'приложение 2 культура '!B626</f>
        <v>5</v>
      </c>
      <c r="C493" s="155">
        <f>D493/B493/12*1000</f>
        <v>71191.666666666657</v>
      </c>
      <c r="D493" s="217">
        <f>'приложение 2 культура '!C626</f>
        <v>4271.5</v>
      </c>
      <c r="E493" s="49">
        <f>C493/C494</f>
        <v>1.7301493079318964</v>
      </c>
    </row>
    <row r="494" spans="1:8">
      <c r="A494" s="52" t="s">
        <v>53</v>
      </c>
      <c r="B494" s="160">
        <f>'приложение 2 культура '!B627</f>
        <v>14.5</v>
      </c>
      <c r="C494" s="155">
        <f t="shared" ref="C494:C495" si="155">D494/B494/12*1000</f>
        <v>41147.701149425287</v>
      </c>
      <c r="D494" s="217">
        <f>'приложение 2 культура '!C627</f>
        <v>7159.7</v>
      </c>
      <c r="E494" s="49">
        <f>C494/C494</f>
        <v>1</v>
      </c>
    </row>
    <row r="495" spans="1:8">
      <c r="A495" s="52" t="s">
        <v>54</v>
      </c>
      <c r="B495" s="160">
        <f>'приложение 2 культура '!B628</f>
        <v>5</v>
      </c>
      <c r="C495" s="155">
        <f t="shared" si="155"/>
        <v>24950</v>
      </c>
      <c r="D495" s="217">
        <f>'приложение 2 культура '!C628</f>
        <v>1497</v>
      </c>
      <c r="E495" s="49">
        <f>C495/C494</f>
        <v>0.60635222146179313</v>
      </c>
    </row>
    <row r="496" spans="1:8">
      <c r="A496" s="41" t="s">
        <v>58</v>
      </c>
      <c r="B496" s="55"/>
      <c r="C496" s="34"/>
      <c r="D496" s="217"/>
      <c r="E496" s="33"/>
    </row>
    <row r="497" spans="1:5">
      <c r="A497" s="153" t="s">
        <v>52</v>
      </c>
      <c r="B497" s="38">
        <f>'приложение 2 культура '!B632+'приложение 2 культура '!B638+'приложение 2 культура '!B644+'приложение 2 культура '!B656+'приложение 2 культура '!B662</f>
        <v>14</v>
      </c>
      <c r="C497" s="154">
        <f>D497/B497/12*1000</f>
        <v>63369.047619047618</v>
      </c>
      <c r="D497" s="215">
        <f>'приложение 2 культура '!C632+'приложение 2 культура '!C638+'приложение 2 культура '!C644+'приложение 2 культура '!C656+'приложение 2 культура '!C662</f>
        <v>10646</v>
      </c>
      <c r="E497" s="49">
        <f>C497/C498</f>
        <v>1.4984255628367364</v>
      </c>
    </row>
    <row r="498" spans="1:5">
      <c r="A498" s="153" t="s">
        <v>53</v>
      </c>
      <c r="B498" s="38">
        <f>'приложение 2 культура '!B633+'приложение 2 культура '!B639+'приложение 2 культура '!B645+'приложение 2 культура '!B657+'приложение 2 культура '!B663</f>
        <v>120.39999999999999</v>
      </c>
      <c r="C498" s="154">
        <f t="shared" ref="C498:C499" si="156">D498/B498/12*1000</f>
        <v>42290.420819490588</v>
      </c>
      <c r="D498" s="215">
        <f>'приложение 2 культура '!C633+'приложение 2 культура '!C639+'приложение 2 культура '!C645+'приложение 2 культура '!C657+'приложение 2 культура '!C663</f>
        <v>61101.2</v>
      </c>
      <c r="E498" s="49">
        <f>C498/C498</f>
        <v>1</v>
      </c>
    </row>
    <row r="499" spans="1:5">
      <c r="A499" s="153" t="s">
        <v>54</v>
      </c>
      <c r="B499" s="38">
        <f>'приложение 2 культура '!B634+'приложение 2 культура '!B640+'приложение 2 культура '!B646+'приложение 2 культура '!B658+'приложение 2 культура '!B664</f>
        <v>27</v>
      </c>
      <c r="C499" s="154">
        <f t="shared" si="156"/>
        <v>32708.333333333336</v>
      </c>
      <c r="D499" s="215">
        <f>'приложение 2 культура '!C634+'приложение 2 культура '!C640+'приложение 2 культура '!C646+'приложение 2 культура '!C658+'приложение 2 культура '!C664</f>
        <v>10597.5</v>
      </c>
      <c r="E499" s="49">
        <f>C499/C498</f>
        <v>0.77342179858988047</v>
      </c>
    </row>
    <row r="500" spans="1:5" ht="31.5">
      <c r="A500" s="44" t="str">
        <f>'приложение 1 культура'!A128</f>
        <v xml:space="preserve">Муниципальное автономное учреждение "Дом культуры "Томский перекресток" </v>
      </c>
      <c r="B500" s="45"/>
      <c r="C500" s="136"/>
      <c r="D500" s="218"/>
      <c r="E500" s="44"/>
    </row>
    <row r="501" spans="1:5">
      <c r="A501" s="52" t="s">
        <v>52</v>
      </c>
      <c r="B501" s="56">
        <f>'приложение 2 культура '!B632</f>
        <v>2</v>
      </c>
      <c r="C501" s="150">
        <f>D501/B501/12*1000</f>
        <v>75475.000000000015</v>
      </c>
      <c r="D501" s="213">
        <f>'приложение 2 культура '!C632</f>
        <v>1811.4</v>
      </c>
      <c r="E501" s="33">
        <f>C501/C502</f>
        <v>1.6801532464040867</v>
      </c>
    </row>
    <row r="502" spans="1:5">
      <c r="A502" s="52" t="s">
        <v>53</v>
      </c>
      <c r="B502" s="56">
        <f>'приложение 2 культура '!B633</f>
        <v>6.9</v>
      </c>
      <c r="C502" s="150">
        <f t="shared" ref="C502:C503" si="157">D502/B502/12*1000</f>
        <v>44921.497584541066</v>
      </c>
      <c r="D502" s="213">
        <f>'приложение 2 культура '!C633</f>
        <v>3719.5</v>
      </c>
      <c r="E502" s="33">
        <f>C502/C502</f>
        <v>1</v>
      </c>
    </row>
    <row r="503" spans="1:5">
      <c r="A503" s="52" t="s">
        <v>54</v>
      </c>
      <c r="B503" s="56">
        <f>'приложение 2 культура '!B634</f>
        <v>3.8</v>
      </c>
      <c r="C503" s="150">
        <f t="shared" si="157"/>
        <v>24627.192982456141</v>
      </c>
      <c r="D503" s="213">
        <f>'приложение 2 культура '!C634</f>
        <v>1123</v>
      </c>
      <c r="E503" s="33">
        <f>C503/C502</f>
        <v>0.54822733672465873</v>
      </c>
    </row>
    <row r="504" spans="1:5" ht="33.75" customHeight="1">
      <c r="A504" s="44" t="str">
        <f>'приложение 1 культура'!A129</f>
        <v xml:space="preserve">Муниципальное автономное учреждение "Зрелищный Центр "Аэлита" </v>
      </c>
      <c r="B504" s="45"/>
      <c r="C504" s="136"/>
      <c r="D504" s="218"/>
      <c r="E504" s="44"/>
    </row>
    <row r="505" spans="1:5">
      <c r="A505" s="52" t="s">
        <v>52</v>
      </c>
      <c r="B505" s="56">
        <f>'приложение 2 культура '!B638</f>
        <v>3</v>
      </c>
      <c r="C505" s="150">
        <f>D505/B505/12*1000</f>
        <v>58244.444444444445</v>
      </c>
      <c r="D505" s="213">
        <f>'приложение 2 культура '!C638</f>
        <v>2096.8000000000002</v>
      </c>
      <c r="E505" s="33">
        <f>C505/C506</f>
        <v>1.4233060843955154</v>
      </c>
    </row>
    <row r="506" spans="1:5">
      <c r="A506" s="52" t="s">
        <v>53</v>
      </c>
      <c r="B506" s="56">
        <f>'приложение 2 культура '!B639</f>
        <v>49</v>
      </c>
      <c r="C506" s="150">
        <f t="shared" ref="C506:C507" si="158">D506/B506/12*1000</f>
        <v>40921.938775510207</v>
      </c>
      <c r="D506" s="213">
        <f>'приложение 2 культура '!C639</f>
        <v>24062.1</v>
      </c>
      <c r="E506" s="33">
        <f>C506/C506</f>
        <v>1</v>
      </c>
    </row>
    <row r="507" spans="1:5">
      <c r="A507" s="52" t="s">
        <v>54</v>
      </c>
      <c r="B507" s="56">
        <f>'приложение 2 культура '!B640</f>
        <v>7</v>
      </c>
      <c r="C507" s="150">
        <f t="shared" si="158"/>
        <v>39917.857142857138</v>
      </c>
      <c r="D507" s="213">
        <f>'приложение 2 культура '!C640</f>
        <v>3353.1</v>
      </c>
      <c r="E507" s="33">
        <f>C507/C506</f>
        <v>0.97546348822421969</v>
      </c>
    </row>
    <row r="508" spans="1:5" ht="34.5" customHeight="1">
      <c r="A508" s="44" t="str">
        <f>'приложение 1 культура'!A130</f>
        <v xml:space="preserve">Муниципальное автономное учреждение "Дом культуры"Маяк" </v>
      </c>
      <c r="B508" s="45"/>
      <c r="C508" s="136"/>
      <c r="D508" s="218"/>
      <c r="E508" s="44"/>
    </row>
    <row r="509" spans="1:5">
      <c r="A509" s="52" t="s">
        <v>52</v>
      </c>
      <c r="B509" s="158">
        <f>'приложение 2 культура '!B644</f>
        <v>3</v>
      </c>
      <c r="C509" s="150">
        <f>D509/B509/12*1000</f>
        <v>49847.222222222219</v>
      </c>
      <c r="D509" s="213">
        <f>'приложение 2 культура '!C644</f>
        <v>1794.5</v>
      </c>
      <c r="E509" s="33">
        <f>C509/C510</f>
        <v>1.084304429526636</v>
      </c>
    </row>
    <row r="510" spans="1:5">
      <c r="A510" s="52" t="s">
        <v>53</v>
      </c>
      <c r="B510" s="158">
        <f>'приложение 2 культура '!B645</f>
        <v>18.2</v>
      </c>
      <c r="C510" s="150">
        <f t="shared" ref="C510:C511" si="159">D510/B510/12*1000</f>
        <v>45971.611721611727</v>
      </c>
      <c r="D510" s="213">
        <f>'приложение 2 культура '!C645</f>
        <v>10040.200000000001</v>
      </c>
      <c r="E510" s="33">
        <f>C510/C510</f>
        <v>1</v>
      </c>
    </row>
    <row r="511" spans="1:5">
      <c r="A511" s="52" t="s">
        <v>54</v>
      </c>
      <c r="B511" s="158">
        <f>'приложение 2 культура '!B646</f>
        <v>4.5999999999999996</v>
      </c>
      <c r="C511" s="150">
        <f t="shared" si="159"/>
        <v>30351.449275362324</v>
      </c>
      <c r="D511" s="213">
        <f>'приложение 2 культура '!C646</f>
        <v>1675.4</v>
      </c>
      <c r="E511" s="33">
        <f>C511/C510</f>
        <v>0.66022156149669631</v>
      </c>
    </row>
    <row r="512" spans="1:5" ht="52.5" customHeight="1">
      <c r="A512" s="44" t="str">
        <f>'приложение 1 культура'!A132</f>
        <v>Муниципальное автономное учреждение "Дворец культуры "Концертно- театральное объединение"</v>
      </c>
      <c r="B512" s="45"/>
      <c r="C512" s="136"/>
      <c r="D512" s="218"/>
      <c r="E512" s="44"/>
    </row>
    <row r="513" spans="1:8">
      <c r="A513" s="52" t="s">
        <v>52</v>
      </c>
      <c r="B513" s="56">
        <f>'приложение 2 культура '!B656</f>
        <v>4</v>
      </c>
      <c r="C513" s="150">
        <f>D513/B513/12*1000</f>
        <v>69895.833333333328</v>
      </c>
      <c r="D513" s="213">
        <f>'приложение 2 культура '!C656</f>
        <v>3355</v>
      </c>
      <c r="E513" s="33">
        <f>C513/C514</f>
        <v>1.6810029933344968</v>
      </c>
    </row>
    <row r="514" spans="1:8">
      <c r="A514" s="52" t="s">
        <v>53</v>
      </c>
      <c r="B514" s="56">
        <f>'приложение 2 культура '!B657</f>
        <v>31</v>
      </c>
      <c r="C514" s="150">
        <f t="shared" ref="C514:C515" si="160">D514/B514/12*1000</f>
        <v>41579.838709677424</v>
      </c>
      <c r="D514" s="213">
        <f>'приложение 2 культура '!C657</f>
        <v>15467.7</v>
      </c>
      <c r="E514" s="33">
        <f>C514/C514</f>
        <v>1</v>
      </c>
    </row>
    <row r="515" spans="1:8">
      <c r="A515" s="52" t="s">
        <v>54</v>
      </c>
      <c r="B515" s="56">
        <f>'приложение 2 культура '!B658</f>
        <v>3.7</v>
      </c>
      <c r="C515" s="150">
        <f t="shared" si="160"/>
        <v>36499.999999999993</v>
      </c>
      <c r="D515" s="213">
        <f>'приложение 2 культура '!C658</f>
        <v>1620.6</v>
      </c>
      <c r="E515" s="33">
        <f>C515/C514</f>
        <v>0.87782928295738838</v>
      </c>
    </row>
    <row r="516" spans="1:8" ht="35.25" customHeight="1">
      <c r="A516" s="44" t="str">
        <f>'приложение 1 культура'!A133</f>
        <v>Муниципальное автономное учреждение "Дом культуры "Светлый"</v>
      </c>
      <c r="B516" s="45"/>
      <c r="C516" s="136"/>
      <c r="D516" s="218"/>
      <c r="E516" s="44"/>
    </row>
    <row r="517" spans="1:8">
      <c r="A517" s="52" t="s">
        <v>52</v>
      </c>
      <c r="B517" s="56">
        <f>'приложение 2 культура '!B662</f>
        <v>2</v>
      </c>
      <c r="C517" s="150">
        <f>D517/B517/12*1000</f>
        <v>66179.166666666657</v>
      </c>
      <c r="D517" s="213">
        <f>'приложение 2 культура '!C662</f>
        <v>1588.3</v>
      </c>
      <c r="E517" s="33">
        <f>C517/C518</f>
        <v>1.5554226352778522</v>
      </c>
    </row>
    <row r="518" spans="1:8">
      <c r="A518" s="52" t="s">
        <v>53</v>
      </c>
      <c r="B518" s="56">
        <f>'приложение 2 культура '!B663</f>
        <v>15.3</v>
      </c>
      <c r="C518" s="150">
        <f t="shared" ref="C518:C519" si="161">D518/B518/12*1000</f>
        <v>42547.385620915033</v>
      </c>
      <c r="D518" s="213">
        <f>'приложение 2 культура '!C663</f>
        <v>7811.7</v>
      </c>
      <c r="E518" s="33">
        <f>C518/C518</f>
        <v>1</v>
      </c>
    </row>
    <row r="519" spans="1:8">
      <c r="A519" s="52" t="s">
        <v>54</v>
      </c>
      <c r="B519" s="56">
        <f>'приложение 2 культура '!B664</f>
        <v>7.9</v>
      </c>
      <c r="C519" s="150">
        <f t="shared" si="161"/>
        <v>29803.797468354431</v>
      </c>
      <c r="D519" s="213">
        <f>'приложение 2 культура '!C664</f>
        <v>2825.4</v>
      </c>
      <c r="E519" s="33">
        <f>C519/C518</f>
        <v>0.70048481318917433</v>
      </c>
    </row>
    <row r="520" spans="1:8" ht="29.25" customHeight="1">
      <c r="A520" s="671" t="s">
        <v>86</v>
      </c>
      <c r="B520" s="672"/>
      <c r="C520" s="672"/>
      <c r="D520" s="672"/>
      <c r="E520" s="673"/>
    </row>
    <row r="521" spans="1:8" ht="19.5" customHeight="1">
      <c r="A521" s="41" t="s">
        <v>58</v>
      </c>
      <c r="B521" s="141"/>
      <c r="C521" s="136"/>
      <c r="D521" s="216"/>
      <c r="E521" s="128"/>
    </row>
    <row r="522" spans="1:8" ht="51.75" customHeight="1">
      <c r="A522" s="44" t="str">
        <f>'приложение 1 культура'!A136</f>
        <v>Муниципальное бюджетное учреждение культуры "Многофункциональный социокультурный комплекс"</v>
      </c>
      <c r="B522" s="61"/>
      <c r="C522" s="136"/>
      <c r="D522" s="219"/>
      <c r="E522" s="44"/>
    </row>
    <row r="523" spans="1:8">
      <c r="A523" s="52" t="s">
        <v>52</v>
      </c>
      <c r="B523" s="158">
        <f>'приложение 2 культура '!B675</f>
        <v>5</v>
      </c>
      <c r="C523" s="150">
        <f>D523/B523/12*1000</f>
        <v>91543.333333333343</v>
      </c>
      <c r="D523" s="217">
        <f>'приложение 2 культура '!C675</f>
        <v>5492.6</v>
      </c>
      <c r="E523" s="33">
        <f>C523/C524</f>
        <v>1.4464804745427584</v>
      </c>
    </row>
    <row r="524" spans="1:8">
      <c r="A524" s="52" t="s">
        <v>53</v>
      </c>
      <c r="B524" s="158">
        <f>'приложение 2 культура '!B676</f>
        <v>61.8</v>
      </c>
      <c r="C524" s="150">
        <f t="shared" ref="C524:C525" si="162">D524/B524/12*1000</f>
        <v>63286.947141316072</v>
      </c>
      <c r="D524" s="217">
        <f>'приложение 2 культура '!C676</f>
        <v>46933.599999999999</v>
      </c>
      <c r="E524" s="33">
        <f>C524/C524</f>
        <v>1</v>
      </c>
    </row>
    <row r="525" spans="1:8">
      <c r="A525" s="52" t="s">
        <v>54</v>
      </c>
      <c r="B525" s="158">
        <f>'приложение 2 культура '!B677</f>
        <v>5.5</v>
      </c>
      <c r="C525" s="150">
        <f t="shared" si="162"/>
        <v>40506.060606060608</v>
      </c>
      <c r="D525" s="217">
        <f>'приложение 2 культура '!C677</f>
        <v>2673.4</v>
      </c>
      <c r="E525" s="33">
        <f>C525/C524</f>
        <v>0.6400381506096815</v>
      </c>
    </row>
    <row r="526" spans="1:8" ht="27" customHeight="1">
      <c r="A526" s="671" t="s">
        <v>87</v>
      </c>
      <c r="B526" s="672"/>
      <c r="C526" s="672"/>
      <c r="D526" s="672"/>
      <c r="E526" s="672"/>
    </row>
    <row r="527" spans="1:8">
      <c r="A527" s="153" t="s">
        <v>52</v>
      </c>
      <c r="B527" s="38"/>
      <c r="C527" s="154" t="e">
        <f>D527/B527/12*1000</f>
        <v>#DIV/0!</v>
      </c>
      <c r="D527" s="215"/>
      <c r="E527" s="134" t="e">
        <f>C527/C528</f>
        <v>#DIV/0!</v>
      </c>
      <c r="F527" s="207">
        <f>B532+B537</f>
        <v>2</v>
      </c>
      <c r="G527" s="207">
        <f>H527/F527/12*1000</f>
        <v>68641.666666666672</v>
      </c>
      <c r="H527" s="207">
        <f>D532+D537</f>
        <v>1647.4</v>
      </c>
    </row>
    <row r="528" spans="1:8">
      <c r="A528" s="153" t="s">
        <v>53</v>
      </c>
      <c r="B528" s="38"/>
      <c r="C528" s="154" t="e">
        <f t="shared" ref="C528:C529" si="163">D528/B528/12*1000</f>
        <v>#DIV/0!</v>
      </c>
      <c r="D528" s="215"/>
      <c r="E528" s="134" t="e">
        <f>C528/C528</f>
        <v>#DIV/0!</v>
      </c>
      <c r="F528" s="207">
        <f t="shared" ref="F528:F529" si="164">B533+B538</f>
        <v>13.5</v>
      </c>
      <c r="G528" s="207">
        <f t="shared" ref="G528:G529" si="165">H528/F528/12*1000</f>
        <v>51583.333333333336</v>
      </c>
      <c r="H528" s="207">
        <f t="shared" ref="H528:H529" si="166">D533+D538</f>
        <v>8356.5</v>
      </c>
    </row>
    <row r="529" spans="1:8">
      <c r="A529" s="153" t="s">
        <v>54</v>
      </c>
      <c r="B529" s="38"/>
      <c r="C529" s="154" t="e">
        <f t="shared" si="163"/>
        <v>#DIV/0!</v>
      </c>
      <c r="D529" s="215"/>
      <c r="E529" s="134" t="e">
        <f>C529/C528</f>
        <v>#DIV/0!</v>
      </c>
      <c r="F529" s="207">
        <f t="shared" si="164"/>
        <v>10</v>
      </c>
      <c r="G529" s="207">
        <f t="shared" si="165"/>
        <v>34065.833333333336</v>
      </c>
      <c r="H529" s="207">
        <f t="shared" si="166"/>
        <v>4087.9</v>
      </c>
    </row>
    <row r="530" spans="1:8">
      <c r="A530" s="53" t="s">
        <v>55</v>
      </c>
      <c r="B530" s="38"/>
      <c r="C530" s="34"/>
      <c r="D530" s="215"/>
      <c r="E530" s="135"/>
    </row>
    <row r="531" spans="1:8" ht="31.5">
      <c r="A531" s="44" t="str">
        <f>'приложение 1 культура'!A139</f>
        <v>Муниципальное учреждение "Кедровская централизованная библиотечная система"</v>
      </c>
      <c r="B531" s="61"/>
      <c r="C531" s="136"/>
      <c r="D531" s="219"/>
      <c r="E531" s="33"/>
    </row>
    <row r="532" spans="1:8">
      <c r="A532" s="52" t="s">
        <v>52</v>
      </c>
      <c r="B532" s="158">
        <f>'приложение 2 культура '!B682</f>
        <v>1</v>
      </c>
      <c r="C532" s="150">
        <f>D532/B532/12*1000</f>
        <v>61941.666666666664</v>
      </c>
      <c r="D532" s="217">
        <f>'приложение 2 культура '!C682</f>
        <v>743.3</v>
      </c>
      <c r="E532" s="33">
        <f>C532/C533</f>
        <v>1.39419289492441</v>
      </c>
    </row>
    <row r="533" spans="1:8">
      <c r="A533" s="52" t="s">
        <v>53</v>
      </c>
      <c r="B533" s="158">
        <f>'приложение 2 культура '!B683</f>
        <v>5</v>
      </c>
      <c r="C533" s="150">
        <f t="shared" ref="C533:C534" si="167">D533/B533/12*1000</f>
        <v>44428.333333333336</v>
      </c>
      <c r="D533" s="217">
        <f>'приложение 2 культура '!C683</f>
        <v>2665.7</v>
      </c>
      <c r="E533" s="33">
        <f>C533/C533</f>
        <v>1</v>
      </c>
    </row>
    <row r="534" spans="1:8">
      <c r="A534" s="52" t="s">
        <v>54</v>
      </c>
      <c r="B534" s="158">
        <f>'приложение 2 культура '!B684</f>
        <v>1</v>
      </c>
      <c r="C534" s="150">
        <f t="shared" si="167"/>
        <v>31858.333333333336</v>
      </c>
      <c r="D534" s="217">
        <f>'приложение 2 культура '!C684</f>
        <v>382.3</v>
      </c>
      <c r="E534" s="33">
        <f>C534/C533</f>
        <v>0.71707243875905013</v>
      </c>
    </row>
    <row r="535" spans="1:8">
      <c r="A535" s="41" t="s">
        <v>58</v>
      </c>
      <c r="B535" s="56"/>
      <c r="C535" s="34"/>
      <c r="D535" s="217"/>
      <c r="E535" s="33"/>
    </row>
    <row r="536" spans="1:8" ht="27" customHeight="1">
      <c r="A536" s="44" t="str">
        <f>'приложение 1 культура'!A140</f>
        <v>Муниципальное учреждение "Культура"</v>
      </c>
      <c r="B536" s="61"/>
      <c r="C536" s="136"/>
      <c r="D536" s="219"/>
      <c r="E536" s="44"/>
    </row>
    <row r="537" spans="1:8">
      <c r="A537" s="52" t="s">
        <v>52</v>
      </c>
      <c r="B537" s="158">
        <f>'приложение 2 культура '!B688</f>
        <v>1</v>
      </c>
      <c r="C537" s="150">
        <f>D537/B537/12*1000</f>
        <v>75341.666666666672</v>
      </c>
      <c r="D537" s="217">
        <f>'приложение 2 культура '!C688</f>
        <v>904.1</v>
      </c>
      <c r="E537" s="33">
        <f>C537/C538</f>
        <v>1.3503988894355803</v>
      </c>
    </row>
    <row r="538" spans="1:8">
      <c r="A538" s="52" t="s">
        <v>53</v>
      </c>
      <c r="B538" s="158">
        <f>'приложение 2 культура '!B689</f>
        <v>8.5</v>
      </c>
      <c r="C538" s="150">
        <f t="shared" ref="C538:C539" si="168">D538/B538/12*1000</f>
        <v>55792.156862745098</v>
      </c>
      <c r="D538" s="217">
        <f>'приложение 2 культура '!C689</f>
        <v>5690.8</v>
      </c>
      <c r="E538" s="33">
        <f>C538/C538</f>
        <v>1</v>
      </c>
    </row>
    <row r="539" spans="1:8">
      <c r="A539" s="52" t="s">
        <v>54</v>
      </c>
      <c r="B539" s="158">
        <f>'приложение 2 культура '!B690</f>
        <v>9</v>
      </c>
      <c r="C539" s="150">
        <f t="shared" si="168"/>
        <v>34311.111111111109</v>
      </c>
      <c r="D539" s="217">
        <f>'приложение 2 культура '!C690</f>
        <v>3705.6</v>
      </c>
      <c r="E539" s="33">
        <f>C539/C538</f>
        <v>0.61498090485227619</v>
      </c>
    </row>
    <row r="540" spans="1:8" ht="27.75" customHeight="1">
      <c r="A540" s="671" t="s">
        <v>41</v>
      </c>
      <c r="B540" s="672"/>
      <c r="C540" s="672"/>
      <c r="D540" s="672"/>
      <c r="E540" s="672"/>
    </row>
    <row r="541" spans="1:8">
      <c r="A541" s="153" t="s">
        <v>52</v>
      </c>
      <c r="B541" s="38">
        <f>'приложение 2 культура '!B749</f>
        <v>26.8</v>
      </c>
      <c r="C541" s="154">
        <f>D541/B541/12*1000</f>
        <v>84688.432835820888</v>
      </c>
      <c r="D541" s="215">
        <f>'приложение 2 культура '!C749</f>
        <v>27235.8</v>
      </c>
      <c r="E541" s="134">
        <f>C541/C542</f>
        <v>2.03143256372294</v>
      </c>
      <c r="F541" s="207">
        <f>B545+B558+B562+B574+B587</f>
        <v>26.8</v>
      </c>
      <c r="G541" s="207">
        <f>H541/F541/12*1000</f>
        <v>84688.432835820902</v>
      </c>
      <c r="H541" s="207">
        <f>D545+D558+D562+D574+D587</f>
        <v>27235.800000000003</v>
      </c>
    </row>
    <row r="542" spans="1:8">
      <c r="A542" s="153" t="s">
        <v>53</v>
      </c>
      <c r="B542" s="38">
        <f>'приложение 2 культура '!B750</f>
        <v>326.2</v>
      </c>
      <c r="C542" s="154">
        <f t="shared" ref="C542:C543" si="169">D542/B542/12*1000</f>
        <v>41689.020028612307</v>
      </c>
      <c r="D542" s="215">
        <f>'приложение 2 культура '!C750</f>
        <v>163187.5</v>
      </c>
      <c r="E542" s="134">
        <f>C542/C542</f>
        <v>1</v>
      </c>
      <c r="F542" s="207">
        <f t="shared" ref="F542:H543" si="170">B546+B559+B563+B575+B588</f>
        <v>326.2</v>
      </c>
      <c r="G542" s="207">
        <f t="shared" ref="G542:G543" si="171">H542/F542/12*1000</f>
        <v>41689.020028612307</v>
      </c>
      <c r="H542" s="207">
        <f t="shared" si="170"/>
        <v>163187.5</v>
      </c>
    </row>
    <row r="543" spans="1:8">
      <c r="A543" s="153" t="s">
        <v>54</v>
      </c>
      <c r="B543" s="38">
        <f>'приложение 2 культура '!B751</f>
        <v>253</v>
      </c>
      <c r="C543" s="154">
        <f t="shared" si="169"/>
        <v>26140.382081686428</v>
      </c>
      <c r="D543" s="215">
        <f>'приложение 2 культура '!C751</f>
        <v>79362.2</v>
      </c>
      <c r="E543" s="134">
        <f>C543/C542</f>
        <v>0.62703277898462406</v>
      </c>
      <c r="F543" s="207">
        <f t="shared" si="170"/>
        <v>253</v>
      </c>
      <c r="G543" s="207">
        <f t="shared" si="171"/>
        <v>26140.382081686424</v>
      </c>
      <c r="H543" s="207">
        <f t="shared" si="170"/>
        <v>79362.199999999983</v>
      </c>
    </row>
    <row r="544" spans="1:8">
      <c r="A544" s="53" t="s">
        <v>55</v>
      </c>
      <c r="B544" s="51"/>
      <c r="C544" s="136"/>
      <c r="D544" s="216"/>
      <c r="E544" s="125"/>
    </row>
    <row r="545" spans="1:5">
      <c r="A545" s="138" t="s">
        <v>52</v>
      </c>
      <c r="B545" s="38">
        <f>'приложение 2 культура '!B731+'приложение 2 культура '!B737</f>
        <v>6</v>
      </c>
      <c r="C545" s="150">
        <f>D545/B545/12*1000</f>
        <v>81030.555555555547</v>
      </c>
      <c r="D545" s="213">
        <f>'приложение 2 культура '!C731+'приложение 2 культура '!C737</f>
        <v>5834.2</v>
      </c>
      <c r="E545" s="33">
        <f>C545/C546</f>
        <v>1.9652208320217457</v>
      </c>
    </row>
    <row r="546" spans="1:5">
      <c r="A546" s="138" t="s">
        <v>53</v>
      </c>
      <c r="B546" s="38">
        <f>'приложение 2 культура '!B732+'приложение 2 культура '!B738</f>
        <v>68.699999999999989</v>
      </c>
      <c r="C546" s="150">
        <f t="shared" ref="C546:C547" si="172">D546/B546/12*1000</f>
        <v>41232.290150412431</v>
      </c>
      <c r="D546" s="213">
        <f>'приложение 2 культура '!C732+'приложение 2 культура '!C738</f>
        <v>33991.9</v>
      </c>
      <c r="E546" s="33">
        <f>C546/C546</f>
        <v>1</v>
      </c>
    </row>
    <row r="547" spans="1:5">
      <c r="A547" s="138" t="s">
        <v>54</v>
      </c>
      <c r="B547" s="38">
        <f>'приложение 2 культура '!B733+'приложение 2 культура '!B739</f>
        <v>39.299999999999997</v>
      </c>
      <c r="C547" s="150">
        <f t="shared" si="172"/>
        <v>25605.173876166245</v>
      </c>
      <c r="D547" s="213">
        <f>'приложение 2 культура '!C733+'приложение 2 культура '!C739</f>
        <v>12075.4</v>
      </c>
      <c r="E547" s="33">
        <f>C547/C546</f>
        <v>0.62099810082729845</v>
      </c>
    </row>
    <row r="548" spans="1:5" ht="36.75" customHeight="1">
      <c r="A548" s="44" t="str">
        <f>'приложение 1 культура'!A148</f>
        <v>Муниципальное бюджетное учреждение «Центральная детская библиотека»</v>
      </c>
      <c r="B548" s="45"/>
      <c r="C548" s="136"/>
      <c r="D548" s="218"/>
      <c r="E548" s="44"/>
    </row>
    <row r="549" spans="1:5">
      <c r="A549" s="52" t="s">
        <v>52</v>
      </c>
      <c r="B549" s="56">
        <f>'приложение 2 культура '!B731</f>
        <v>3</v>
      </c>
      <c r="C549" s="150">
        <f>D549/B549/12*1000</f>
        <v>77894.444444444438</v>
      </c>
      <c r="D549" s="213">
        <f>'приложение 2 культура '!C731</f>
        <v>2804.2</v>
      </c>
      <c r="E549" s="33">
        <f>C549/C550</f>
        <v>2.120301203571354</v>
      </c>
    </row>
    <row r="550" spans="1:5">
      <c r="A550" s="52" t="s">
        <v>53</v>
      </c>
      <c r="B550" s="56">
        <f>'приложение 2 культура '!B732</f>
        <v>21.9</v>
      </c>
      <c r="C550" s="150">
        <f t="shared" ref="C550:C551" si="173">D550/B550/12*1000</f>
        <v>36737.442922374437</v>
      </c>
      <c r="D550" s="213">
        <f>'приложение 2 культура '!C732</f>
        <v>9654.6</v>
      </c>
      <c r="E550" s="33">
        <f>C550/C550</f>
        <v>1</v>
      </c>
    </row>
    <row r="551" spans="1:5">
      <c r="A551" s="52" t="s">
        <v>54</v>
      </c>
      <c r="B551" s="56">
        <f>'приложение 2 культура '!B733</f>
        <v>12.5</v>
      </c>
      <c r="C551" s="150">
        <f t="shared" si="173"/>
        <v>26226.666666666672</v>
      </c>
      <c r="D551" s="213">
        <f>'приложение 2 культура '!C733</f>
        <v>3934</v>
      </c>
      <c r="E551" s="33">
        <f>C551/C550</f>
        <v>0.71389472375862284</v>
      </c>
    </row>
    <row r="552" spans="1:5" ht="33.75" customHeight="1">
      <c r="A552" s="44" t="str">
        <f>'приложение 1 культура'!A149</f>
        <v>Муниципальное бюджетное учреждение «Центральная городская библиотека»</v>
      </c>
      <c r="B552" s="45"/>
      <c r="C552" s="136"/>
      <c r="D552" s="218"/>
      <c r="E552" s="44"/>
    </row>
    <row r="553" spans="1:5">
      <c r="A553" s="52" t="s">
        <v>52</v>
      </c>
      <c r="B553" s="56">
        <f>'приложение 2 культура '!B737</f>
        <v>3</v>
      </c>
      <c r="C553" s="150">
        <f>D553/B553/12*1000</f>
        <v>84166.666666666672</v>
      </c>
      <c r="D553" s="213">
        <f>'приложение 2 культура '!C737</f>
        <v>3030</v>
      </c>
      <c r="E553" s="33">
        <f>C553/C554</f>
        <v>1.94220394209711</v>
      </c>
    </row>
    <row r="554" spans="1:5">
      <c r="A554" s="52" t="s">
        <v>53</v>
      </c>
      <c r="B554" s="56">
        <f>'приложение 2 культура '!B738</f>
        <v>46.8</v>
      </c>
      <c r="C554" s="150">
        <f t="shared" ref="C554:C555" si="174">D554/B554/12*1000</f>
        <v>43335.648148148153</v>
      </c>
      <c r="D554" s="213">
        <f>'приложение 2 культура '!C738</f>
        <v>24337.3</v>
      </c>
      <c r="E554" s="33">
        <f>C554/C554</f>
        <v>1</v>
      </c>
    </row>
    <row r="555" spans="1:5">
      <c r="A555" s="52" t="s">
        <v>54</v>
      </c>
      <c r="B555" s="56">
        <f>'приложение 2 культура '!B739</f>
        <v>26.8</v>
      </c>
      <c r="C555" s="150">
        <f t="shared" si="174"/>
        <v>25315.298507462685</v>
      </c>
      <c r="D555" s="213">
        <f>'приложение 2 культура '!C739</f>
        <v>8141.4</v>
      </c>
      <c r="E555" s="33">
        <f>C555/C554</f>
        <v>0.58416799077099935</v>
      </c>
    </row>
    <row r="556" spans="1:5">
      <c r="A556" s="60" t="s">
        <v>82</v>
      </c>
      <c r="B556" s="56"/>
      <c r="C556" s="34"/>
      <c r="D556" s="213"/>
      <c r="E556" s="33"/>
    </row>
    <row r="557" spans="1:5" ht="31.5">
      <c r="A557" s="44" t="str">
        <f>'приложение 1 культура'!A147</f>
        <v>Муниципальное бюджетное учреждение «Музей г.Северска»</v>
      </c>
      <c r="B557" s="51"/>
      <c r="C557" s="136"/>
      <c r="D557" s="216"/>
      <c r="E557" s="125"/>
    </row>
    <row r="558" spans="1:5">
      <c r="A558" s="52" t="s">
        <v>52</v>
      </c>
      <c r="B558" s="160">
        <f>'приложение 2 культура '!B725</f>
        <v>3</v>
      </c>
      <c r="C558" s="155">
        <f>D558/B558/12*1000</f>
        <v>91083.333333333328</v>
      </c>
      <c r="D558" s="217">
        <f>'приложение 2 культура '!C725</f>
        <v>3279</v>
      </c>
      <c r="E558" s="33">
        <f>C558/C559</f>
        <v>2.1953142233522578</v>
      </c>
    </row>
    <row r="559" spans="1:5">
      <c r="A559" s="52" t="s">
        <v>53</v>
      </c>
      <c r="B559" s="160">
        <f>'приложение 2 культура '!B726</f>
        <v>17.3</v>
      </c>
      <c r="C559" s="155">
        <f t="shared" ref="C559:C560" si="175">D559/B559/12*1000</f>
        <v>41489.884393063578</v>
      </c>
      <c r="D559" s="217">
        <f>'приложение 2 культура '!C726</f>
        <v>8613.2999999999993</v>
      </c>
      <c r="E559" s="33">
        <f>C559/C559</f>
        <v>1</v>
      </c>
    </row>
    <row r="560" spans="1:5">
      <c r="A560" s="52" t="s">
        <v>54</v>
      </c>
      <c r="B560" s="160">
        <f>'приложение 2 культура '!B727</f>
        <v>12.2</v>
      </c>
      <c r="C560" s="155">
        <f t="shared" si="175"/>
        <v>25732.923497267762</v>
      </c>
      <c r="D560" s="217">
        <f>'приложение 2 культура '!C727</f>
        <v>3767.3</v>
      </c>
      <c r="E560" s="33">
        <f>C560/C559</f>
        <v>0.62022162446829765</v>
      </c>
    </row>
    <row r="561" spans="1:5">
      <c r="A561" s="43" t="s">
        <v>88</v>
      </c>
      <c r="B561" s="38"/>
      <c r="C561" s="39"/>
      <c r="D561" s="215"/>
      <c r="E561" s="135"/>
    </row>
    <row r="562" spans="1:5">
      <c r="A562" s="153" t="s">
        <v>52</v>
      </c>
      <c r="B562" s="38">
        <f>'приложение 2 культура '!B701+'приложение 2 культура '!B719</f>
        <v>6.8</v>
      </c>
      <c r="C562" s="150">
        <f>D562/B562/12*1000</f>
        <v>84436.274509803916</v>
      </c>
      <c r="D562" s="215">
        <f>'приложение 2 культура '!C701+'приложение 2 культура '!C719</f>
        <v>6890</v>
      </c>
      <c r="E562" s="33">
        <f>C562/C563</f>
        <v>1.9275054985957669</v>
      </c>
    </row>
    <row r="563" spans="1:5">
      <c r="A563" s="153" t="s">
        <v>53</v>
      </c>
      <c r="B563" s="38">
        <f>'приложение 2 культура '!B702+'приложение 2 культура '!B720</f>
        <v>155.69999999999999</v>
      </c>
      <c r="C563" s="150">
        <f t="shared" ref="C563:C564" si="176">D563/B563/12*1000</f>
        <v>43805.983729394145</v>
      </c>
      <c r="D563" s="215">
        <f>'приложение 2 культура '!C702+'приложение 2 культура '!C720</f>
        <v>81847.100000000006</v>
      </c>
      <c r="E563" s="33">
        <f>C563/C563</f>
        <v>1</v>
      </c>
    </row>
    <row r="564" spans="1:5">
      <c r="A564" s="153" t="s">
        <v>54</v>
      </c>
      <c r="B564" s="38">
        <f>'приложение 2 культура '!B703+'приложение 2 культура '!B721</f>
        <v>93.8</v>
      </c>
      <c r="C564" s="150">
        <f t="shared" si="176"/>
        <v>27195.895522388055</v>
      </c>
      <c r="D564" s="215">
        <f>'приложение 2 культура '!C703+'приложение 2 культура '!C721</f>
        <v>30611.699999999997</v>
      </c>
      <c r="E564" s="33">
        <f>C564/C563</f>
        <v>0.62082604263351826</v>
      </c>
    </row>
    <row r="565" spans="1:5" ht="31.5" customHeight="1">
      <c r="A565" s="44" t="str">
        <f>'приложение 1 культура'!A143</f>
        <v>Муниципальное бюджетное учреждение «Северский музыкальный театр»</v>
      </c>
      <c r="B565" s="45"/>
      <c r="C565" s="136"/>
      <c r="D565" s="218"/>
      <c r="E565" s="44"/>
    </row>
    <row r="566" spans="1:5">
      <c r="A566" s="52" t="s">
        <v>52</v>
      </c>
      <c r="B566" s="56">
        <f>'приложение 2 культура '!B701</f>
        <v>4</v>
      </c>
      <c r="C566" s="150">
        <f>D566/B566/12*1000</f>
        <v>78631.250000000015</v>
      </c>
      <c r="D566" s="213">
        <f>'приложение 2 культура '!C701</f>
        <v>3774.3</v>
      </c>
      <c r="E566" s="33">
        <f>C566/C567</f>
        <v>1.7989115980859354</v>
      </c>
    </row>
    <row r="567" spans="1:5">
      <c r="A567" s="52" t="s">
        <v>53</v>
      </c>
      <c r="B567" s="56">
        <f>'приложение 2 культура '!B702</f>
        <v>115.7</v>
      </c>
      <c r="C567" s="150">
        <f t="shared" ref="C567:C568" si="177">D567/B567/12*1000</f>
        <v>43710.4580812446</v>
      </c>
      <c r="D567" s="213">
        <f>'приложение 2 культура '!C702</f>
        <v>60687.6</v>
      </c>
      <c r="E567" s="33">
        <f>C567/C567</f>
        <v>1</v>
      </c>
    </row>
    <row r="568" spans="1:5">
      <c r="A568" s="52" t="s">
        <v>54</v>
      </c>
      <c r="B568" s="56">
        <f>'приложение 2 культура '!B703</f>
        <v>65.099999999999994</v>
      </c>
      <c r="C568" s="150">
        <f t="shared" si="177"/>
        <v>27486.047107014852</v>
      </c>
      <c r="D568" s="213">
        <f>'приложение 2 культура '!C703</f>
        <v>21472.1</v>
      </c>
      <c r="E568" s="33">
        <f>C568/C567</f>
        <v>0.62882084319332809</v>
      </c>
    </row>
    <row r="569" spans="1:5" ht="31.5">
      <c r="A569" s="44" t="str">
        <f>'приложение 1 культура'!A146</f>
        <v>Муниципальное бюджетное учреждение «Северский театр для детей и юношества»</v>
      </c>
      <c r="B569" s="45"/>
      <c r="C569" s="136"/>
      <c r="D569" s="218"/>
      <c r="E569" s="44"/>
    </row>
    <row r="570" spans="1:5">
      <c r="A570" s="52" t="s">
        <v>52</v>
      </c>
      <c r="B570" s="56">
        <f>'приложение 2 культура '!B719</f>
        <v>2.8</v>
      </c>
      <c r="C570" s="150">
        <f>D570/B570/12*1000</f>
        <v>92729.166666666672</v>
      </c>
      <c r="D570" s="213">
        <f>'приложение 2 культура '!C719</f>
        <v>3115.7</v>
      </c>
      <c r="E570" s="33">
        <f>C570/C571</f>
        <v>2.1035468702001467</v>
      </c>
    </row>
    <row r="571" spans="1:5">
      <c r="A571" s="52" t="s">
        <v>53</v>
      </c>
      <c r="B571" s="56">
        <f>'приложение 2 культура '!B720</f>
        <v>40</v>
      </c>
      <c r="C571" s="150">
        <f t="shared" ref="C571:C572" si="178">D571/B571/12*1000</f>
        <v>44082.291666666664</v>
      </c>
      <c r="D571" s="213">
        <f>'приложение 2 культура '!C720</f>
        <v>21159.5</v>
      </c>
      <c r="E571" s="33">
        <f>C571/C571</f>
        <v>1</v>
      </c>
    </row>
    <row r="572" spans="1:5">
      <c r="A572" s="52" t="s">
        <v>54</v>
      </c>
      <c r="B572" s="56">
        <f>'приложение 2 культура '!B721</f>
        <v>28.7</v>
      </c>
      <c r="C572" s="150">
        <f t="shared" si="178"/>
        <v>26537.746806039489</v>
      </c>
      <c r="D572" s="213">
        <f>'приложение 2 культура '!C721</f>
        <v>9139.6</v>
      </c>
      <c r="E572" s="33">
        <f>C572/C571</f>
        <v>0.60200470081518731</v>
      </c>
    </row>
    <row r="573" spans="1:5">
      <c r="A573" s="41" t="s">
        <v>58</v>
      </c>
      <c r="B573" s="38"/>
      <c r="C573" s="34"/>
      <c r="D573" s="215"/>
      <c r="E573" s="135"/>
    </row>
    <row r="574" spans="1:5">
      <c r="A574" s="153" t="s">
        <v>52</v>
      </c>
      <c r="B574" s="38">
        <f>'приложение 2 культура '!B713+'приложение 2 культура '!B743</f>
        <v>6</v>
      </c>
      <c r="C574" s="150">
        <f>D574/B574/12*1000</f>
        <v>89176.388888888876</v>
      </c>
      <c r="D574" s="215">
        <f>'приложение 2 культура '!C713+'приложение 2 культура '!C743</f>
        <v>6420.7</v>
      </c>
      <c r="E574" s="33">
        <f>C574/C575</f>
        <v>2.3957835820895519</v>
      </c>
    </row>
    <row r="575" spans="1:5">
      <c r="A575" s="153" t="s">
        <v>53</v>
      </c>
      <c r="B575" s="38">
        <f>'приложение 2 культура '!B714+'приложение 2 культура '!B744</f>
        <v>39.9</v>
      </c>
      <c r="C575" s="150">
        <f t="shared" ref="C575:C576" si="179">D575/B575/12*1000</f>
        <v>37222.222222222219</v>
      </c>
      <c r="D575" s="215">
        <f>'приложение 2 культура '!C714+'приложение 2 культура '!C744</f>
        <v>17822</v>
      </c>
      <c r="E575" s="33">
        <f>C575/C575</f>
        <v>1</v>
      </c>
    </row>
    <row r="576" spans="1:5">
      <c r="A576" s="153" t="s">
        <v>54</v>
      </c>
      <c r="B576" s="38">
        <f>'приложение 2 культура '!B715+'приложение 2 культура '!B745</f>
        <v>36.9</v>
      </c>
      <c r="C576" s="150">
        <f t="shared" si="179"/>
        <v>25483.739837398374</v>
      </c>
      <c r="D576" s="215">
        <f>'приложение 2 культура '!C715+'приложение 2 культура '!C745</f>
        <v>11284.2</v>
      </c>
      <c r="E576" s="33">
        <f>C576/C575</f>
        <v>0.68463778667637432</v>
      </c>
    </row>
    <row r="577" spans="1:5" ht="48" customHeight="1">
      <c r="A577" s="44" t="str">
        <f>'приложение 1 культура'!A145</f>
        <v>Муниципальное автономное учреждение «Городской дом культуры им.Н.Островского»</v>
      </c>
      <c r="B577" s="45"/>
      <c r="C577" s="136"/>
      <c r="D577" s="218"/>
      <c r="E577" s="44"/>
    </row>
    <row r="578" spans="1:5">
      <c r="A578" s="52" t="s">
        <v>52</v>
      </c>
      <c r="B578" s="56">
        <f>'приложение 2 культура '!B713</f>
        <v>4</v>
      </c>
      <c r="C578" s="150">
        <f>D578/B578/12*1000</f>
        <v>103010.41666666667</v>
      </c>
      <c r="D578" s="213">
        <f>'приложение 2 культура '!C713</f>
        <v>4944.5</v>
      </c>
      <c r="E578" s="33">
        <f>C578/C579</f>
        <v>2.8238419914110504</v>
      </c>
    </row>
    <row r="579" spans="1:5">
      <c r="A579" s="52" t="s">
        <v>53</v>
      </c>
      <c r="B579" s="56">
        <f>'приложение 2 культура '!B714</f>
        <v>35.799999999999997</v>
      </c>
      <c r="C579" s="150">
        <f t="shared" ref="C579:C580" si="180">D579/B579/12*1000</f>
        <v>36478.817504655497</v>
      </c>
      <c r="D579" s="213">
        <f>'приложение 2 культура '!C714</f>
        <v>15671.3</v>
      </c>
      <c r="E579" s="33">
        <f>C579/C579</f>
        <v>1</v>
      </c>
    </row>
    <row r="580" spans="1:5">
      <c r="A580" s="52" t="s">
        <v>54</v>
      </c>
      <c r="B580" s="56">
        <f>'приложение 2 культура '!B715</f>
        <v>28</v>
      </c>
      <c r="C580" s="150">
        <f t="shared" si="180"/>
        <v>26475.297619047622</v>
      </c>
      <c r="D580" s="213">
        <f>'приложение 2 культура '!C715</f>
        <v>8895.7000000000007</v>
      </c>
      <c r="E580" s="33">
        <f>C580/C579</f>
        <v>0.72577181581252714</v>
      </c>
    </row>
    <row r="581" spans="1:5" ht="31.5">
      <c r="A581" s="44" t="str">
        <f>'приложение 1 культура'!A150</f>
        <v>Муниципальное бюджетное учреждение «Самусьский дом культуры»</v>
      </c>
      <c r="B581" s="45"/>
      <c r="C581" s="136"/>
      <c r="D581" s="218"/>
      <c r="E581" s="44"/>
    </row>
    <row r="582" spans="1:5">
      <c r="A582" s="52" t="s">
        <v>52</v>
      </c>
      <c r="B582" s="56">
        <f>'приложение 2 культура '!B743</f>
        <v>2</v>
      </c>
      <c r="C582" s="150">
        <f>D582/B582/12*1000</f>
        <v>61508.333333333336</v>
      </c>
      <c r="D582" s="213">
        <f>'приложение 2 культура '!C743</f>
        <v>1476.2</v>
      </c>
      <c r="E582" s="33">
        <f>C582/C583</f>
        <v>1.4070814153531408</v>
      </c>
    </row>
    <row r="583" spans="1:5">
      <c r="A583" s="52" t="s">
        <v>53</v>
      </c>
      <c r="B583" s="56">
        <f>'приложение 2 культура '!B744</f>
        <v>4.0999999999999996</v>
      </c>
      <c r="C583" s="150">
        <f t="shared" ref="C583:C584" si="181">D583/B583/12*1000</f>
        <v>43713.414634146342</v>
      </c>
      <c r="D583" s="213">
        <f>'приложение 2 культура '!C744</f>
        <v>2150.6999999999998</v>
      </c>
      <c r="E583" s="33">
        <f>C583/C583</f>
        <v>1</v>
      </c>
    </row>
    <row r="584" spans="1:5">
      <c r="A584" s="52" t="s">
        <v>54</v>
      </c>
      <c r="B584" s="56">
        <f>'приложение 2 культура '!B745</f>
        <v>8.9</v>
      </c>
      <c r="C584" s="150">
        <f t="shared" si="181"/>
        <v>22364.232209737824</v>
      </c>
      <c r="D584" s="213">
        <f>'приложение 2 культура '!C745</f>
        <v>2388.5</v>
      </c>
      <c r="E584" s="33">
        <f>C584/C583</f>
        <v>0.51161027791839908</v>
      </c>
    </row>
    <row r="585" spans="1:5">
      <c r="A585" s="60" t="s">
        <v>89</v>
      </c>
      <c r="B585" s="56"/>
      <c r="C585" s="34"/>
      <c r="D585" s="213"/>
      <c r="E585" s="33"/>
    </row>
    <row r="586" spans="1:5" ht="31.5">
      <c r="A586" s="44" t="str">
        <f>'приложение 1 культура'!A144</f>
        <v>Муниципальное автономное учреждение «Северский природный парк»</v>
      </c>
      <c r="B586" s="51"/>
      <c r="C586" s="136"/>
      <c r="D586" s="216"/>
      <c r="E586" s="125"/>
    </row>
    <row r="587" spans="1:5">
      <c r="A587" s="265" t="s">
        <v>52</v>
      </c>
      <c r="B587" s="259">
        <f>'приложение 2 культура '!B707</f>
        <v>5</v>
      </c>
      <c r="C587" s="260">
        <f>D587/B587/12*1000</f>
        <v>80198.333333333328</v>
      </c>
      <c r="D587" s="261">
        <f>'приложение 2 культура '!C707</f>
        <v>4811.8999999999996</v>
      </c>
      <c r="E587" s="314">
        <f>C587/C588</f>
        <v>2.0523950423655872</v>
      </c>
    </row>
    <row r="588" spans="1:5">
      <c r="A588" s="266" t="s">
        <v>53</v>
      </c>
      <c r="B588" s="259">
        <f>'приложение 2 культура '!B708</f>
        <v>44.6</v>
      </c>
      <c r="C588" s="155">
        <f t="shared" ref="C588:C589" si="182">D588/B588/12*1000</f>
        <v>39075.485799701048</v>
      </c>
      <c r="D588" s="261">
        <f>'приложение 2 культура '!C708</f>
        <v>20913.2</v>
      </c>
      <c r="E588" s="34">
        <f>C588/C588</f>
        <v>1</v>
      </c>
    </row>
    <row r="589" spans="1:5">
      <c r="A589" s="266" t="s">
        <v>54</v>
      </c>
      <c r="B589" s="312">
        <f>'приложение 2 культура '!B709</f>
        <v>70.8</v>
      </c>
      <c r="C589" s="155">
        <f t="shared" si="182"/>
        <v>25451.506591337096</v>
      </c>
      <c r="D589" s="313">
        <f>'приложение 2 культура '!C709</f>
        <v>21623.599999999999</v>
      </c>
      <c r="E589" s="34">
        <f>C589/C588</f>
        <v>0.65134203888853037</v>
      </c>
    </row>
    <row r="590" spans="1:5">
      <c r="A590" s="161"/>
      <c r="B590" s="262"/>
      <c r="C590" s="263"/>
      <c r="D590" s="264"/>
      <c r="E590" s="262"/>
    </row>
    <row r="591" spans="1:5">
      <c r="A591" s="156"/>
      <c r="B591" s="156"/>
      <c r="C591" s="157"/>
      <c r="D591" s="211"/>
      <c r="E591" s="156"/>
    </row>
    <row r="592" spans="1:5">
      <c r="A592" s="156"/>
      <c r="B592" s="156"/>
      <c r="C592" s="157"/>
      <c r="D592" s="211"/>
      <c r="E592" s="156"/>
    </row>
    <row r="593" spans="1:8" s="165" customFormat="1">
      <c r="A593" s="156"/>
      <c r="B593" s="156"/>
      <c r="C593" s="157"/>
      <c r="D593" s="211"/>
      <c r="E593" s="156"/>
      <c r="F593" s="237"/>
      <c r="G593" s="207"/>
      <c r="H593" s="237"/>
    </row>
    <row r="594" spans="1:8" s="165" customFormat="1">
      <c r="A594" s="156"/>
      <c r="B594" s="156"/>
      <c r="C594" s="157"/>
      <c r="D594" s="211"/>
      <c r="E594" s="156"/>
      <c r="F594" s="237"/>
      <c r="G594" s="207"/>
      <c r="H594" s="237"/>
    </row>
    <row r="595" spans="1:8" s="165" customFormat="1">
      <c r="A595" s="156"/>
      <c r="B595" s="156"/>
      <c r="C595" s="157"/>
      <c r="D595" s="211"/>
      <c r="E595" s="156"/>
      <c r="F595" s="237"/>
      <c r="G595" s="207"/>
      <c r="H595" s="237"/>
    </row>
    <row r="596" spans="1:8" s="165" customFormat="1">
      <c r="A596" s="156"/>
      <c r="B596" s="62"/>
      <c r="C596" s="157"/>
      <c r="D596" s="211"/>
      <c r="E596" s="156"/>
      <c r="F596" s="237"/>
      <c r="G596" s="207"/>
      <c r="H596" s="237"/>
    </row>
    <row r="597" spans="1:8" s="165" customFormat="1">
      <c r="A597" s="156"/>
      <c r="B597" s="62"/>
      <c r="C597" s="157"/>
      <c r="D597" s="211"/>
      <c r="E597" s="156"/>
      <c r="F597" s="237"/>
      <c r="G597" s="207"/>
      <c r="H597" s="237"/>
    </row>
    <row r="598" spans="1:8" s="165" customFormat="1">
      <c r="A598" s="156"/>
      <c r="B598" s="62"/>
      <c r="C598" s="157"/>
      <c r="D598" s="211"/>
      <c r="E598" s="156"/>
      <c r="F598" s="237"/>
      <c r="G598" s="207"/>
      <c r="H598" s="237"/>
    </row>
    <row r="599" spans="1:8" s="165" customFormat="1">
      <c r="A599" s="156"/>
      <c r="B599" s="156"/>
      <c r="C599" s="157"/>
      <c r="D599" s="211"/>
      <c r="E599" s="156"/>
      <c r="F599" s="237"/>
      <c r="G599" s="207"/>
      <c r="H599" s="237"/>
    </row>
    <row r="600" spans="1:8" s="165" customFormat="1">
      <c r="A600" s="156"/>
      <c r="B600" s="156"/>
      <c r="C600" s="157"/>
      <c r="D600" s="211"/>
      <c r="E600" s="156"/>
      <c r="F600" s="237"/>
      <c r="G600" s="207"/>
      <c r="H600" s="237"/>
    </row>
    <row r="601" spans="1:8" s="165" customFormat="1">
      <c r="A601" s="156"/>
      <c r="B601" s="156"/>
      <c r="C601" s="157"/>
      <c r="D601" s="211"/>
      <c r="E601" s="156"/>
      <c r="F601" s="237"/>
      <c r="G601" s="207"/>
      <c r="H601" s="237"/>
    </row>
    <row r="602" spans="1:8" s="165" customFormat="1">
      <c r="A602" s="156"/>
      <c r="B602" s="156"/>
      <c r="C602" s="157"/>
      <c r="D602" s="211"/>
      <c r="E602" s="156"/>
      <c r="F602" s="237"/>
      <c r="G602" s="207"/>
      <c r="H602" s="237"/>
    </row>
    <row r="603" spans="1:8" s="165" customFormat="1">
      <c r="A603" s="156"/>
      <c r="B603" s="156"/>
      <c r="C603" s="157"/>
      <c r="D603" s="211"/>
      <c r="E603" s="156"/>
      <c r="F603" s="237"/>
      <c r="G603" s="207"/>
      <c r="H603" s="237"/>
    </row>
    <row r="604" spans="1:8" s="165" customFormat="1">
      <c r="A604" s="156"/>
      <c r="B604" s="156"/>
      <c r="C604" s="157"/>
      <c r="D604" s="211"/>
      <c r="E604" s="156"/>
      <c r="F604" s="237"/>
      <c r="G604" s="207"/>
      <c r="H604" s="237"/>
    </row>
    <row r="605" spans="1:8" s="165" customFormat="1">
      <c r="A605" s="156"/>
      <c r="B605" s="156"/>
      <c r="C605" s="157"/>
      <c r="D605" s="211"/>
      <c r="E605" s="156"/>
      <c r="F605" s="237"/>
      <c r="G605" s="207"/>
      <c r="H605" s="237"/>
    </row>
    <row r="606" spans="1:8" s="165" customFormat="1">
      <c r="A606" s="156"/>
      <c r="B606" s="156"/>
      <c r="C606" s="157"/>
      <c r="D606" s="211"/>
      <c r="E606" s="156"/>
      <c r="F606" s="237"/>
      <c r="G606" s="207"/>
      <c r="H606" s="237"/>
    </row>
    <row r="607" spans="1:8" s="165" customFormat="1">
      <c r="A607" s="156"/>
      <c r="B607" s="156"/>
      <c r="C607" s="157"/>
      <c r="D607" s="211"/>
      <c r="E607" s="156"/>
      <c r="F607" s="237"/>
      <c r="G607" s="207"/>
      <c r="H607" s="237"/>
    </row>
    <row r="608" spans="1:8" s="165" customFormat="1">
      <c r="A608" s="156"/>
      <c r="B608" s="156"/>
      <c r="C608" s="157"/>
      <c r="D608" s="211"/>
      <c r="E608" s="156"/>
      <c r="F608" s="237"/>
      <c r="G608" s="207"/>
      <c r="H608" s="237"/>
    </row>
    <row r="609" spans="1:8" s="165" customFormat="1">
      <c r="A609" s="156"/>
      <c r="B609" s="156"/>
      <c r="C609" s="157"/>
      <c r="D609" s="211"/>
      <c r="E609" s="156"/>
      <c r="F609" s="237"/>
      <c r="G609" s="207"/>
      <c r="H609" s="237"/>
    </row>
    <row r="610" spans="1:8" s="165" customFormat="1">
      <c r="A610" s="156"/>
      <c r="B610" s="156"/>
      <c r="C610" s="157"/>
      <c r="D610" s="211"/>
      <c r="E610" s="156"/>
      <c r="F610" s="237"/>
      <c r="G610" s="207"/>
      <c r="H610" s="237"/>
    </row>
    <row r="611" spans="1:8" s="165" customFormat="1">
      <c r="A611" s="156"/>
      <c r="B611" s="156"/>
      <c r="C611" s="157"/>
      <c r="D611" s="211"/>
      <c r="E611" s="156"/>
      <c r="F611" s="237"/>
      <c r="G611" s="207"/>
      <c r="H611" s="237"/>
    </row>
    <row r="612" spans="1:8" s="165" customFormat="1">
      <c r="A612" s="156"/>
      <c r="B612" s="156"/>
      <c r="C612" s="157"/>
      <c r="D612" s="211"/>
      <c r="E612" s="156"/>
      <c r="F612" s="237"/>
      <c r="G612" s="207"/>
      <c r="H612" s="237"/>
    </row>
    <row r="613" spans="1:8" s="165" customFormat="1">
      <c r="A613" s="156"/>
      <c r="B613" s="156"/>
      <c r="C613" s="157"/>
      <c r="D613" s="211"/>
      <c r="E613" s="156"/>
      <c r="F613" s="237"/>
      <c r="G613" s="207"/>
      <c r="H613" s="237"/>
    </row>
    <row r="614" spans="1:8" s="165" customFormat="1">
      <c r="A614" s="156"/>
      <c r="B614" s="156"/>
      <c r="C614" s="157"/>
      <c r="D614" s="211"/>
      <c r="E614" s="156"/>
      <c r="F614" s="237"/>
      <c r="G614" s="207"/>
      <c r="H614" s="237"/>
    </row>
    <row r="615" spans="1:8" s="165" customFormat="1">
      <c r="A615" s="156"/>
      <c r="B615" s="156"/>
      <c r="C615" s="157"/>
      <c r="D615" s="211"/>
      <c r="E615" s="156"/>
      <c r="F615" s="237"/>
      <c r="G615" s="207"/>
      <c r="H615" s="237"/>
    </row>
    <row r="616" spans="1:8" s="165" customFormat="1">
      <c r="A616" s="156"/>
      <c r="B616" s="156"/>
      <c r="C616" s="157"/>
      <c r="D616" s="211"/>
      <c r="E616" s="156"/>
      <c r="F616" s="237"/>
      <c r="G616" s="207"/>
      <c r="H616" s="237"/>
    </row>
    <row r="617" spans="1:8" s="165" customFormat="1">
      <c r="A617" s="156"/>
      <c r="B617" s="156"/>
      <c r="C617" s="157"/>
      <c r="D617" s="211"/>
      <c r="E617" s="156"/>
      <c r="F617" s="237"/>
      <c r="G617" s="207"/>
      <c r="H617" s="237"/>
    </row>
    <row r="618" spans="1:8" s="165" customFormat="1">
      <c r="A618" s="156"/>
      <c r="B618" s="156"/>
      <c r="C618" s="157"/>
      <c r="D618" s="211"/>
      <c r="E618" s="156"/>
      <c r="F618" s="237"/>
      <c r="G618" s="207"/>
      <c r="H618" s="237"/>
    </row>
    <row r="619" spans="1:8" s="165" customFormat="1">
      <c r="A619" s="156"/>
      <c r="B619" s="156"/>
      <c r="C619" s="157"/>
      <c r="D619" s="211"/>
      <c r="E619" s="156"/>
      <c r="F619" s="237"/>
      <c r="G619" s="207"/>
      <c r="H619" s="237"/>
    </row>
    <row r="620" spans="1:8" s="165" customFormat="1">
      <c r="A620" s="156"/>
      <c r="B620" s="156"/>
      <c r="C620" s="157"/>
      <c r="D620" s="211"/>
      <c r="E620" s="156"/>
      <c r="F620" s="237"/>
      <c r="G620" s="207"/>
      <c r="H620" s="237"/>
    </row>
    <row r="621" spans="1:8" s="165" customFormat="1">
      <c r="A621" s="156"/>
      <c r="B621" s="156"/>
      <c r="C621" s="157"/>
      <c r="D621" s="211"/>
      <c r="E621" s="156"/>
      <c r="F621" s="237"/>
      <c r="G621" s="207"/>
      <c r="H621" s="237"/>
    </row>
    <row r="622" spans="1:8" s="165" customFormat="1">
      <c r="A622" s="156"/>
      <c r="B622" s="156"/>
      <c r="C622" s="157"/>
      <c r="D622" s="211"/>
      <c r="E622" s="156"/>
      <c r="F622" s="237"/>
      <c r="G622" s="207"/>
      <c r="H622" s="237"/>
    </row>
    <row r="623" spans="1:8" s="165" customFormat="1">
      <c r="A623" s="156"/>
      <c r="B623" s="156"/>
      <c r="C623" s="157"/>
      <c r="D623" s="211"/>
      <c r="E623" s="156"/>
      <c r="F623" s="237"/>
      <c r="G623" s="207"/>
      <c r="H623" s="237"/>
    </row>
    <row r="624" spans="1:8" s="165" customFormat="1">
      <c r="A624" s="156"/>
      <c r="B624" s="156"/>
      <c r="C624" s="157"/>
      <c r="D624" s="211"/>
      <c r="E624" s="156"/>
      <c r="F624" s="237"/>
      <c r="G624" s="207"/>
      <c r="H624" s="237"/>
    </row>
    <row r="625" spans="1:8" s="165" customFormat="1">
      <c r="A625" s="156"/>
      <c r="B625" s="156"/>
      <c r="C625" s="157"/>
      <c r="D625" s="211"/>
      <c r="E625" s="156"/>
      <c r="F625" s="237"/>
      <c r="G625" s="207"/>
      <c r="H625" s="237"/>
    </row>
    <row r="626" spans="1:8" s="165" customFormat="1">
      <c r="A626" s="156"/>
      <c r="B626" s="156"/>
      <c r="C626" s="157"/>
      <c r="D626" s="211"/>
      <c r="E626" s="156"/>
      <c r="F626" s="237"/>
      <c r="G626" s="207"/>
      <c r="H626" s="237"/>
    </row>
    <row r="627" spans="1:8" s="165" customFormat="1">
      <c r="A627" s="156"/>
      <c r="B627" s="156"/>
      <c r="C627" s="157"/>
      <c r="D627" s="211"/>
      <c r="E627" s="156"/>
      <c r="F627" s="237"/>
      <c r="G627" s="207"/>
      <c r="H627" s="237"/>
    </row>
    <row r="628" spans="1:8" s="165" customFormat="1">
      <c r="A628" s="156"/>
      <c r="B628" s="156"/>
      <c r="C628" s="157"/>
      <c r="D628" s="211"/>
      <c r="E628" s="156"/>
      <c r="F628" s="237"/>
      <c r="G628" s="207"/>
      <c r="H628" s="237"/>
    </row>
    <row r="629" spans="1:8" s="165" customFormat="1">
      <c r="A629" s="156"/>
      <c r="B629" s="156"/>
      <c r="C629" s="157"/>
      <c r="D629" s="211"/>
      <c r="E629" s="156"/>
      <c r="F629" s="237"/>
      <c r="G629" s="207"/>
      <c r="H629" s="237"/>
    </row>
    <row r="630" spans="1:8" s="165" customFormat="1">
      <c r="A630" s="156"/>
      <c r="B630" s="156"/>
      <c r="C630" s="157"/>
      <c r="D630" s="211"/>
      <c r="E630" s="156"/>
      <c r="F630" s="237"/>
      <c r="G630" s="207"/>
      <c r="H630" s="237"/>
    </row>
    <row r="631" spans="1:8" s="165" customFormat="1">
      <c r="A631" s="156"/>
      <c r="B631" s="156"/>
      <c r="C631" s="157"/>
      <c r="D631" s="211"/>
      <c r="E631" s="156"/>
      <c r="F631" s="237"/>
      <c r="G631" s="207"/>
      <c r="H631" s="237"/>
    </row>
    <row r="632" spans="1:8" s="165" customFormat="1">
      <c r="A632" s="156"/>
      <c r="B632" s="156"/>
      <c r="C632" s="157"/>
      <c r="D632" s="211"/>
      <c r="E632" s="156"/>
      <c r="F632" s="237"/>
      <c r="G632" s="207"/>
      <c r="H632" s="237"/>
    </row>
    <row r="633" spans="1:8" s="165" customFormat="1">
      <c r="A633" s="156"/>
      <c r="B633" s="156"/>
      <c r="C633" s="157"/>
      <c r="D633" s="211"/>
      <c r="E633" s="156"/>
      <c r="F633" s="237"/>
      <c r="G633" s="207"/>
      <c r="H633" s="237"/>
    </row>
    <row r="634" spans="1:8" s="165" customFormat="1">
      <c r="A634" s="156"/>
      <c r="B634" s="156"/>
      <c r="C634" s="157"/>
      <c r="D634" s="211"/>
      <c r="E634" s="156"/>
      <c r="F634" s="237"/>
      <c r="G634" s="207"/>
      <c r="H634" s="237"/>
    </row>
    <row r="635" spans="1:8" s="165" customFormat="1">
      <c r="A635" s="156"/>
      <c r="B635" s="156"/>
      <c r="C635" s="157"/>
      <c r="D635" s="211"/>
      <c r="E635" s="156"/>
      <c r="F635" s="237"/>
      <c r="G635" s="207"/>
      <c r="H635" s="237"/>
    </row>
    <row r="636" spans="1:8" s="165" customFormat="1">
      <c r="A636" s="156"/>
      <c r="B636" s="156"/>
      <c r="C636" s="157"/>
      <c r="D636" s="211"/>
      <c r="E636" s="156"/>
      <c r="F636" s="237"/>
      <c r="G636" s="207"/>
      <c r="H636" s="237"/>
    </row>
    <row r="637" spans="1:8" s="165" customFormat="1">
      <c r="A637" s="156"/>
      <c r="B637" s="156"/>
      <c r="C637" s="157"/>
      <c r="D637" s="211"/>
      <c r="E637" s="156"/>
      <c r="F637" s="237"/>
      <c r="G637" s="207"/>
      <c r="H637" s="237"/>
    </row>
    <row r="638" spans="1:8" s="165" customFormat="1">
      <c r="A638" s="156"/>
      <c r="B638" s="156"/>
      <c r="C638" s="157"/>
      <c r="D638" s="211"/>
      <c r="E638" s="156"/>
      <c r="F638" s="237"/>
      <c r="G638" s="207"/>
      <c r="H638" s="237"/>
    </row>
    <row r="639" spans="1:8" s="165" customFormat="1">
      <c r="A639" s="156"/>
      <c r="B639" s="156"/>
      <c r="C639" s="157"/>
      <c r="D639" s="211"/>
      <c r="E639" s="156"/>
      <c r="F639" s="237"/>
      <c r="G639" s="207"/>
      <c r="H639" s="237"/>
    </row>
    <row r="640" spans="1:8" s="165" customFormat="1">
      <c r="A640" s="156"/>
      <c r="B640" s="156"/>
      <c r="C640" s="157"/>
      <c r="D640" s="211"/>
      <c r="E640" s="156"/>
      <c r="F640" s="237"/>
      <c r="G640" s="207"/>
      <c r="H640" s="237"/>
    </row>
    <row r="641" spans="1:8" s="165" customFormat="1">
      <c r="A641" s="156"/>
      <c r="B641" s="156"/>
      <c r="C641" s="157"/>
      <c r="D641" s="211"/>
      <c r="E641" s="156"/>
      <c r="F641" s="237"/>
      <c r="G641" s="207"/>
      <c r="H641" s="237"/>
    </row>
    <row r="642" spans="1:8" s="165" customFormat="1">
      <c r="A642" s="156"/>
      <c r="B642" s="156"/>
      <c r="C642" s="157"/>
      <c r="D642" s="211"/>
      <c r="E642" s="156"/>
      <c r="F642" s="237"/>
      <c r="G642" s="207"/>
      <c r="H642" s="237"/>
    </row>
    <row r="643" spans="1:8" s="165" customFormat="1">
      <c r="A643" s="156"/>
      <c r="B643" s="156"/>
      <c r="C643" s="157"/>
      <c r="D643" s="211"/>
      <c r="E643" s="156"/>
      <c r="F643" s="237"/>
      <c r="G643" s="207"/>
      <c r="H643" s="237"/>
    </row>
    <row r="644" spans="1:8" s="165" customFormat="1">
      <c r="A644" s="156"/>
      <c r="B644" s="156"/>
      <c r="C644" s="157"/>
      <c r="D644" s="211"/>
      <c r="E644" s="156"/>
      <c r="F644" s="237"/>
      <c r="G644" s="207"/>
      <c r="H644" s="237"/>
    </row>
    <row r="645" spans="1:8" s="165" customFormat="1">
      <c r="A645" s="156"/>
      <c r="B645" s="156"/>
      <c r="C645" s="157"/>
      <c r="D645" s="211"/>
      <c r="E645" s="156"/>
      <c r="F645" s="237"/>
      <c r="G645" s="207"/>
      <c r="H645" s="237"/>
    </row>
    <row r="646" spans="1:8" s="165" customFormat="1">
      <c r="A646" s="156"/>
      <c r="B646" s="156"/>
      <c r="C646" s="157"/>
      <c r="D646" s="211"/>
      <c r="E646" s="156"/>
      <c r="F646" s="237"/>
      <c r="G646" s="207"/>
      <c r="H646" s="237"/>
    </row>
    <row r="647" spans="1:8" s="165" customFormat="1">
      <c r="A647" s="156"/>
      <c r="B647" s="156"/>
      <c r="C647" s="157"/>
      <c r="D647" s="211"/>
      <c r="E647" s="156"/>
      <c r="F647" s="237"/>
      <c r="G647" s="207"/>
      <c r="H647" s="237"/>
    </row>
    <row r="648" spans="1:8" s="165" customFormat="1">
      <c r="A648" s="156"/>
      <c r="B648" s="156"/>
      <c r="C648" s="157"/>
      <c r="D648" s="211"/>
      <c r="E648" s="156"/>
      <c r="F648" s="237"/>
      <c r="G648" s="207"/>
      <c r="H648" s="237"/>
    </row>
    <row r="649" spans="1:8" s="165" customFormat="1">
      <c r="A649" s="156"/>
      <c r="B649" s="156"/>
      <c r="C649" s="157"/>
      <c r="D649" s="211"/>
      <c r="E649" s="156"/>
      <c r="F649" s="237"/>
      <c r="G649" s="207"/>
      <c r="H649" s="237"/>
    </row>
    <row r="650" spans="1:8" s="165" customFormat="1">
      <c r="A650" s="156"/>
      <c r="B650" s="156"/>
      <c r="C650" s="157"/>
      <c r="D650" s="211"/>
      <c r="E650" s="156"/>
      <c r="F650" s="237"/>
      <c r="G650" s="207"/>
      <c r="H650" s="237"/>
    </row>
    <row r="651" spans="1:8" s="165" customFormat="1">
      <c r="A651" s="156"/>
      <c r="B651" s="156"/>
      <c r="C651" s="157"/>
      <c r="D651" s="211"/>
      <c r="E651" s="156"/>
      <c r="F651" s="237"/>
      <c r="G651" s="207"/>
      <c r="H651" s="237"/>
    </row>
    <row r="652" spans="1:8" s="165" customFormat="1">
      <c r="A652" s="156"/>
      <c r="B652" s="156"/>
      <c r="C652" s="157"/>
      <c r="D652" s="211"/>
      <c r="E652" s="156"/>
      <c r="F652" s="237"/>
      <c r="G652" s="207"/>
      <c r="H652" s="237"/>
    </row>
    <row r="653" spans="1:8" s="165" customFormat="1">
      <c r="A653" s="156"/>
      <c r="B653" s="156"/>
      <c r="C653" s="157"/>
      <c r="D653" s="211"/>
      <c r="E653" s="156"/>
      <c r="F653" s="237"/>
      <c r="G653" s="207"/>
      <c r="H653" s="237"/>
    </row>
    <row r="654" spans="1:8" s="165" customFormat="1">
      <c r="A654" s="156"/>
      <c r="B654" s="156"/>
      <c r="C654" s="157"/>
      <c r="D654" s="211"/>
      <c r="E654" s="156"/>
      <c r="F654" s="237"/>
      <c r="G654" s="207"/>
      <c r="H654" s="237"/>
    </row>
    <row r="655" spans="1:8" s="165" customFormat="1">
      <c r="A655" s="156"/>
      <c r="B655" s="156"/>
      <c r="C655" s="157"/>
      <c r="D655" s="211"/>
      <c r="E655" s="156"/>
      <c r="F655" s="237"/>
      <c r="G655" s="207"/>
      <c r="H655" s="237"/>
    </row>
    <row r="656" spans="1:8" s="165" customFormat="1">
      <c r="A656" s="156"/>
      <c r="B656" s="156"/>
      <c r="C656" s="157"/>
      <c r="D656" s="211"/>
      <c r="E656" s="156"/>
      <c r="F656" s="237"/>
      <c r="G656" s="207"/>
      <c r="H656" s="237"/>
    </row>
    <row r="657" spans="1:8" s="165" customFormat="1">
      <c r="A657" s="156"/>
      <c r="B657" s="156"/>
      <c r="C657" s="157"/>
      <c r="D657" s="211"/>
      <c r="E657" s="156"/>
      <c r="F657" s="237"/>
      <c r="G657" s="207"/>
      <c r="H657" s="237"/>
    </row>
    <row r="658" spans="1:8" s="165" customFormat="1">
      <c r="A658" s="156"/>
      <c r="B658" s="156"/>
      <c r="C658" s="157"/>
      <c r="D658" s="211"/>
      <c r="E658" s="156"/>
      <c r="F658" s="237"/>
      <c r="G658" s="207"/>
      <c r="H658" s="237"/>
    </row>
    <row r="659" spans="1:8" s="165" customFormat="1">
      <c r="A659" s="156"/>
      <c r="B659" s="156"/>
      <c r="C659" s="157"/>
      <c r="D659" s="211"/>
      <c r="E659" s="156"/>
      <c r="F659" s="237"/>
      <c r="G659" s="207"/>
      <c r="H659" s="237"/>
    </row>
    <row r="660" spans="1:8" s="165" customFormat="1">
      <c r="A660" s="156"/>
      <c r="B660" s="156"/>
      <c r="C660" s="157"/>
      <c r="D660" s="211"/>
      <c r="E660" s="156"/>
      <c r="F660" s="237"/>
      <c r="G660" s="207"/>
      <c r="H660" s="237"/>
    </row>
    <row r="661" spans="1:8" s="165" customFormat="1">
      <c r="A661" s="156"/>
      <c r="B661" s="156"/>
      <c r="C661" s="157"/>
      <c r="D661" s="211"/>
      <c r="E661" s="156"/>
      <c r="F661" s="237"/>
      <c r="G661" s="207"/>
      <c r="H661" s="237"/>
    </row>
    <row r="662" spans="1:8" s="165" customFormat="1">
      <c r="A662" s="156"/>
      <c r="B662" s="156"/>
      <c r="C662" s="157"/>
      <c r="D662" s="211"/>
      <c r="E662" s="156"/>
      <c r="F662" s="237"/>
      <c r="G662" s="207"/>
      <c r="H662" s="237"/>
    </row>
    <row r="663" spans="1:8" s="165" customFormat="1">
      <c r="A663" s="156"/>
      <c r="B663" s="156"/>
      <c r="C663" s="157"/>
      <c r="D663" s="211"/>
      <c r="E663" s="156"/>
      <c r="F663" s="237"/>
      <c r="G663" s="207"/>
      <c r="H663" s="237"/>
    </row>
    <row r="664" spans="1:8" s="165" customFormat="1">
      <c r="A664" s="156"/>
      <c r="B664" s="156"/>
      <c r="C664" s="157"/>
      <c r="D664" s="211"/>
      <c r="E664" s="156"/>
      <c r="F664" s="237"/>
      <c r="G664" s="207"/>
      <c r="H664" s="237"/>
    </row>
    <row r="665" spans="1:8" s="165" customFormat="1">
      <c r="A665" s="156"/>
      <c r="B665" s="156"/>
      <c r="C665" s="157"/>
      <c r="D665" s="211"/>
      <c r="E665" s="156"/>
      <c r="F665" s="237"/>
      <c r="G665" s="207"/>
      <c r="H665" s="237"/>
    </row>
    <row r="666" spans="1:8" s="165" customFormat="1">
      <c r="A666" s="156"/>
      <c r="B666" s="156"/>
      <c r="C666" s="157"/>
      <c r="D666" s="211"/>
      <c r="E666" s="156"/>
      <c r="F666" s="237"/>
      <c r="G666" s="207"/>
      <c r="H666" s="237"/>
    </row>
    <row r="667" spans="1:8" s="165" customFormat="1">
      <c r="A667" s="156"/>
      <c r="B667" s="156"/>
      <c r="C667" s="157"/>
      <c r="D667" s="211"/>
      <c r="E667" s="156"/>
      <c r="F667" s="237"/>
      <c r="G667" s="207"/>
      <c r="H667" s="237"/>
    </row>
    <row r="668" spans="1:8" s="165" customFormat="1">
      <c r="A668" s="156"/>
      <c r="B668" s="156"/>
      <c r="C668" s="157"/>
      <c r="D668" s="211"/>
      <c r="E668" s="156"/>
      <c r="F668" s="237"/>
      <c r="G668" s="207"/>
      <c r="H668" s="237"/>
    </row>
    <row r="669" spans="1:8" s="165" customFormat="1">
      <c r="A669" s="156"/>
      <c r="B669" s="156"/>
      <c r="C669" s="157"/>
      <c r="D669" s="211"/>
      <c r="E669" s="156"/>
      <c r="F669" s="237"/>
      <c r="G669" s="207"/>
      <c r="H669" s="237"/>
    </row>
    <row r="670" spans="1:8" s="165" customFormat="1">
      <c r="A670" s="156"/>
      <c r="B670" s="156"/>
      <c r="C670" s="157"/>
      <c r="D670" s="211"/>
      <c r="E670" s="156"/>
      <c r="F670" s="237"/>
      <c r="G670" s="207"/>
      <c r="H670" s="237"/>
    </row>
    <row r="671" spans="1:8" s="165" customFormat="1">
      <c r="A671" s="156"/>
      <c r="B671" s="156"/>
      <c r="C671" s="157"/>
      <c r="D671" s="211"/>
      <c r="E671" s="156"/>
      <c r="F671" s="237"/>
      <c r="G671" s="207"/>
      <c r="H671" s="237"/>
    </row>
    <row r="672" spans="1:8" s="165" customFormat="1">
      <c r="A672" s="156"/>
      <c r="B672" s="156"/>
      <c r="C672" s="157"/>
      <c r="D672" s="211"/>
      <c r="E672" s="156"/>
      <c r="F672" s="237"/>
      <c r="G672" s="207"/>
      <c r="H672" s="237"/>
    </row>
    <row r="673" spans="1:8" s="165" customFormat="1">
      <c r="A673" s="156"/>
      <c r="B673" s="156"/>
      <c r="C673" s="157"/>
      <c r="D673" s="211"/>
      <c r="E673" s="156"/>
      <c r="F673" s="237"/>
      <c r="G673" s="207"/>
      <c r="H673" s="237"/>
    </row>
    <row r="674" spans="1:8" s="165" customFormat="1">
      <c r="A674" s="156"/>
      <c r="B674" s="156"/>
      <c r="C674" s="157"/>
      <c r="D674" s="211"/>
      <c r="E674" s="156"/>
      <c r="F674" s="237"/>
      <c r="G674" s="207"/>
      <c r="H674" s="237"/>
    </row>
    <row r="675" spans="1:8" s="165" customFormat="1">
      <c r="A675" s="156"/>
      <c r="B675" s="156"/>
      <c r="C675" s="157"/>
      <c r="D675" s="211"/>
      <c r="E675" s="156"/>
      <c r="F675" s="237"/>
      <c r="G675" s="207"/>
      <c r="H675" s="237"/>
    </row>
    <row r="676" spans="1:8" s="165" customFormat="1">
      <c r="A676" s="156"/>
      <c r="B676" s="156"/>
      <c r="C676" s="157"/>
      <c r="D676" s="211"/>
      <c r="E676" s="156"/>
      <c r="F676" s="237"/>
      <c r="G676" s="207"/>
      <c r="H676" s="237"/>
    </row>
    <row r="677" spans="1:8" s="165" customFormat="1">
      <c r="A677" s="156"/>
      <c r="B677" s="156"/>
      <c r="C677" s="157"/>
      <c r="D677" s="211"/>
      <c r="E677" s="156"/>
      <c r="F677" s="237"/>
      <c r="G677" s="207"/>
      <c r="H677" s="237"/>
    </row>
    <row r="678" spans="1:8" s="165" customFormat="1">
      <c r="A678" s="156"/>
      <c r="B678" s="156"/>
      <c r="C678" s="157"/>
      <c r="D678" s="211"/>
      <c r="E678" s="156"/>
      <c r="F678" s="237"/>
      <c r="G678" s="207"/>
      <c r="H678" s="237"/>
    </row>
    <row r="679" spans="1:8" s="165" customFormat="1">
      <c r="A679" s="156"/>
      <c r="B679" s="156"/>
      <c r="C679" s="157"/>
      <c r="D679" s="211"/>
      <c r="E679" s="156"/>
      <c r="F679" s="237"/>
      <c r="G679" s="207"/>
      <c r="H679" s="237"/>
    </row>
    <row r="680" spans="1:8" s="165" customFormat="1">
      <c r="A680" s="156"/>
      <c r="B680" s="156"/>
      <c r="C680" s="157"/>
      <c r="D680" s="211"/>
      <c r="E680" s="156"/>
      <c r="F680" s="237"/>
      <c r="G680" s="207"/>
      <c r="H680" s="237"/>
    </row>
    <row r="681" spans="1:8" s="165" customFormat="1">
      <c r="A681" s="156"/>
      <c r="B681" s="156"/>
      <c r="C681" s="157"/>
      <c r="D681" s="211"/>
      <c r="E681" s="156"/>
      <c r="F681" s="237"/>
      <c r="G681" s="207"/>
      <c r="H681" s="237"/>
    </row>
    <row r="682" spans="1:8" s="165" customFormat="1">
      <c r="A682" s="156"/>
      <c r="B682" s="156"/>
      <c r="C682" s="157"/>
      <c r="D682" s="211"/>
      <c r="E682" s="156"/>
      <c r="F682" s="237"/>
      <c r="G682" s="207"/>
      <c r="H682" s="237"/>
    </row>
    <row r="683" spans="1:8" s="165" customFormat="1">
      <c r="A683" s="156"/>
      <c r="B683" s="156"/>
      <c r="C683" s="157"/>
      <c r="D683" s="211"/>
      <c r="E683" s="156"/>
      <c r="F683" s="237"/>
      <c r="G683" s="207"/>
      <c r="H683" s="237"/>
    </row>
    <row r="684" spans="1:8" s="165" customFormat="1">
      <c r="A684" s="156"/>
      <c r="B684" s="156"/>
      <c r="C684" s="157"/>
      <c r="D684" s="211"/>
      <c r="E684" s="156"/>
      <c r="F684" s="237"/>
      <c r="G684" s="207"/>
      <c r="H684" s="237"/>
    </row>
    <row r="685" spans="1:8" s="165" customFormat="1">
      <c r="A685" s="156"/>
      <c r="B685" s="156"/>
      <c r="C685" s="157"/>
      <c r="D685" s="211"/>
      <c r="E685" s="156"/>
      <c r="F685" s="237"/>
      <c r="G685" s="207"/>
      <c r="H685" s="237"/>
    </row>
    <row r="686" spans="1:8" s="165" customFormat="1">
      <c r="A686" s="156"/>
      <c r="B686" s="156"/>
      <c r="C686" s="157"/>
      <c r="D686" s="211"/>
      <c r="E686" s="156"/>
      <c r="F686" s="237"/>
      <c r="G686" s="207"/>
      <c r="H686" s="237"/>
    </row>
    <row r="687" spans="1:8" s="165" customFormat="1">
      <c r="A687" s="156"/>
      <c r="B687" s="156"/>
      <c r="C687" s="157"/>
      <c r="D687" s="211"/>
      <c r="E687" s="156"/>
      <c r="F687" s="237"/>
      <c r="G687" s="207"/>
      <c r="H687" s="237"/>
    </row>
    <row r="688" spans="1:8" s="165" customFormat="1">
      <c r="A688" s="156"/>
      <c r="B688" s="156"/>
      <c r="C688" s="157"/>
      <c r="D688" s="211"/>
      <c r="E688" s="156"/>
      <c r="F688" s="237"/>
      <c r="G688" s="207"/>
      <c r="H688" s="237"/>
    </row>
    <row r="689" spans="1:8" s="165" customFormat="1">
      <c r="A689" s="156"/>
      <c r="B689" s="156"/>
      <c r="C689" s="157"/>
      <c r="D689" s="211"/>
      <c r="E689" s="156"/>
      <c r="F689" s="237"/>
      <c r="G689" s="207"/>
      <c r="H689" s="237"/>
    </row>
    <row r="690" spans="1:8" s="165" customFormat="1">
      <c r="A690" s="156"/>
      <c r="B690" s="156"/>
      <c r="C690" s="157"/>
      <c r="D690" s="211"/>
      <c r="E690" s="156"/>
      <c r="F690" s="237"/>
      <c r="G690" s="207"/>
      <c r="H690" s="237"/>
    </row>
    <row r="691" spans="1:8" s="165" customFormat="1">
      <c r="A691" s="156"/>
      <c r="B691" s="156"/>
      <c r="C691" s="157"/>
      <c r="D691" s="211"/>
      <c r="E691" s="156"/>
      <c r="F691" s="237"/>
      <c r="G691" s="207"/>
      <c r="H691" s="237"/>
    </row>
    <row r="692" spans="1:8" s="165" customFormat="1">
      <c r="A692" s="156"/>
      <c r="B692" s="156"/>
      <c r="C692" s="157"/>
      <c r="D692" s="211"/>
      <c r="E692" s="156"/>
      <c r="F692" s="237"/>
      <c r="G692" s="207"/>
      <c r="H692" s="237"/>
    </row>
    <row r="693" spans="1:8" s="165" customFormat="1">
      <c r="A693" s="156"/>
      <c r="B693" s="156"/>
      <c r="C693" s="157"/>
      <c r="D693" s="211"/>
      <c r="E693" s="156"/>
      <c r="F693" s="237"/>
      <c r="G693" s="207"/>
      <c r="H693" s="237"/>
    </row>
    <row r="694" spans="1:8" s="165" customFormat="1">
      <c r="A694" s="156"/>
      <c r="B694" s="156"/>
      <c r="C694" s="157"/>
      <c r="D694" s="211"/>
      <c r="E694" s="156"/>
      <c r="F694" s="237"/>
      <c r="G694" s="207"/>
      <c r="H694" s="237"/>
    </row>
    <row r="695" spans="1:8" s="165" customFormat="1">
      <c r="A695" s="156"/>
      <c r="B695" s="156"/>
      <c r="C695" s="157"/>
      <c r="D695" s="211"/>
      <c r="E695" s="156"/>
      <c r="F695" s="237"/>
      <c r="G695" s="207"/>
      <c r="H695" s="237"/>
    </row>
    <row r="696" spans="1:8" s="165" customFormat="1">
      <c r="A696" s="156"/>
      <c r="B696" s="156"/>
      <c r="C696" s="157"/>
      <c r="D696" s="211"/>
      <c r="E696" s="156"/>
      <c r="F696" s="237"/>
      <c r="G696" s="207"/>
      <c r="H696" s="237"/>
    </row>
    <row r="697" spans="1:8" s="165" customFormat="1">
      <c r="A697" s="156"/>
      <c r="B697" s="156"/>
      <c r="C697" s="157"/>
      <c r="D697" s="211"/>
      <c r="E697" s="156"/>
      <c r="F697" s="237"/>
      <c r="G697" s="207"/>
      <c r="H697" s="237"/>
    </row>
    <row r="698" spans="1:8" s="165" customFormat="1">
      <c r="A698" s="156"/>
      <c r="B698" s="156"/>
      <c r="C698" s="157"/>
      <c r="D698" s="211"/>
      <c r="E698" s="156"/>
      <c r="F698" s="237"/>
      <c r="G698" s="207"/>
      <c r="H698" s="237"/>
    </row>
    <row r="699" spans="1:8" s="165" customFormat="1">
      <c r="A699" s="156"/>
      <c r="B699" s="156"/>
      <c r="C699" s="157"/>
      <c r="D699" s="211"/>
      <c r="E699" s="156"/>
      <c r="F699" s="237"/>
      <c r="G699" s="207"/>
      <c r="H699" s="237"/>
    </row>
    <row r="700" spans="1:8" s="165" customFormat="1">
      <c r="A700" s="156"/>
      <c r="B700" s="156"/>
      <c r="C700" s="157"/>
      <c r="D700" s="211"/>
      <c r="E700" s="156"/>
      <c r="F700" s="237"/>
      <c r="G700" s="207"/>
      <c r="H700" s="237"/>
    </row>
    <row r="701" spans="1:8" s="165" customFormat="1">
      <c r="A701" s="156"/>
      <c r="B701" s="156"/>
      <c r="C701" s="157"/>
      <c r="D701" s="211"/>
      <c r="E701" s="156"/>
      <c r="F701" s="237"/>
      <c r="G701" s="207"/>
      <c r="H701" s="237"/>
    </row>
    <row r="702" spans="1:8" s="165" customFormat="1">
      <c r="A702" s="156"/>
      <c r="B702" s="156"/>
      <c r="C702" s="157"/>
      <c r="D702" s="211"/>
      <c r="E702" s="156"/>
      <c r="F702" s="237"/>
      <c r="G702" s="207"/>
      <c r="H702" s="237"/>
    </row>
    <row r="703" spans="1:8" s="165" customFormat="1">
      <c r="A703" s="156"/>
      <c r="B703" s="156"/>
      <c r="C703" s="157"/>
      <c r="D703" s="211"/>
      <c r="E703" s="156"/>
      <c r="F703" s="237"/>
      <c r="G703" s="207"/>
      <c r="H703" s="237"/>
    </row>
    <row r="704" spans="1:8" s="165" customFormat="1">
      <c r="A704" s="156"/>
      <c r="B704" s="156"/>
      <c r="C704" s="157"/>
      <c r="D704" s="211"/>
      <c r="E704" s="156"/>
      <c r="F704" s="237"/>
      <c r="G704" s="207"/>
      <c r="H704" s="237"/>
    </row>
    <row r="705" spans="1:8" s="165" customFormat="1">
      <c r="A705" s="156"/>
      <c r="B705" s="156"/>
      <c r="C705" s="157"/>
      <c r="D705" s="211"/>
      <c r="E705" s="156"/>
      <c r="F705" s="237"/>
      <c r="G705" s="207"/>
      <c r="H705" s="237"/>
    </row>
    <row r="706" spans="1:8" s="165" customFormat="1">
      <c r="A706" s="156"/>
      <c r="B706" s="156"/>
      <c r="C706" s="157"/>
      <c r="D706" s="211"/>
      <c r="E706" s="156"/>
      <c r="F706" s="237"/>
      <c r="G706" s="207"/>
      <c r="H706" s="237"/>
    </row>
    <row r="707" spans="1:8" s="165" customFormat="1">
      <c r="A707" s="156"/>
      <c r="B707" s="156"/>
      <c r="C707" s="157"/>
      <c r="D707" s="211"/>
      <c r="E707" s="156"/>
      <c r="F707" s="237"/>
      <c r="G707" s="207"/>
      <c r="H707" s="237"/>
    </row>
    <row r="708" spans="1:8" s="165" customFormat="1">
      <c r="A708" s="156"/>
      <c r="B708" s="156"/>
      <c r="C708" s="157"/>
      <c r="D708" s="211"/>
      <c r="E708" s="156"/>
      <c r="F708" s="237"/>
      <c r="G708" s="207"/>
      <c r="H708" s="237"/>
    </row>
    <row r="709" spans="1:8" s="165" customFormat="1">
      <c r="A709" s="156"/>
      <c r="B709" s="156"/>
      <c r="C709" s="157"/>
      <c r="D709" s="211"/>
      <c r="E709" s="156"/>
      <c r="F709" s="237"/>
      <c r="G709" s="207"/>
      <c r="H709" s="237"/>
    </row>
    <row r="710" spans="1:8" s="165" customFormat="1">
      <c r="A710" s="156"/>
      <c r="B710" s="156"/>
      <c r="C710" s="157"/>
      <c r="D710" s="211"/>
      <c r="E710" s="156"/>
      <c r="F710" s="237"/>
      <c r="G710" s="207"/>
      <c r="H710" s="237"/>
    </row>
    <row r="711" spans="1:8" s="165" customFormat="1">
      <c r="A711" s="156"/>
      <c r="B711" s="156"/>
      <c r="C711" s="157"/>
      <c r="D711" s="211"/>
      <c r="E711" s="156"/>
      <c r="F711" s="237"/>
      <c r="G711" s="207"/>
      <c r="H711" s="237"/>
    </row>
    <row r="712" spans="1:8" s="165" customFormat="1">
      <c r="A712" s="156"/>
      <c r="B712" s="156"/>
      <c r="C712" s="157"/>
      <c r="D712" s="211"/>
      <c r="E712" s="156"/>
      <c r="F712" s="237"/>
      <c r="G712" s="207"/>
      <c r="H712" s="237"/>
    </row>
    <row r="713" spans="1:8" s="165" customFormat="1">
      <c r="A713" s="156"/>
      <c r="B713" s="156"/>
      <c r="C713" s="157"/>
      <c r="D713" s="211"/>
      <c r="E713" s="156"/>
      <c r="F713" s="237"/>
      <c r="G713" s="207"/>
      <c r="H713" s="237"/>
    </row>
    <row r="714" spans="1:8" s="165" customFormat="1">
      <c r="A714" s="156"/>
      <c r="B714" s="156"/>
      <c r="C714" s="157"/>
      <c r="D714" s="211"/>
      <c r="E714" s="156"/>
      <c r="F714" s="237"/>
      <c r="G714" s="207"/>
      <c r="H714" s="237"/>
    </row>
    <row r="715" spans="1:8" s="165" customFormat="1">
      <c r="A715" s="156"/>
      <c r="B715" s="156"/>
      <c r="C715" s="157"/>
      <c r="D715" s="211"/>
      <c r="E715" s="156"/>
      <c r="F715" s="237"/>
      <c r="G715" s="207"/>
      <c r="H715" s="237"/>
    </row>
    <row r="716" spans="1:8" s="165" customFormat="1">
      <c r="A716" s="156"/>
      <c r="B716" s="156"/>
      <c r="C716" s="157"/>
      <c r="D716" s="211"/>
      <c r="E716" s="156"/>
      <c r="F716" s="237"/>
      <c r="G716" s="207"/>
      <c r="H716" s="237"/>
    </row>
    <row r="717" spans="1:8" s="165" customFormat="1">
      <c r="A717" s="156"/>
      <c r="B717" s="156"/>
      <c r="C717" s="157"/>
      <c r="D717" s="211"/>
      <c r="E717" s="156"/>
      <c r="F717" s="237"/>
      <c r="G717" s="207"/>
      <c r="H717" s="237"/>
    </row>
    <row r="718" spans="1:8" s="165" customFormat="1">
      <c r="A718" s="156"/>
      <c r="B718" s="156"/>
      <c r="C718" s="157"/>
      <c r="D718" s="211"/>
      <c r="E718" s="156"/>
      <c r="F718" s="237"/>
      <c r="G718" s="207"/>
      <c r="H718" s="237"/>
    </row>
    <row r="719" spans="1:8" s="165" customFormat="1">
      <c r="A719" s="156"/>
      <c r="B719" s="156"/>
      <c r="C719" s="157"/>
      <c r="D719" s="211"/>
      <c r="E719" s="156"/>
      <c r="F719" s="237"/>
      <c r="G719" s="207"/>
      <c r="H719" s="237"/>
    </row>
    <row r="720" spans="1:8" s="165" customFormat="1">
      <c r="A720" s="156"/>
      <c r="B720" s="156"/>
      <c r="C720" s="157"/>
      <c r="D720" s="211"/>
      <c r="E720" s="156"/>
      <c r="F720" s="237"/>
      <c r="G720" s="207"/>
      <c r="H720" s="237"/>
    </row>
    <row r="721" spans="1:8" s="165" customFormat="1">
      <c r="A721" s="156"/>
      <c r="B721" s="156"/>
      <c r="C721" s="157"/>
      <c r="D721" s="211"/>
      <c r="E721" s="156"/>
      <c r="F721" s="237"/>
      <c r="G721" s="207"/>
      <c r="H721" s="237"/>
    </row>
    <row r="722" spans="1:8" s="165" customFormat="1">
      <c r="A722" s="156"/>
      <c r="B722" s="156"/>
      <c r="C722" s="157"/>
      <c r="D722" s="211"/>
      <c r="E722" s="156"/>
      <c r="F722" s="237"/>
      <c r="G722" s="207"/>
      <c r="H722" s="237"/>
    </row>
    <row r="723" spans="1:8" s="165" customFormat="1">
      <c r="A723" s="156"/>
      <c r="B723" s="156"/>
      <c r="C723" s="157"/>
      <c r="D723" s="211"/>
      <c r="E723" s="156"/>
      <c r="F723" s="237"/>
      <c r="G723" s="207"/>
      <c r="H723" s="237"/>
    </row>
    <row r="724" spans="1:8" s="165" customFormat="1">
      <c r="A724" s="156"/>
      <c r="B724" s="156"/>
      <c r="C724" s="157"/>
      <c r="D724" s="211"/>
      <c r="E724" s="156"/>
      <c r="F724" s="237"/>
      <c r="G724" s="207"/>
      <c r="H724" s="237"/>
    </row>
    <row r="725" spans="1:8" s="165" customFormat="1">
      <c r="A725" s="156"/>
      <c r="B725" s="156"/>
      <c r="C725" s="157"/>
      <c r="D725" s="211"/>
      <c r="E725" s="156"/>
      <c r="F725" s="237"/>
      <c r="G725" s="207"/>
      <c r="H725" s="237"/>
    </row>
    <row r="726" spans="1:8" s="165" customFormat="1">
      <c r="A726" s="156"/>
      <c r="B726" s="156"/>
      <c r="C726" s="157"/>
      <c r="D726" s="211"/>
      <c r="E726" s="156"/>
      <c r="F726" s="237"/>
      <c r="G726" s="207"/>
      <c r="H726" s="237"/>
    </row>
    <row r="727" spans="1:8" s="165" customFormat="1">
      <c r="A727" s="156"/>
      <c r="B727" s="156"/>
      <c r="C727" s="157"/>
      <c r="D727" s="211"/>
      <c r="E727" s="156"/>
      <c r="F727" s="237"/>
      <c r="G727" s="207"/>
      <c r="H727" s="237"/>
    </row>
    <row r="728" spans="1:8" s="165" customFormat="1">
      <c r="A728" s="156"/>
      <c r="B728" s="156"/>
      <c r="C728" s="157"/>
      <c r="D728" s="211"/>
      <c r="E728" s="156"/>
      <c r="F728" s="237"/>
      <c r="G728" s="207"/>
      <c r="H728" s="237"/>
    </row>
    <row r="729" spans="1:8" s="165" customFormat="1">
      <c r="A729" s="156"/>
      <c r="B729" s="156"/>
      <c r="C729" s="157"/>
      <c r="D729" s="211"/>
      <c r="E729" s="156"/>
      <c r="F729" s="237"/>
      <c r="G729" s="207"/>
      <c r="H729" s="237"/>
    </row>
    <row r="730" spans="1:8" s="165" customFormat="1">
      <c r="A730" s="156"/>
      <c r="B730" s="156"/>
      <c r="C730" s="157"/>
      <c r="D730" s="211"/>
      <c r="E730" s="156"/>
      <c r="F730" s="237"/>
      <c r="G730" s="207"/>
      <c r="H730" s="237"/>
    </row>
    <row r="731" spans="1:8" s="165" customFormat="1">
      <c r="A731" s="156"/>
      <c r="B731" s="156"/>
      <c r="C731" s="157"/>
      <c r="D731" s="211"/>
      <c r="E731" s="156"/>
      <c r="F731" s="237"/>
      <c r="G731" s="207"/>
      <c r="H731" s="237"/>
    </row>
    <row r="732" spans="1:8" s="165" customFormat="1">
      <c r="A732" s="156"/>
      <c r="B732" s="156"/>
      <c r="C732" s="157"/>
      <c r="D732" s="211"/>
      <c r="E732" s="156"/>
      <c r="F732" s="237"/>
      <c r="G732" s="207"/>
      <c r="H732" s="237"/>
    </row>
    <row r="733" spans="1:8" s="165" customFormat="1">
      <c r="A733" s="156"/>
      <c r="B733" s="156"/>
      <c r="C733" s="157"/>
      <c r="D733" s="211"/>
      <c r="E733" s="156"/>
      <c r="F733" s="237"/>
      <c r="G733" s="207"/>
      <c r="H733" s="237"/>
    </row>
    <row r="734" spans="1:8" s="165" customFormat="1">
      <c r="A734" s="156"/>
      <c r="B734" s="156"/>
      <c r="C734" s="157"/>
      <c r="D734" s="211"/>
      <c r="E734" s="156"/>
      <c r="F734" s="237"/>
      <c r="G734" s="207"/>
      <c r="H734" s="237"/>
    </row>
    <row r="735" spans="1:8" s="165" customFormat="1">
      <c r="A735" s="156"/>
      <c r="B735" s="156"/>
      <c r="C735" s="157"/>
      <c r="D735" s="211"/>
      <c r="E735" s="156"/>
      <c r="F735" s="237"/>
      <c r="G735" s="207"/>
      <c r="H735" s="237"/>
    </row>
    <row r="736" spans="1:8" s="165" customFormat="1">
      <c r="A736" s="156"/>
      <c r="B736" s="156"/>
      <c r="C736" s="157"/>
      <c r="D736" s="211"/>
      <c r="E736" s="156"/>
      <c r="F736" s="237"/>
      <c r="G736" s="207"/>
      <c r="H736" s="237"/>
    </row>
    <row r="737" spans="1:8" s="165" customFormat="1">
      <c r="A737" s="156"/>
      <c r="B737" s="156"/>
      <c r="C737" s="157"/>
      <c r="D737" s="211"/>
      <c r="E737" s="156"/>
      <c r="F737" s="237"/>
      <c r="G737" s="207"/>
      <c r="H737" s="237"/>
    </row>
    <row r="738" spans="1:8" s="165" customFormat="1">
      <c r="A738" s="156"/>
      <c r="B738" s="156"/>
      <c r="C738" s="157"/>
      <c r="D738" s="211"/>
      <c r="E738" s="156"/>
      <c r="F738" s="237"/>
      <c r="G738" s="207"/>
      <c r="H738" s="237"/>
    </row>
    <row r="739" spans="1:8" s="165" customFormat="1">
      <c r="A739" s="156"/>
      <c r="B739" s="156"/>
      <c r="C739" s="157"/>
      <c r="D739" s="211"/>
      <c r="E739" s="156"/>
      <c r="F739" s="237"/>
      <c r="G739" s="207"/>
      <c r="H739" s="237"/>
    </row>
    <row r="740" spans="1:8" s="165" customFormat="1">
      <c r="A740" s="156"/>
      <c r="B740" s="156"/>
      <c r="C740" s="157"/>
      <c r="D740" s="211"/>
      <c r="E740" s="156"/>
      <c r="F740" s="237"/>
      <c r="G740" s="207"/>
      <c r="H740" s="237"/>
    </row>
    <row r="741" spans="1:8" s="165" customFormat="1">
      <c r="A741" s="156"/>
      <c r="B741" s="156"/>
      <c r="C741" s="157"/>
      <c r="D741" s="211"/>
      <c r="E741" s="156"/>
      <c r="F741" s="237"/>
      <c r="G741" s="207"/>
      <c r="H741" s="237"/>
    </row>
    <row r="742" spans="1:8" s="165" customFormat="1">
      <c r="A742" s="156"/>
      <c r="B742" s="156"/>
      <c r="C742" s="157"/>
      <c r="D742" s="211"/>
      <c r="E742" s="156"/>
      <c r="F742" s="237"/>
      <c r="G742" s="207"/>
      <c r="H742" s="237"/>
    </row>
    <row r="743" spans="1:8" s="165" customFormat="1">
      <c r="A743" s="156"/>
      <c r="B743" s="156"/>
      <c r="C743" s="157"/>
      <c r="D743" s="211"/>
      <c r="E743" s="156"/>
      <c r="F743" s="237"/>
      <c r="G743" s="207"/>
      <c r="H743" s="237"/>
    </row>
    <row r="744" spans="1:8" s="165" customFormat="1">
      <c r="A744" s="156"/>
      <c r="B744" s="156"/>
      <c r="C744" s="157"/>
      <c r="D744" s="211"/>
      <c r="E744" s="156"/>
      <c r="F744" s="237"/>
      <c r="G744" s="207"/>
      <c r="H744" s="237"/>
    </row>
    <row r="745" spans="1:8" s="165" customFormat="1">
      <c r="A745" s="156"/>
      <c r="B745" s="156"/>
      <c r="C745" s="157"/>
      <c r="D745" s="211"/>
      <c r="E745" s="156"/>
      <c r="F745" s="237"/>
      <c r="G745" s="207"/>
      <c r="H745" s="237"/>
    </row>
    <row r="746" spans="1:8" s="165" customFormat="1">
      <c r="A746" s="156"/>
      <c r="B746" s="156"/>
      <c r="C746" s="157"/>
      <c r="D746" s="211"/>
      <c r="E746" s="156"/>
      <c r="F746" s="237"/>
      <c r="G746" s="207"/>
      <c r="H746" s="237"/>
    </row>
    <row r="747" spans="1:8" s="165" customFormat="1">
      <c r="A747" s="156"/>
      <c r="B747" s="156"/>
      <c r="C747" s="157"/>
      <c r="D747" s="211"/>
      <c r="E747" s="156"/>
      <c r="F747" s="237"/>
      <c r="G747" s="207"/>
      <c r="H747" s="237"/>
    </row>
    <row r="748" spans="1:8" s="165" customFormat="1">
      <c r="A748" s="156"/>
      <c r="B748" s="156"/>
      <c r="C748" s="157"/>
      <c r="D748" s="211"/>
      <c r="E748" s="156"/>
      <c r="F748" s="237"/>
      <c r="G748" s="207"/>
      <c r="H748" s="237"/>
    </row>
    <row r="749" spans="1:8" s="165" customFormat="1">
      <c r="A749" s="156"/>
      <c r="B749" s="156"/>
      <c r="C749" s="157"/>
      <c r="D749" s="211"/>
      <c r="E749" s="156"/>
      <c r="F749" s="237"/>
      <c r="G749" s="207"/>
      <c r="H749" s="237"/>
    </row>
    <row r="750" spans="1:8" s="165" customFormat="1">
      <c r="A750" s="156"/>
      <c r="B750" s="156"/>
      <c r="C750" s="157"/>
      <c r="D750" s="211"/>
      <c r="E750" s="156"/>
      <c r="F750" s="237"/>
      <c r="G750" s="207"/>
      <c r="H750" s="237"/>
    </row>
    <row r="751" spans="1:8" s="165" customFormat="1">
      <c r="A751" s="156"/>
      <c r="B751" s="156"/>
      <c r="C751" s="157"/>
      <c r="D751" s="211"/>
      <c r="E751" s="156"/>
      <c r="F751" s="237"/>
      <c r="G751" s="207"/>
      <c r="H751" s="237"/>
    </row>
    <row r="752" spans="1:8" s="165" customFormat="1">
      <c r="A752" s="156"/>
      <c r="B752" s="156"/>
      <c r="C752" s="157"/>
      <c r="D752" s="211"/>
      <c r="E752" s="156"/>
      <c r="F752" s="237"/>
      <c r="G752" s="207"/>
      <c r="H752" s="237"/>
    </row>
    <row r="753" spans="1:8" s="165" customFormat="1">
      <c r="A753" s="156"/>
      <c r="B753" s="156"/>
      <c r="C753" s="157"/>
      <c r="D753" s="211"/>
      <c r="E753" s="156"/>
      <c r="F753" s="237"/>
      <c r="G753" s="207"/>
      <c r="H753" s="237"/>
    </row>
    <row r="754" spans="1:8" s="165" customFormat="1">
      <c r="A754" s="156"/>
      <c r="B754" s="156"/>
      <c r="C754" s="157"/>
      <c r="D754" s="211"/>
      <c r="E754" s="156"/>
      <c r="F754" s="237"/>
      <c r="G754" s="207"/>
      <c r="H754" s="237"/>
    </row>
    <row r="755" spans="1:8" s="165" customFormat="1">
      <c r="A755" s="156"/>
      <c r="B755" s="156"/>
      <c r="C755" s="157"/>
      <c r="D755" s="211"/>
      <c r="E755" s="156"/>
      <c r="F755" s="237"/>
      <c r="G755" s="207"/>
      <c r="H755" s="237"/>
    </row>
    <row r="756" spans="1:8" s="165" customFormat="1">
      <c r="A756" s="156"/>
      <c r="B756" s="156"/>
      <c r="C756" s="157"/>
      <c r="D756" s="211"/>
      <c r="E756" s="156"/>
      <c r="F756" s="237"/>
      <c r="G756" s="207"/>
      <c r="H756" s="237"/>
    </row>
    <row r="757" spans="1:8" s="165" customFormat="1">
      <c r="A757" s="156"/>
      <c r="B757" s="156"/>
      <c r="C757" s="157"/>
      <c r="D757" s="211"/>
      <c r="E757" s="156"/>
      <c r="F757" s="237"/>
      <c r="G757" s="207"/>
      <c r="H757" s="237"/>
    </row>
    <row r="758" spans="1:8" s="165" customFormat="1">
      <c r="A758" s="156"/>
      <c r="B758" s="156"/>
      <c r="C758" s="157"/>
      <c r="D758" s="211"/>
      <c r="E758" s="156"/>
      <c r="F758" s="237"/>
      <c r="G758" s="207"/>
      <c r="H758" s="237"/>
    </row>
    <row r="759" spans="1:8" s="165" customFormat="1">
      <c r="A759" s="156"/>
      <c r="B759" s="156"/>
      <c r="C759" s="157"/>
      <c r="D759" s="211"/>
      <c r="E759" s="156"/>
      <c r="F759" s="237"/>
      <c r="G759" s="207"/>
      <c r="H759" s="237"/>
    </row>
    <row r="760" spans="1:8" s="165" customFormat="1">
      <c r="A760" s="156"/>
      <c r="B760" s="156"/>
      <c r="C760" s="157"/>
      <c r="D760" s="211"/>
      <c r="E760" s="156"/>
      <c r="F760" s="237"/>
      <c r="G760" s="207"/>
      <c r="H760" s="237"/>
    </row>
    <row r="761" spans="1:8" s="165" customFormat="1">
      <c r="A761" s="156"/>
      <c r="B761" s="156"/>
      <c r="C761" s="157"/>
      <c r="D761" s="211"/>
      <c r="E761" s="156"/>
      <c r="F761" s="237"/>
      <c r="G761" s="207"/>
      <c r="H761" s="237"/>
    </row>
    <row r="762" spans="1:8" s="165" customFormat="1">
      <c r="A762" s="156"/>
      <c r="B762" s="156"/>
      <c r="C762" s="157"/>
      <c r="D762" s="211"/>
      <c r="E762" s="156"/>
      <c r="F762" s="237"/>
      <c r="G762" s="207"/>
      <c r="H762" s="237"/>
    </row>
    <row r="763" spans="1:8" s="165" customFormat="1">
      <c r="A763" s="156"/>
      <c r="B763" s="156"/>
      <c r="C763" s="157"/>
      <c r="D763" s="211"/>
      <c r="E763" s="156"/>
      <c r="F763" s="237"/>
      <c r="G763" s="207"/>
      <c r="H763" s="237"/>
    </row>
    <row r="764" spans="1:8" s="165" customFormat="1">
      <c r="A764" s="156"/>
      <c r="B764" s="156"/>
      <c r="C764" s="157"/>
      <c r="D764" s="211"/>
      <c r="E764" s="156"/>
      <c r="F764" s="237"/>
      <c r="G764" s="207"/>
      <c r="H764" s="237"/>
    </row>
    <row r="765" spans="1:8" s="165" customFormat="1">
      <c r="A765" s="156"/>
      <c r="B765" s="156"/>
      <c r="C765" s="157"/>
      <c r="D765" s="211"/>
      <c r="E765" s="156"/>
      <c r="F765" s="237"/>
      <c r="G765" s="207"/>
      <c r="H765" s="237"/>
    </row>
    <row r="766" spans="1:8" s="165" customFormat="1">
      <c r="A766" s="156"/>
      <c r="B766" s="156"/>
      <c r="C766" s="157"/>
      <c r="D766" s="211"/>
      <c r="E766" s="156"/>
      <c r="F766" s="237"/>
      <c r="G766" s="207"/>
      <c r="H766" s="237"/>
    </row>
    <row r="767" spans="1:8" s="165" customFormat="1">
      <c r="A767" s="156"/>
      <c r="B767" s="156"/>
      <c r="C767" s="157"/>
      <c r="D767" s="211"/>
      <c r="E767" s="156"/>
      <c r="F767" s="237"/>
      <c r="G767" s="207"/>
      <c r="H767" s="237"/>
    </row>
    <row r="768" spans="1:8" s="165" customFormat="1">
      <c r="A768" s="156"/>
      <c r="B768" s="156"/>
      <c r="C768" s="157"/>
      <c r="D768" s="211"/>
      <c r="E768" s="156"/>
      <c r="F768" s="237"/>
      <c r="G768" s="207"/>
      <c r="H768" s="237"/>
    </row>
    <row r="769" spans="1:8" s="165" customFormat="1">
      <c r="A769" s="156"/>
      <c r="B769" s="156"/>
      <c r="C769" s="157"/>
      <c r="D769" s="211"/>
      <c r="E769" s="156"/>
      <c r="F769" s="237"/>
      <c r="G769" s="207"/>
      <c r="H769" s="237"/>
    </row>
    <row r="770" spans="1:8" s="165" customFormat="1">
      <c r="A770" s="156"/>
      <c r="B770" s="156"/>
      <c r="C770" s="157"/>
      <c r="D770" s="211"/>
      <c r="E770" s="156"/>
      <c r="F770" s="237"/>
      <c r="G770" s="207"/>
      <c r="H770" s="237"/>
    </row>
    <row r="771" spans="1:8" s="165" customFormat="1">
      <c r="A771" s="156"/>
      <c r="B771" s="156"/>
      <c r="C771" s="157"/>
      <c r="D771" s="211"/>
      <c r="E771" s="156"/>
      <c r="F771" s="237"/>
      <c r="G771" s="207"/>
      <c r="H771" s="237"/>
    </row>
    <row r="772" spans="1:8" s="165" customFormat="1">
      <c r="A772" s="156"/>
      <c r="B772" s="156"/>
      <c r="C772" s="157"/>
      <c r="D772" s="211"/>
      <c r="E772" s="156"/>
      <c r="F772" s="237"/>
      <c r="G772" s="207"/>
      <c r="H772" s="237"/>
    </row>
    <row r="773" spans="1:8" s="165" customFormat="1">
      <c r="A773" s="156"/>
      <c r="B773" s="156"/>
      <c r="C773" s="157"/>
      <c r="D773" s="211"/>
      <c r="E773" s="156"/>
      <c r="F773" s="237"/>
      <c r="G773" s="207"/>
      <c r="H773" s="237"/>
    </row>
    <row r="774" spans="1:8" s="165" customFormat="1">
      <c r="A774" s="156"/>
      <c r="B774" s="156"/>
      <c r="C774" s="157"/>
      <c r="D774" s="211"/>
      <c r="E774" s="156"/>
      <c r="F774" s="237"/>
      <c r="G774" s="207"/>
      <c r="H774" s="237"/>
    </row>
    <row r="775" spans="1:8" s="165" customFormat="1">
      <c r="A775" s="156"/>
      <c r="B775" s="156"/>
      <c r="C775" s="157"/>
      <c r="D775" s="211"/>
      <c r="E775" s="156"/>
      <c r="F775" s="237"/>
      <c r="G775" s="207"/>
      <c r="H775" s="237"/>
    </row>
    <row r="776" spans="1:8" s="165" customFormat="1">
      <c r="A776" s="156"/>
      <c r="B776" s="156"/>
      <c r="C776" s="157"/>
      <c r="D776" s="211"/>
      <c r="E776" s="156"/>
      <c r="F776" s="237"/>
      <c r="G776" s="207"/>
      <c r="H776" s="237"/>
    </row>
    <row r="777" spans="1:8" s="165" customFormat="1">
      <c r="A777" s="156"/>
      <c r="B777" s="156"/>
      <c r="C777" s="157"/>
      <c r="D777" s="211"/>
      <c r="E777" s="156"/>
      <c r="F777" s="237"/>
      <c r="G777" s="207"/>
      <c r="H777" s="237"/>
    </row>
    <row r="778" spans="1:8" s="165" customFormat="1">
      <c r="A778" s="156"/>
      <c r="B778" s="156"/>
      <c r="C778" s="157"/>
      <c r="D778" s="211"/>
      <c r="E778" s="156"/>
      <c r="F778" s="237"/>
      <c r="G778" s="207"/>
      <c r="H778" s="237"/>
    </row>
    <row r="779" spans="1:8" s="165" customFormat="1">
      <c r="A779" s="156"/>
      <c r="B779" s="156"/>
      <c r="C779" s="157"/>
      <c r="D779" s="211"/>
      <c r="E779" s="156"/>
      <c r="F779" s="237"/>
      <c r="G779" s="207"/>
      <c r="H779" s="237"/>
    </row>
    <row r="780" spans="1:8" s="165" customFormat="1">
      <c r="A780" s="156"/>
      <c r="B780" s="156"/>
      <c r="C780" s="157"/>
      <c r="D780" s="211"/>
      <c r="E780" s="156"/>
      <c r="F780" s="237"/>
      <c r="G780" s="207"/>
      <c r="H780" s="237"/>
    </row>
    <row r="781" spans="1:8" s="165" customFormat="1">
      <c r="A781" s="156"/>
      <c r="B781" s="156"/>
      <c r="C781" s="157"/>
      <c r="D781" s="211"/>
      <c r="E781" s="156"/>
      <c r="F781" s="237"/>
      <c r="G781" s="207"/>
      <c r="H781" s="237"/>
    </row>
    <row r="782" spans="1:8" s="165" customFormat="1">
      <c r="A782" s="156"/>
      <c r="B782" s="156"/>
      <c r="C782" s="157"/>
      <c r="D782" s="211"/>
      <c r="E782" s="156"/>
      <c r="F782" s="237"/>
      <c r="G782" s="207"/>
      <c r="H782" s="237"/>
    </row>
    <row r="783" spans="1:8" s="165" customFormat="1">
      <c r="A783" s="156"/>
      <c r="B783" s="156"/>
      <c r="C783" s="157"/>
      <c r="D783" s="211"/>
      <c r="E783" s="156"/>
      <c r="F783" s="237"/>
      <c r="G783" s="207"/>
      <c r="H783" s="237"/>
    </row>
    <row r="784" spans="1:8" s="165" customFormat="1">
      <c r="A784" s="156"/>
      <c r="B784" s="156"/>
      <c r="C784" s="157"/>
      <c r="D784" s="211"/>
      <c r="E784" s="156"/>
      <c r="F784" s="237"/>
      <c r="G784" s="207"/>
      <c r="H784" s="237"/>
    </row>
    <row r="785" spans="1:8" s="165" customFormat="1">
      <c r="A785" s="156"/>
      <c r="B785" s="156"/>
      <c r="C785" s="157"/>
      <c r="D785" s="211"/>
      <c r="E785" s="156"/>
      <c r="F785" s="237"/>
      <c r="G785" s="207"/>
      <c r="H785" s="237"/>
    </row>
    <row r="786" spans="1:8" s="165" customFormat="1">
      <c r="A786" s="156"/>
      <c r="B786" s="156"/>
      <c r="C786" s="157"/>
      <c r="D786" s="211"/>
      <c r="E786" s="156"/>
      <c r="F786" s="237"/>
      <c r="G786" s="207"/>
      <c r="H786" s="237"/>
    </row>
    <row r="787" spans="1:8" s="165" customFormat="1">
      <c r="A787" s="156"/>
      <c r="B787" s="156"/>
      <c r="C787" s="157"/>
      <c r="D787" s="211"/>
      <c r="E787" s="156"/>
      <c r="F787" s="237"/>
      <c r="G787" s="207"/>
      <c r="H787" s="237"/>
    </row>
    <row r="788" spans="1:8" s="165" customFormat="1">
      <c r="A788" s="156"/>
      <c r="B788" s="156"/>
      <c r="C788" s="157"/>
      <c r="D788" s="211"/>
      <c r="E788" s="156"/>
      <c r="F788" s="237"/>
      <c r="G788" s="207"/>
      <c r="H788" s="237"/>
    </row>
    <row r="789" spans="1:8" s="165" customFormat="1">
      <c r="A789" s="156"/>
      <c r="B789" s="156"/>
      <c r="C789" s="157"/>
      <c r="D789" s="211"/>
      <c r="E789" s="156"/>
      <c r="F789" s="237"/>
      <c r="G789" s="207"/>
      <c r="H789" s="237"/>
    </row>
    <row r="790" spans="1:8" s="165" customFormat="1">
      <c r="A790" s="156"/>
      <c r="B790" s="156"/>
      <c r="C790" s="157"/>
      <c r="D790" s="211"/>
      <c r="E790" s="156"/>
      <c r="F790" s="237"/>
      <c r="G790" s="207"/>
      <c r="H790" s="237"/>
    </row>
    <row r="791" spans="1:8" s="165" customFormat="1">
      <c r="A791" s="156"/>
      <c r="B791" s="156"/>
      <c r="C791" s="157"/>
      <c r="D791" s="211"/>
      <c r="E791" s="156"/>
      <c r="F791" s="237"/>
      <c r="G791" s="207"/>
      <c r="H791" s="237"/>
    </row>
    <row r="792" spans="1:8" s="165" customFormat="1">
      <c r="A792" s="156"/>
      <c r="B792" s="156"/>
      <c r="C792" s="157"/>
      <c r="D792" s="211"/>
      <c r="E792" s="156"/>
      <c r="F792" s="237"/>
      <c r="G792" s="207"/>
      <c r="H792" s="237"/>
    </row>
    <row r="793" spans="1:8" s="165" customFormat="1">
      <c r="A793" s="156"/>
      <c r="B793" s="156"/>
      <c r="C793" s="157"/>
      <c r="D793" s="211"/>
      <c r="E793" s="156"/>
      <c r="F793" s="237"/>
      <c r="G793" s="207"/>
      <c r="H793" s="237"/>
    </row>
    <row r="794" spans="1:8" s="165" customFormat="1">
      <c r="A794" s="156"/>
      <c r="B794" s="156"/>
      <c r="C794" s="157"/>
      <c r="D794" s="211"/>
      <c r="E794" s="156"/>
      <c r="F794" s="237"/>
      <c r="G794" s="207"/>
      <c r="H794" s="237"/>
    </row>
    <row r="795" spans="1:8" s="165" customFormat="1">
      <c r="A795" s="156"/>
      <c r="B795" s="156"/>
      <c r="C795" s="157"/>
      <c r="D795" s="211"/>
      <c r="E795" s="156"/>
      <c r="F795" s="237"/>
      <c r="G795" s="207"/>
      <c r="H795" s="237"/>
    </row>
    <row r="796" spans="1:8" s="165" customFormat="1">
      <c r="A796" s="156"/>
      <c r="B796" s="156"/>
      <c r="C796" s="157"/>
      <c r="D796" s="211"/>
      <c r="E796" s="156"/>
      <c r="F796" s="237"/>
      <c r="G796" s="207"/>
      <c r="H796" s="237"/>
    </row>
    <row r="797" spans="1:8" s="165" customFormat="1">
      <c r="A797" s="156"/>
      <c r="B797" s="156"/>
      <c r="C797" s="157"/>
      <c r="D797" s="211"/>
      <c r="E797" s="156"/>
      <c r="F797" s="237"/>
      <c r="G797" s="207"/>
      <c r="H797" s="237"/>
    </row>
    <row r="798" spans="1:8" s="165" customFormat="1">
      <c r="A798" s="156"/>
      <c r="B798" s="156"/>
      <c r="C798" s="157"/>
      <c r="D798" s="211"/>
      <c r="E798" s="156"/>
      <c r="F798" s="237"/>
      <c r="G798" s="207"/>
      <c r="H798" s="237"/>
    </row>
    <row r="799" spans="1:8" s="165" customFormat="1">
      <c r="A799" s="156"/>
      <c r="B799" s="156"/>
      <c r="C799" s="157"/>
      <c r="D799" s="211"/>
      <c r="E799" s="156"/>
      <c r="F799" s="237"/>
      <c r="G799" s="207"/>
      <c r="H799" s="237"/>
    </row>
    <row r="800" spans="1:8" s="165" customFormat="1">
      <c r="A800" s="156"/>
      <c r="B800" s="156"/>
      <c r="C800" s="157"/>
      <c r="D800" s="211"/>
      <c r="E800" s="156"/>
      <c r="F800" s="237"/>
      <c r="G800" s="207"/>
      <c r="H800" s="237"/>
    </row>
    <row r="801" spans="1:8" s="165" customFormat="1">
      <c r="A801" s="156"/>
      <c r="B801" s="156"/>
      <c r="C801" s="157"/>
      <c r="D801" s="211"/>
      <c r="E801" s="156"/>
      <c r="F801" s="237"/>
      <c r="G801" s="207"/>
      <c r="H801" s="237"/>
    </row>
    <row r="802" spans="1:8" s="165" customFormat="1">
      <c r="A802" s="156"/>
      <c r="B802" s="156"/>
      <c r="C802" s="157"/>
      <c r="D802" s="211"/>
      <c r="E802" s="156"/>
      <c r="F802" s="237"/>
      <c r="G802" s="207"/>
      <c r="H802" s="237"/>
    </row>
    <row r="803" spans="1:8" s="165" customFormat="1">
      <c r="A803" s="156"/>
      <c r="B803" s="156"/>
      <c r="C803" s="157"/>
      <c r="D803" s="211"/>
      <c r="E803" s="156"/>
      <c r="F803" s="237"/>
      <c r="G803" s="207"/>
      <c r="H803" s="237"/>
    </row>
    <row r="804" spans="1:8" s="165" customFormat="1">
      <c r="A804" s="156"/>
      <c r="B804" s="156"/>
      <c r="C804" s="157"/>
      <c r="D804" s="211"/>
      <c r="E804" s="156"/>
      <c r="F804" s="237"/>
      <c r="G804" s="207"/>
      <c r="H804" s="237"/>
    </row>
    <row r="805" spans="1:8" s="165" customFormat="1">
      <c r="A805" s="156"/>
      <c r="B805" s="156"/>
      <c r="C805" s="157"/>
      <c r="D805" s="211"/>
      <c r="E805" s="156"/>
      <c r="F805" s="237"/>
      <c r="G805" s="207"/>
      <c r="H805" s="237"/>
    </row>
    <row r="806" spans="1:8" s="165" customFormat="1">
      <c r="A806" s="156"/>
      <c r="B806" s="156"/>
      <c r="C806" s="157"/>
      <c r="D806" s="211"/>
      <c r="E806" s="156"/>
      <c r="F806" s="237"/>
      <c r="G806" s="207"/>
      <c r="H806" s="237"/>
    </row>
    <row r="807" spans="1:8" s="165" customFormat="1">
      <c r="A807" s="156"/>
      <c r="B807" s="156"/>
      <c r="C807" s="157"/>
      <c r="D807" s="211"/>
      <c r="E807" s="156"/>
      <c r="F807" s="237"/>
      <c r="G807" s="207"/>
      <c r="H807" s="237"/>
    </row>
    <row r="808" spans="1:8" s="165" customFormat="1">
      <c r="A808" s="156"/>
      <c r="B808" s="156"/>
      <c r="C808" s="157"/>
      <c r="D808" s="211"/>
      <c r="E808" s="156"/>
      <c r="F808" s="237"/>
      <c r="G808" s="207"/>
      <c r="H808" s="237"/>
    </row>
    <row r="809" spans="1:8" s="165" customFormat="1">
      <c r="A809" s="156"/>
      <c r="B809" s="156"/>
      <c r="C809" s="157"/>
      <c r="D809" s="211"/>
      <c r="E809" s="156"/>
      <c r="F809" s="237"/>
      <c r="G809" s="207"/>
      <c r="H809" s="237"/>
    </row>
    <row r="810" spans="1:8" s="165" customFormat="1">
      <c r="A810" s="156"/>
      <c r="B810" s="156"/>
      <c r="C810" s="157"/>
      <c r="D810" s="211"/>
      <c r="E810" s="156"/>
      <c r="F810" s="237"/>
      <c r="G810" s="207"/>
      <c r="H810" s="237"/>
    </row>
    <row r="811" spans="1:8" s="165" customFormat="1">
      <c r="A811" s="156"/>
      <c r="B811" s="156"/>
      <c r="C811" s="157"/>
      <c r="D811" s="211"/>
      <c r="E811" s="156"/>
      <c r="F811" s="237"/>
      <c r="G811" s="207"/>
      <c r="H811" s="237"/>
    </row>
    <row r="812" spans="1:8" s="165" customFormat="1">
      <c r="A812" s="156"/>
      <c r="B812" s="156"/>
      <c r="C812" s="157"/>
      <c r="D812" s="211"/>
      <c r="E812" s="156"/>
      <c r="F812" s="237"/>
      <c r="G812" s="207"/>
      <c r="H812" s="237"/>
    </row>
    <row r="813" spans="1:8" s="165" customFormat="1">
      <c r="A813" s="156"/>
      <c r="B813" s="156"/>
      <c r="C813" s="157"/>
      <c r="D813" s="211"/>
      <c r="E813" s="156"/>
      <c r="F813" s="237"/>
      <c r="G813" s="207"/>
      <c r="H813" s="237"/>
    </row>
    <row r="814" spans="1:8" s="165" customFormat="1">
      <c r="A814" s="156"/>
      <c r="B814" s="156"/>
      <c r="C814" s="157"/>
      <c r="D814" s="211"/>
      <c r="E814" s="156"/>
      <c r="F814" s="237"/>
      <c r="G814" s="207"/>
      <c r="H814" s="237"/>
    </row>
    <row r="815" spans="1:8" s="165" customFormat="1">
      <c r="A815" s="156"/>
      <c r="B815" s="156"/>
      <c r="C815" s="157"/>
      <c r="D815" s="211"/>
      <c r="E815" s="156"/>
      <c r="F815" s="237"/>
      <c r="G815" s="207"/>
      <c r="H815" s="237"/>
    </row>
    <row r="816" spans="1:8" s="165" customFormat="1">
      <c r="A816" s="156"/>
      <c r="B816" s="156"/>
      <c r="C816" s="157"/>
      <c r="D816" s="211"/>
      <c r="E816" s="156"/>
      <c r="F816" s="237"/>
      <c r="G816" s="207"/>
      <c r="H816" s="237"/>
    </row>
    <row r="817" spans="1:8" s="165" customFormat="1">
      <c r="A817" s="156"/>
      <c r="B817" s="156"/>
      <c r="C817" s="157"/>
      <c r="D817" s="211"/>
      <c r="E817" s="156"/>
      <c r="F817" s="237"/>
      <c r="G817" s="207"/>
      <c r="H817" s="237"/>
    </row>
    <row r="818" spans="1:8" s="165" customFormat="1">
      <c r="A818" s="156"/>
      <c r="B818" s="156"/>
      <c r="C818" s="157"/>
      <c r="D818" s="211"/>
      <c r="E818" s="156"/>
      <c r="F818" s="237"/>
      <c r="G818" s="207"/>
      <c r="H818" s="237"/>
    </row>
    <row r="819" spans="1:8" s="165" customFormat="1">
      <c r="A819" s="156"/>
      <c r="B819" s="156"/>
      <c r="C819" s="157"/>
      <c r="D819" s="211"/>
      <c r="E819" s="156"/>
      <c r="F819" s="237"/>
      <c r="G819" s="207"/>
      <c r="H819" s="237"/>
    </row>
    <row r="820" spans="1:8" s="165" customFormat="1">
      <c r="A820" s="156"/>
      <c r="B820" s="156"/>
      <c r="C820" s="157"/>
      <c r="D820" s="211"/>
      <c r="E820" s="156"/>
      <c r="F820" s="237"/>
      <c r="G820" s="207"/>
      <c r="H820" s="237"/>
    </row>
    <row r="821" spans="1:8" s="165" customFormat="1">
      <c r="A821" s="156"/>
      <c r="B821" s="156"/>
      <c r="C821" s="157"/>
      <c r="D821" s="211"/>
      <c r="E821" s="156"/>
      <c r="F821" s="237"/>
      <c r="G821" s="207"/>
      <c r="H821" s="237"/>
    </row>
    <row r="822" spans="1:8" s="165" customFormat="1">
      <c r="A822" s="156"/>
      <c r="B822" s="156"/>
      <c r="C822" s="157"/>
      <c r="D822" s="211"/>
      <c r="E822" s="156"/>
      <c r="F822" s="237"/>
      <c r="G822" s="207"/>
      <c r="H822" s="237"/>
    </row>
    <row r="823" spans="1:8" s="165" customFormat="1">
      <c r="A823" s="156"/>
      <c r="B823" s="156"/>
      <c r="C823" s="157"/>
      <c r="D823" s="211"/>
      <c r="E823" s="156"/>
      <c r="F823" s="237"/>
      <c r="G823" s="207"/>
      <c r="H823" s="237"/>
    </row>
    <row r="824" spans="1:8" s="165" customFormat="1">
      <c r="A824" s="156"/>
      <c r="B824" s="156"/>
      <c r="C824" s="157"/>
      <c r="D824" s="211"/>
      <c r="E824" s="156"/>
      <c r="F824" s="237"/>
      <c r="G824" s="207"/>
      <c r="H824" s="237"/>
    </row>
    <row r="825" spans="1:8" s="165" customFormat="1">
      <c r="A825" s="156"/>
      <c r="B825" s="156"/>
      <c r="C825" s="157"/>
      <c r="D825" s="211"/>
      <c r="E825" s="156"/>
      <c r="F825" s="237"/>
      <c r="G825" s="207"/>
      <c r="H825" s="237"/>
    </row>
    <row r="826" spans="1:8" s="165" customFormat="1">
      <c r="A826" s="156"/>
      <c r="B826" s="156"/>
      <c r="C826" s="157"/>
      <c r="D826" s="211"/>
      <c r="E826" s="156"/>
      <c r="F826" s="237"/>
      <c r="G826" s="207"/>
      <c r="H826" s="237"/>
    </row>
    <row r="827" spans="1:8" s="165" customFormat="1">
      <c r="A827" s="156"/>
      <c r="B827" s="156"/>
      <c r="C827" s="157"/>
      <c r="D827" s="211"/>
      <c r="E827" s="156"/>
      <c r="F827" s="237"/>
      <c r="G827" s="207"/>
      <c r="H827" s="237"/>
    </row>
    <row r="828" spans="1:8" s="165" customFormat="1">
      <c r="A828" s="156"/>
      <c r="B828" s="156"/>
      <c r="C828" s="157"/>
      <c r="D828" s="211"/>
      <c r="E828" s="156"/>
      <c r="F828" s="237"/>
      <c r="G828" s="207"/>
      <c r="H828" s="237"/>
    </row>
    <row r="829" spans="1:8" s="165" customFormat="1">
      <c r="A829" s="156"/>
      <c r="B829" s="156"/>
      <c r="C829" s="157"/>
      <c r="D829" s="211"/>
      <c r="E829" s="156"/>
      <c r="F829" s="237"/>
      <c r="G829" s="207"/>
      <c r="H829" s="237"/>
    </row>
    <row r="830" spans="1:8" s="165" customFormat="1">
      <c r="A830" s="156"/>
      <c r="B830" s="156"/>
      <c r="C830" s="157"/>
      <c r="D830" s="211"/>
      <c r="E830" s="156"/>
      <c r="F830" s="237"/>
      <c r="G830" s="207"/>
      <c r="H830" s="237"/>
    </row>
    <row r="831" spans="1:8" s="165" customFormat="1">
      <c r="A831" s="156"/>
      <c r="B831" s="156"/>
      <c r="C831" s="157"/>
      <c r="D831" s="211"/>
      <c r="E831" s="156"/>
      <c r="F831" s="237"/>
      <c r="G831" s="207"/>
      <c r="H831" s="237"/>
    </row>
    <row r="832" spans="1:8" s="165" customFormat="1">
      <c r="A832" s="156"/>
      <c r="B832" s="156"/>
      <c r="C832" s="157"/>
      <c r="D832" s="211"/>
      <c r="E832" s="156"/>
      <c r="F832" s="237"/>
      <c r="G832" s="207"/>
      <c r="H832" s="237"/>
    </row>
    <row r="833" spans="1:8" s="165" customFormat="1">
      <c r="A833" s="156"/>
      <c r="B833" s="156"/>
      <c r="C833" s="157"/>
      <c r="D833" s="211"/>
      <c r="E833" s="156"/>
      <c r="F833" s="237"/>
      <c r="G833" s="207"/>
      <c r="H833" s="237"/>
    </row>
    <row r="834" spans="1:8" s="165" customFormat="1">
      <c r="A834" s="156"/>
      <c r="B834" s="156"/>
      <c r="C834" s="157"/>
      <c r="D834" s="211"/>
      <c r="E834" s="156"/>
      <c r="F834" s="237"/>
      <c r="G834" s="207"/>
      <c r="H834" s="237"/>
    </row>
    <row r="835" spans="1:8" s="165" customFormat="1">
      <c r="A835" s="156"/>
      <c r="B835" s="156"/>
      <c r="C835" s="157"/>
      <c r="D835" s="211"/>
      <c r="E835" s="156"/>
      <c r="F835" s="237"/>
      <c r="G835" s="207"/>
      <c r="H835" s="237"/>
    </row>
    <row r="836" spans="1:8" s="165" customFormat="1">
      <c r="A836" s="156"/>
      <c r="B836" s="156"/>
      <c r="C836" s="157"/>
      <c r="D836" s="211"/>
      <c r="E836" s="156"/>
      <c r="F836" s="237"/>
      <c r="G836" s="207"/>
      <c r="H836" s="237"/>
    </row>
    <row r="837" spans="1:8" s="165" customFormat="1">
      <c r="A837" s="156"/>
      <c r="B837" s="156"/>
      <c r="C837" s="157"/>
      <c r="D837" s="211"/>
      <c r="E837" s="156"/>
      <c r="F837" s="237"/>
      <c r="G837" s="207"/>
      <c r="H837" s="237"/>
    </row>
    <row r="838" spans="1:8" s="165" customFormat="1">
      <c r="A838" s="156"/>
      <c r="B838" s="156"/>
      <c r="C838" s="157"/>
      <c r="D838" s="211"/>
      <c r="E838" s="156"/>
      <c r="F838" s="237"/>
      <c r="G838" s="207"/>
      <c r="H838" s="237"/>
    </row>
    <row r="839" spans="1:8" s="165" customFormat="1">
      <c r="A839" s="156"/>
      <c r="B839" s="156"/>
      <c r="C839" s="157"/>
      <c r="D839" s="211"/>
      <c r="E839" s="156"/>
      <c r="F839" s="237"/>
      <c r="G839" s="207"/>
      <c r="H839" s="237"/>
    </row>
    <row r="840" spans="1:8" s="165" customFormat="1">
      <c r="A840" s="156"/>
      <c r="B840" s="156"/>
      <c r="C840" s="157"/>
      <c r="D840" s="211"/>
      <c r="E840" s="156"/>
      <c r="F840" s="237"/>
      <c r="G840" s="207"/>
      <c r="H840" s="237"/>
    </row>
    <row r="841" spans="1:8" s="165" customFormat="1">
      <c r="A841" s="156"/>
      <c r="B841" s="156"/>
      <c r="C841" s="157"/>
      <c r="D841" s="211"/>
      <c r="E841" s="156"/>
      <c r="F841" s="237"/>
      <c r="G841" s="207"/>
      <c r="H841" s="237"/>
    </row>
    <row r="842" spans="1:8" s="165" customFormat="1">
      <c r="A842" s="156"/>
      <c r="B842" s="156"/>
      <c r="C842" s="157"/>
      <c r="D842" s="211"/>
      <c r="E842" s="156"/>
      <c r="F842" s="237"/>
      <c r="G842" s="207"/>
      <c r="H842" s="237"/>
    </row>
    <row r="843" spans="1:8" s="165" customFormat="1">
      <c r="A843" s="156"/>
      <c r="B843" s="156"/>
      <c r="C843" s="157"/>
      <c r="D843" s="211"/>
      <c r="E843" s="156"/>
      <c r="F843" s="237"/>
      <c r="G843" s="207"/>
      <c r="H843" s="237"/>
    </row>
    <row r="844" spans="1:8" s="165" customFormat="1">
      <c r="A844" s="156"/>
      <c r="B844" s="156"/>
      <c r="C844" s="157"/>
      <c r="D844" s="211"/>
      <c r="E844" s="156"/>
      <c r="F844" s="237"/>
      <c r="G844" s="207"/>
      <c r="H844" s="237"/>
    </row>
    <row r="845" spans="1:8" s="165" customFormat="1">
      <c r="A845" s="156"/>
      <c r="B845" s="156"/>
      <c r="C845" s="157"/>
      <c r="D845" s="211"/>
      <c r="E845" s="156"/>
      <c r="F845" s="237"/>
      <c r="G845" s="207"/>
      <c r="H845" s="237"/>
    </row>
    <row r="846" spans="1:8" s="165" customFormat="1">
      <c r="A846" s="156"/>
      <c r="B846" s="156"/>
      <c r="C846" s="157"/>
      <c r="D846" s="211"/>
      <c r="E846" s="156"/>
      <c r="F846" s="237"/>
      <c r="G846" s="207"/>
      <c r="H846" s="237"/>
    </row>
    <row r="847" spans="1:8" s="165" customFormat="1">
      <c r="A847" s="156"/>
      <c r="B847" s="156"/>
      <c r="C847" s="157"/>
      <c r="D847" s="211"/>
      <c r="E847" s="156"/>
      <c r="F847" s="237"/>
      <c r="G847" s="207"/>
      <c r="H847" s="237"/>
    </row>
    <row r="848" spans="1:8" s="165" customFormat="1">
      <c r="A848" s="156"/>
      <c r="B848" s="156"/>
      <c r="C848" s="157"/>
      <c r="D848" s="211"/>
      <c r="E848" s="156"/>
      <c r="F848" s="237"/>
      <c r="G848" s="207"/>
      <c r="H848" s="237"/>
    </row>
    <row r="849" spans="1:8" s="165" customFormat="1">
      <c r="A849" s="156"/>
      <c r="B849" s="156"/>
      <c r="C849" s="157"/>
      <c r="D849" s="211"/>
      <c r="E849" s="156"/>
      <c r="F849" s="237"/>
      <c r="G849" s="207"/>
      <c r="H849" s="237"/>
    </row>
    <row r="850" spans="1:8" s="165" customFormat="1">
      <c r="A850" s="156"/>
      <c r="B850" s="156"/>
      <c r="C850" s="157"/>
      <c r="D850" s="211"/>
      <c r="E850" s="156"/>
      <c r="F850" s="237"/>
      <c r="G850" s="207"/>
      <c r="H850" s="237"/>
    </row>
    <row r="851" spans="1:8" s="165" customFormat="1">
      <c r="A851" s="156"/>
      <c r="B851" s="156"/>
      <c r="C851" s="157"/>
      <c r="D851" s="211"/>
      <c r="E851" s="156"/>
      <c r="F851" s="237"/>
      <c r="G851" s="207"/>
      <c r="H851" s="237"/>
    </row>
    <row r="852" spans="1:8" s="165" customFormat="1">
      <c r="A852" s="156"/>
      <c r="B852" s="156"/>
      <c r="C852" s="157"/>
      <c r="D852" s="211"/>
      <c r="E852" s="156"/>
      <c r="F852" s="237"/>
      <c r="G852" s="207"/>
      <c r="H852" s="237"/>
    </row>
    <row r="853" spans="1:8" s="165" customFormat="1">
      <c r="A853" s="156"/>
      <c r="B853" s="156"/>
      <c r="C853" s="157"/>
      <c r="D853" s="211"/>
      <c r="E853" s="156"/>
      <c r="F853" s="237"/>
      <c r="G853" s="207"/>
      <c r="H853" s="237"/>
    </row>
    <row r="854" spans="1:8" s="165" customFormat="1">
      <c r="A854" s="156"/>
      <c r="B854" s="156"/>
      <c r="C854" s="157"/>
      <c r="D854" s="211"/>
      <c r="E854" s="156"/>
      <c r="F854" s="237"/>
      <c r="G854" s="207"/>
      <c r="H854" s="237"/>
    </row>
    <row r="855" spans="1:8" s="165" customFormat="1">
      <c r="A855" s="156"/>
      <c r="B855" s="156"/>
      <c r="C855" s="157"/>
      <c r="D855" s="211"/>
      <c r="E855" s="156"/>
      <c r="F855" s="237"/>
      <c r="G855" s="207"/>
      <c r="H855" s="237"/>
    </row>
    <row r="856" spans="1:8" s="165" customFormat="1">
      <c r="A856" s="156"/>
      <c r="B856" s="156"/>
      <c r="C856" s="157"/>
      <c r="D856" s="211"/>
      <c r="E856" s="156"/>
      <c r="F856" s="237"/>
      <c r="G856" s="207"/>
      <c r="H856" s="237"/>
    </row>
    <row r="857" spans="1:8" s="165" customFormat="1">
      <c r="A857" s="156"/>
      <c r="B857" s="156"/>
      <c r="C857" s="157"/>
      <c r="D857" s="211"/>
      <c r="E857" s="156"/>
      <c r="F857" s="237"/>
      <c r="G857" s="207"/>
      <c r="H857" s="237"/>
    </row>
    <row r="858" spans="1:8" s="165" customFormat="1">
      <c r="A858" s="156"/>
      <c r="B858" s="156"/>
      <c r="C858" s="157"/>
      <c r="D858" s="211"/>
      <c r="E858" s="156"/>
      <c r="F858" s="237"/>
      <c r="G858" s="207"/>
      <c r="H858" s="237"/>
    </row>
    <row r="859" spans="1:8" s="165" customFormat="1">
      <c r="A859" s="156"/>
      <c r="B859" s="156"/>
      <c r="C859" s="157"/>
      <c r="D859" s="211"/>
      <c r="E859" s="156"/>
      <c r="F859" s="237"/>
      <c r="G859" s="207"/>
      <c r="H859" s="237"/>
    </row>
    <row r="860" spans="1:8" s="165" customFormat="1">
      <c r="A860" s="156"/>
      <c r="B860" s="156"/>
      <c r="C860" s="157"/>
      <c r="D860" s="211"/>
      <c r="E860" s="156"/>
      <c r="F860" s="237"/>
      <c r="G860" s="207"/>
      <c r="H860" s="237"/>
    </row>
    <row r="861" spans="1:8" s="165" customFormat="1">
      <c r="A861" s="156"/>
      <c r="B861" s="156"/>
      <c r="C861" s="157"/>
      <c r="D861" s="211"/>
      <c r="E861" s="156"/>
      <c r="F861" s="237"/>
      <c r="G861" s="207"/>
      <c r="H861" s="237"/>
    </row>
    <row r="862" spans="1:8" s="165" customFormat="1">
      <c r="A862" s="156"/>
      <c r="B862" s="156"/>
      <c r="C862" s="157"/>
      <c r="D862" s="211"/>
      <c r="E862" s="156"/>
      <c r="F862" s="237"/>
      <c r="G862" s="207"/>
      <c r="H862" s="237"/>
    </row>
    <row r="863" spans="1:8" s="165" customFormat="1">
      <c r="A863" s="156"/>
      <c r="B863" s="156"/>
      <c r="C863" s="157"/>
      <c r="D863" s="211"/>
      <c r="E863" s="156"/>
      <c r="F863" s="237"/>
      <c r="G863" s="207"/>
      <c r="H863" s="237"/>
    </row>
    <row r="864" spans="1:8" s="165" customFormat="1">
      <c r="A864" s="156"/>
      <c r="B864" s="156"/>
      <c r="C864" s="157"/>
      <c r="D864" s="211"/>
      <c r="E864" s="156"/>
      <c r="F864" s="237"/>
      <c r="G864" s="207"/>
      <c r="H864" s="237"/>
    </row>
    <row r="865" spans="1:8" s="165" customFormat="1">
      <c r="A865" s="156"/>
      <c r="B865" s="156"/>
      <c r="C865" s="157"/>
      <c r="D865" s="211"/>
      <c r="E865" s="156"/>
      <c r="F865" s="237"/>
      <c r="G865" s="207"/>
      <c r="H865" s="237"/>
    </row>
    <row r="866" spans="1:8" s="165" customFormat="1">
      <c r="A866" s="156"/>
      <c r="B866" s="156"/>
      <c r="C866" s="157"/>
      <c r="D866" s="211"/>
      <c r="E866" s="156"/>
      <c r="F866" s="237"/>
      <c r="G866" s="207"/>
      <c r="H866" s="237"/>
    </row>
    <row r="867" spans="1:8" s="165" customFormat="1">
      <c r="A867" s="156"/>
      <c r="B867" s="156"/>
      <c r="C867" s="157"/>
      <c r="D867" s="211"/>
      <c r="E867" s="156"/>
      <c r="F867" s="237"/>
      <c r="G867" s="207"/>
      <c r="H867" s="237"/>
    </row>
    <row r="868" spans="1:8" s="165" customFormat="1">
      <c r="A868" s="156"/>
      <c r="B868" s="156"/>
      <c r="C868" s="157"/>
      <c r="D868" s="211"/>
      <c r="E868" s="156"/>
      <c r="F868" s="237"/>
      <c r="G868" s="207"/>
      <c r="H868" s="237"/>
    </row>
    <row r="869" spans="1:8" s="165" customFormat="1">
      <c r="A869" s="156"/>
      <c r="B869" s="156"/>
      <c r="C869" s="157"/>
      <c r="D869" s="211"/>
      <c r="E869" s="156"/>
      <c r="F869" s="237"/>
      <c r="G869" s="207"/>
      <c r="H869" s="237"/>
    </row>
    <row r="870" spans="1:8" s="165" customFormat="1">
      <c r="A870" s="156"/>
      <c r="B870" s="156"/>
      <c r="C870" s="157"/>
      <c r="D870" s="211"/>
      <c r="E870" s="156"/>
      <c r="F870" s="237"/>
      <c r="G870" s="207"/>
      <c r="H870" s="237"/>
    </row>
    <row r="871" spans="1:8" s="165" customFormat="1">
      <c r="A871" s="156"/>
      <c r="B871" s="156"/>
      <c r="C871" s="157"/>
      <c r="D871" s="211"/>
      <c r="E871" s="156"/>
      <c r="F871" s="237"/>
      <c r="G871" s="207"/>
      <c r="H871" s="237"/>
    </row>
    <row r="872" spans="1:8" s="165" customFormat="1">
      <c r="A872" s="156"/>
      <c r="B872" s="156"/>
      <c r="C872" s="157"/>
      <c r="D872" s="211"/>
      <c r="E872" s="156"/>
      <c r="F872" s="237"/>
      <c r="G872" s="207"/>
      <c r="H872" s="237"/>
    </row>
    <row r="873" spans="1:8" s="165" customFormat="1">
      <c r="A873" s="156"/>
      <c r="B873" s="156"/>
      <c r="C873" s="157"/>
      <c r="D873" s="211"/>
      <c r="E873" s="156"/>
      <c r="F873" s="237"/>
      <c r="G873" s="207"/>
      <c r="H873" s="237"/>
    </row>
    <row r="874" spans="1:8" s="165" customFormat="1">
      <c r="A874" s="156"/>
      <c r="B874" s="156"/>
      <c r="C874" s="157"/>
      <c r="D874" s="211"/>
      <c r="E874" s="156"/>
      <c r="F874" s="237"/>
      <c r="G874" s="207"/>
      <c r="H874" s="237"/>
    </row>
    <row r="875" spans="1:8" s="165" customFormat="1">
      <c r="A875" s="156"/>
      <c r="B875" s="156"/>
      <c r="C875" s="157"/>
      <c r="D875" s="211"/>
      <c r="E875" s="156"/>
      <c r="F875" s="237"/>
      <c r="G875" s="207"/>
      <c r="H875" s="237"/>
    </row>
    <row r="876" spans="1:8" s="165" customFormat="1">
      <c r="A876" s="156"/>
      <c r="B876" s="156"/>
      <c r="C876" s="157"/>
      <c r="D876" s="211"/>
      <c r="E876" s="156"/>
      <c r="F876" s="237"/>
      <c r="G876" s="207"/>
      <c r="H876" s="237"/>
    </row>
    <row r="877" spans="1:8" s="165" customFormat="1">
      <c r="A877" s="156"/>
      <c r="B877" s="156"/>
      <c r="C877" s="157"/>
      <c r="D877" s="211"/>
      <c r="E877" s="156"/>
      <c r="F877" s="237"/>
      <c r="G877" s="207"/>
      <c r="H877" s="237"/>
    </row>
    <row r="878" spans="1:8" s="165" customFormat="1">
      <c r="A878" s="156"/>
      <c r="B878" s="156"/>
      <c r="C878" s="157"/>
      <c r="D878" s="211"/>
      <c r="E878" s="156"/>
      <c r="F878" s="237"/>
      <c r="G878" s="207"/>
      <c r="H878" s="237"/>
    </row>
    <row r="879" spans="1:8" s="165" customFormat="1">
      <c r="A879" s="156"/>
      <c r="B879" s="156"/>
      <c r="C879" s="157"/>
      <c r="D879" s="211"/>
      <c r="E879" s="156"/>
      <c r="F879" s="237"/>
      <c r="G879" s="207"/>
      <c r="H879" s="237"/>
    </row>
    <row r="880" spans="1:8" s="165" customFormat="1">
      <c r="A880" s="156"/>
      <c r="B880" s="156"/>
      <c r="C880" s="157"/>
      <c r="D880" s="211"/>
      <c r="E880" s="156"/>
      <c r="F880" s="237"/>
      <c r="G880" s="207"/>
      <c r="H880" s="237"/>
    </row>
    <row r="881" spans="1:8" s="165" customFormat="1">
      <c r="A881" s="156"/>
      <c r="B881" s="156"/>
      <c r="C881" s="157"/>
      <c r="D881" s="211"/>
      <c r="E881" s="156"/>
      <c r="F881" s="237"/>
      <c r="G881" s="207"/>
      <c r="H881" s="237"/>
    </row>
    <row r="882" spans="1:8" s="165" customFormat="1">
      <c r="A882" s="156"/>
      <c r="B882" s="156"/>
      <c r="C882" s="157"/>
      <c r="D882" s="211"/>
      <c r="E882" s="156"/>
      <c r="F882" s="237"/>
      <c r="G882" s="207"/>
      <c r="H882" s="237"/>
    </row>
    <row r="883" spans="1:8" s="165" customFormat="1">
      <c r="A883" s="156"/>
      <c r="B883" s="156"/>
      <c r="C883" s="157"/>
      <c r="D883" s="211"/>
      <c r="E883" s="156"/>
      <c r="F883" s="237"/>
      <c r="G883" s="207"/>
      <c r="H883" s="237"/>
    </row>
    <row r="884" spans="1:8" s="165" customFormat="1">
      <c r="A884" s="156"/>
      <c r="B884" s="156"/>
      <c r="C884" s="157"/>
      <c r="D884" s="211"/>
      <c r="E884" s="156"/>
      <c r="F884" s="237"/>
      <c r="G884" s="207"/>
      <c r="H884" s="237"/>
    </row>
    <row r="885" spans="1:8" s="165" customFormat="1">
      <c r="A885" s="156"/>
      <c r="B885" s="156"/>
      <c r="C885" s="157"/>
      <c r="D885" s="211"/>
      <c r="E885" s="156"/>
      <c r="F885" s="237"/>
      <c r="G885" s="207"/>
      <c r="H885" s="237"/>
    </row>
    <row r="886" spans="1:8" s="165" customFormat="1">
      <c r="A886" s="156"/>
      <c r="B886" s="156"/>
      <c r="C886" s="157"/>
      <c r="D886" s="211"/>
      <c r="E886" s="156"/>
      <c r="F886" s="237"/>
      <c r="G886" s="207"/>
      <c r="H886" s="237"/>
    </row>
    <row r="887" spans="1:8" s="165" customFormat="1">
      <c r="A887" s="156"/>
      <c r="B887" s="156"/>
      <c r="C887" s="157"/>
      <c r="D887" s="211"/>
      <c r="E887" s="156"/>
      <c r="F887" s="237"/>
      <c r="G887" s="207"/>
      <c r="H887" s="237"/>
    </row>
    <row r="888" spans="1:8" s="165" customFormat="1">
      <c r="A888" s="156"/>
      <c r="B888" s="156"/>
      <c r="C888" s="157"/>
      <c r="D888" s="211"/>
      <c r="E888" s="156"/>
      <c r="F888" s="237"/>
      <c r="G888" s="207"/>
      <c r="H888" s="237"/>
    </row>
    <row r="889" spans="1:8" s="165" customFormat="1">
      <c r="A889" s="156"/>
      <c r="B889" s="156"/>
      <c r="C889" s="157"/>
      <c r="D889" s="211"/>
      <c r="E889" s="156"/>
      <c r="F889" s="237"/>
      <c r="G889" s="207"/>
      <c r="H889" s="237"/>
    </row>
    <row r="890" spans="1:8" s="165" customFormat="1">
      <c r="A890" s="156"/>
      <c r="B890" s="156"/>
      <c r="C890" s="157"/>
      <c r="D890" s="211"/>
      <c r="E890" s="156"/>
      <c r="F890" s="237"/>
      <c r="G890" s="207"/>
      <c r="H890" s="237"/>
    </row>
    <row r="891" spans="1:8" s="165" customFormat="1">
      <c r="A891" s="156"/>
      <c r="B891" s="156"/>
      <c r="C891" s="157"/>
      <c r="D891" s="211"/>
      <c r="E891" s="156"/>
      <c r="F891" s="237"/>
      <c r="G891" s="207"/>
      <c r="H891" s="237"/>
    </row>
    <row r="892" spans="1:8" s="165" customFormat="1">
      <c r="A892" s="156"/>
      <c r="B892" s="156"/>
      <c r="C892" s="157"/>
      <c r="D892" s="211"/>
      <c r="E892" s="156"/>
      <c r="F892" s="237"/>
      <c r="G892" s="207"/>
      <c r="H892" s="237"/>
    </row>
    <row r="893" spans="1:8" s="165" customFormat="1">
      <c r="A893" s="156"/>
      <c r="B893" s="156"/>
      <c r="C893" s="157"/>
      <c r="D893" s="211"/>
      <c r="E893" s="156"/>
      <c r="F893" s="237"/>
      <c r="G893" s="207"/>
      <c r="H893" s="237"/>
    </row>
    <row r="894" spans="1:8" s="165" customFormat="1">
      <c r="A894" s="156"/>
      <c r="B894" s="156"/>
      <c r="C894" s="157"/>
      <c r="D894" s="211"/>
      <c r="E894" s="156"/>
      <c r="F894" s="237"/>
      <c r="G894" s="207"/>
      <c r="H894" s="237"/>
    </row>
    <row r="895" spans="1:8" s="165" customFormat="1">
      <c r="A895" s="156"/>
      <c r="B895" s="156"/>
      <c r="C895" s="157"/>
      <c r="D895" s="211"/>
      <c r="E895" s="156"/>
      <c r="F895" s="237"/>
      <c r="G895" s="207"/>
      <c r="H895" s="237"/>
    </row>
    <row r="896" spans="1:8" s="165" customFormat="1">
      <c r="A896" s="156"/>
      <c r="B896" s="156"/>
      <c r="C896" s="157"/>
      <c r="D896" s="211"/>
      <c r="E896" s="156"/>
      <c r="F896" s="237"/>
      <c r="G896" s="207"/>
      <c r="H896" s="237"/>
    </row>
    <row r="897" spans="1:8" s="165" customFormat="1">
      <c r="A897" s="156"/>
      <c r="B897" s="156"/>
      <c r="C897" s="157"/>
      <c r="D897" s="211"/>
      <c r="E897" s="156"/>
      <c r="F897" s="237"/>
      <c r="G897" s="207"/>
      <c r="H897" s="237"/>
    </row>
    <row r="898" spans="1:8" s="165" customFormat="1">
      <c r="A898" s="156"/>
      <c r="B898" s="156"/>
      <c r="C898" s="157"/>
      <c r="D898" s="211"/>
      <c r="E898" s="156"/>
      <c r="F898" s="237"/>
      <c r="G898" s="207"/>
      <c r="H898" s="237"/>
    </row>
    <row r="899" spans="1:8" s="165" customFormat="1">
      <c r="A899" s="156"/>
      <c r="B899" s="156"/>
      <c r="C899" s="157"/>
      <c r="D899" s="211"/>
      <c r="E899" s="156"/>
      <c r="F899" s="237"/>
      <c r="G899" s="207"/>
      <c r="H899" s="237"/>
    </row>
    <row r="900" spans="1:8" s="165" customFormat="1">
      <c r="A900" s="156"/>
      <c r="B900" s="156"/>
      <c r="C900" s="157"/>
      <c r="D900" s="211"/>
      <c r="E900" s="156"/>
      <c r="F900" s="237"/>
      <c r="G900" s="207"/>
      <c r="H900" s="237"/>
    </row>
    <row r="901" spans="1:8" s="165" customFormat="1">
      <c r="A901" s="156"/>
      <c r="B901" s="156"/>
      <c r="C901" s="157"/>
      <c r="D901" s="211"/>
      <c r="E901" s="156"/>
      <c r="F901" s="237"/>
      <c r="G901" s="207"/>
      <c r="H901" s="237"/>
    </row>
    <row r="902" spans="1:8" s="165" customFormat="1">
      <c r="A902" s="156"/>
      <c r="B902" s="156"/>
      <c r="C902" s="157"/>
      <c r="D902" s="211"/>
      <c r="E902" s="156"/>
      <c r="F902" s="237"/>
      <c r="G902" s="207"/>
      <c r="H902" s="237"/>
    </row>
    <row r="903" spans="1:8" s="165" customFormat="1">
      <c r="A903" s="156"/>
      <c r="B903" s="156"/>
      <c r="C903" s="157"/>
      <c r="D903" s="211"/>
      <c r="E903" s="156"/>
      <c r="F903" s="237"/>
      <c r="G903" s="207"/>
      <c r="H903" s="237"/>
    </row>
    <row r="904" spans="1:8" s="165" customFormat="1">
      <c r="A904" s="156"/>
      <c r="B904" s="156"/>
      <c r="C904" s="157"/>
      <c r="D904" s="211"/>
      <c r="E904" s="156"/>
      <c r="F904" s="237"/>
      <c r="G904" s="207"/>
      <c r="H904" s="237"/>
    </row>
    <row r="905" spans="1:8" s="165" customFormat="1">
      <c r="A905" s="156"/>
      <c r="B905" s="156"/>
      <c r="C905" s="157"/>
      <c r="D905" s="211"/>
      <c r="E905" s="156"/>
      <c r="F905" s="237"/>
      <c r="G905" s="207"/>
      <c r="H905" s="237"/>
    </row>
    <row r="906" spans="1:8" s="165" customFormat="1">
      <c r="A906" s="156"/>
      <c r="B906" s="156"/>
      <c r="C906" s="157"/>
      <c r="D906" s="211"/>
      <c r="E906" s="156"/>
      <c r="F906" s="237"/>
      <c r="G906" s="207"/>
      <c r="H906" s="237"/>
    </row>
    <row r="907" spans="1:8" s="165" customFormat="1">
      <c r="A907" s="156"/>
      <c r="B907" s="156"/>
      <c r="C907" s="157"/>
      <c r="D907" s="211"/>
      <c r="E907" s="156"/>
      <c r="F907" s="237"/>
      <c r="G907" s="207"/>
      <c r="H907" s="237"/>
    </row>
    <row r="908" spans="1:8" s="165" customFormat="1">
      <c r="A908" s="156"/>
      <c r="B908" s="156"/>
      <c r="C908" s="157"/>
      <c r="D908" s="211"/>
      <c r="E908" s="156"/>
      <c r="F908" s="237"/>
      <c r="G908" s="207"/>
      <c r="H908" s="237"/>
    </row>
    <row r="909" spans="1:8" s="165" customFormat="1">
      <c r="A909" s="156"/>
      <c r="B909" s="156"/>
      <c r="C909" s="157"/>
      <c r="D909" s="211"/>
      <c r="E909" s="156"/>
      <c r="F909" s="237"/>
      <c r="G909" s="207"/>
      <c r="H909" s="237"/>
    </row>
    <row r="910" spans="1:8" s="165" customFormat="1">
      <c r="A910" s="156"/>
      <c r="B910" s="156"/>
      <c r="C910" s="157"/>
      <c r="D910" s="211"/>
      <c r="E910" s="156"/>
      <c r="F910" s="237"/>
      <c r="G910" s="207"/>
      <c r="H910" s="237"/>
    </row>
    <row r="911" spans="1:8" s="165" customFormat="1">
      <c r="A911" s="156"/>
      <c r="B911" s="156"/>
      <c r="C911" s="157"/>
      <c r="D911" s="211"/>
      <c r="E911" s="156"/>
      <c r="F911" s="237"/>
      <c r="G911" s="207"/>
      <c r="H911" s="237"/>
    </row>
    <row r="912" spans="1:8" s="165" customFormat="1">
      <c r="A912" s="156"/>
      <c r="B912" s="156"/>
      <c r="C912" s="157"/>
      <c r="D912" s="211"/>
      <c r="E912" s="156"/>
      <c r="F912" s="237"/>
      <c r="G912" s="207"/>
      <c r="H912" s="237"/>
    </row>
    <row r="913" spans="1:8" s="165" customFormat="1">
      <c r="A913" s="156"/>
      <c r="B913" s="156"/>
      <c r="C913" s="157"/>
      <c r="D913" s="211"/>
      <c r="E913" s="156"/>
      <c r="F913" s="237"/>
      <c r="G913" s="207"/>
      <c r="H913" s="237"/>
    </row>
    <row r="914" spans="1:8" s="165" customFormat="1">
      <c r="A914" s="156"/>
      <c r="B914" s="156"/>
      <c r="C914" s="157"/>
      <c r="D914" s="211"/>
      <c r="E914" s="156"/>
      <c r="F914" s="237"/>
      <c r="G914" s="207"/>
      <c r="H914" s="237"/>
    </row>
    <row r="915" spans="1:8" s="165" customFormat="1">
      <c r="A915" s="156"/>
      <c r="B915" s="156"/>
      <c r="C915" s="157"/>
      <c r="D915" s="211"/>
      <c r="E915" s="156"/>
      <c r="F915" s="237"/>
      <c r="G915" s="207"/>
      <c r="H915" s="237"/>
    </row>
    <row r="916" spans="1:8" s="165" customFormat="1">
      <c r="A916" s="156"/>
      <c r="B916" s="156"/>
      <c r="C916" s="157"/>
      <c r="D916" s="211"/>
      <c r="E916" s="156"/>
      <c r="F916" s="237"/>
      <c r="G916" s="207"/>
      <c r="H916" s="237"/>
    </row>
    <row r="917" spans="1:8" s="165" customFormat="1">
      <c r="A917" s="156"/>
      <c r="B917" s="156"/>
      <c r="C917" s="157"/>
      <c r="D917" s="211"/>
      <c r="E917" s="156"/>
      <c r="F917" s="237"/>
      <c r="G917" s="207"/>
      <c r="H917" s="237"/>
    </row>
    <row r="918" spans="1:8" s="165" customFormat="1">
      <c r="A918" s="156"/>
      <c r="B918" s="156"/>
      <c r="C918" s="157"/>
      <c r="D918" s="211"/>
      <c r="E918" s="156"/>
      <c r="F918" s="237"/>
      <c r="G918" s="207"/>
      <c r="H918" s="237"/>
    </row>
    <row r="919" spans="1:8" s="165" customFormat="1">
      <c r="A919" s="156"/>
      <c r="B919" s="156"/>
      <c r="C919" s="157"/>
      <c r="D919" s="211"/>
      <c r="E919" s="156"/>
      <c r="F919" s="237"/>
      <c r="G919" s="207"/>
      <c r="H919" s="237"/>
    </row>
    <row r="920" spans="1:8" s="165" customFormat="1">
      <c r="A920" s="156"/>
      <c r="B920" s="156"/>
      <c r="C920" s="157"/>
      <c r="D920" s="211"/>
      <c r="E920" s="156"/>
      <c r="F920" s="237"/>
      <c r="G920" s="207"/>
      <c r="H920" s="237"/>
    </row>
    <row r="921" spans="1:8" s="165" customFormat="1">
      <c r="A921" s="156"/>
      <c r="B921" s="156"/>
      <c r="C921" s="157"/>
      <c r="D921" s="211"/>
      <c r="E921" s="156"/>
      <c r="F921" s="237"/>
      <c r="G921" s="207"/>
      <c r="H921" s="237"/>
    </row>
    <row r="922" spans="1:8" s="165" customFormat="1">
      <c r="A922" s="156"/>
      <c r="B922" s="156"/>
      <c r="C922" s="157"/>
      <c r="D922" s="211"/>
      <c r="E922" s="156"/>
      <c r="F922" s="237"/>
      <c r="G922" s="207"/>
      <c r="H922" s="237"/>
    </row>
    <row r="923" spans="1:8" s="165" customFormat="1">
      <c r="A923" s="156"/>
      <c r="B923" s="156"/>
      <c r="C923" s="157"/>
      <c r="D923" s="211"/>
      <c r="E923" s="156"/>
      <c r="F923" s="237"/>
      <c r="G923" s="207"/>
      <c r="H923" s="237"/>
    </row>
    <row r="924" spans="1:8" s="165" customFormat="1">
      <c r="A924" s="156"/>
      <c r="B924" s="156"/>
      <c r="C924" s="157"/>
      <c r="D924" s="211"/>
      <c r="E924" s="156"/>
      <c r="F924" s="237"/>
      <c r="G924" s="207"/>
      <c r="H924" s="237"/>
    </row>
    <row r="925" spans="1:8" s="165" customFormat="1">
      <c r="A925" s="156"/>
      <c r="B925" s="156"/>
      <c r="C925" s="157"/>
      <c r="D925" s="211"/>
      <c r="E925" s="156"/>
      <c r="F925" s="237"/>
      <c r="G925" s="207"/>
      <c r="H925" s="237"/>
    </row>
    <row r="926" spans="1:8" s="165" customFormat="1">
      <c r="A926" s="156"/>
      <c r="B926" s="156"/>
      <c r="C926" s="157"/>
      <c r="D926" s="211"/>
      <c r="E926" s="156"/>
      <c r="F926" s="237"/>
      <c r="G926" s="207"/>
      <c r="H926" s="237"/>
    </row>
    <row r="927" spans="1:8" s="165" customFormat="1">
      <c r="A927" s="156"/>
      <c r="B927" s="156"/>
      <c r="C927" s="157"/>
      <c r="D927" s="211"/>
      <c r="E927" s="156"/>
      <c r="F927" s="237"/>
      <c r="G927" s="207"/>
      <c r="H927" s="237"/>
    </row>
    <row r="928" spans="1:8" s="165" customFormat="1">
      <c r="A928" s="156"/>
      <c r="B928" s="156"/>
      <c r="C928" s="157"/>
      <c r="D928" s="211"/>
      <c r="E928" s="156"/>
      <c r="F928" s="237"/>
      <c r="G928" s="207"/>
      <c r="H928" s="237"/>
    </row>
    <row r="929" spans="1:8" s="165" customFormat="1">
      <c r="A929" s="156"/>
      <c r="B929" s="156"/>
      <c r="C929" s="157"/>
      <c r="D929" s="211"/>
      <c r="E929" s="156"/>
      <c r="F929" s="237"/>
      <c r="G929" s="207"/>
      <c r="H929" s="237"/>
    </row>
    <row r="930" spans="1:8" s="165" customFormat="1">
      <c r="A930" s="156"/>
      <c r="B930" s="156"/>
      <c r="C930" s="157"/>
      <c r="D930" s="211"/>
      <c r="E930" s="156"/>
      <c r="F930" s="237"/>
      <c r="G930" s="207"/>
      <c r="H930" s="237"/>
    </row>
    <row r="931" spans="1:8" s="165" customFormat="1">
      <c r="A931" s="156"/>
      <c r="B931" s="156"/>
      <c r="C931" s="157"/>
      <c r="D931" s="211"/>
      <c r="E931" s="156"/>
      <c r="F931" s="237"/>
      <c r="G931" s="207"/>
      <c r="H931" s="237"/>
    </row>
    <row r="932" spans="1:8" s="165" customFormat="1">
      <c r="A932" s="156"/>
      <c r="B932" s="156"/>
      <c r="C932" s="157"/>
      <c r="D932" s="211"/>
      <c r="E932" s="156"/>
      <c r="F932" s="237"/>
      <c r="G932" s="207"/>
      <c r="H932" s="237"/>
    </row>
    <row r="933" spans="1:8" s="165" customFormat="1">
      <c r="A933" s="156"/>
      <c r="B933" s="156"/>
      <c r="C933" s="157"/>
      <c r="D933" s="211"/>
      <c r="E933" s="156"/>
      <c r="F933" s="237"/>
      <c r="G933" s="207"/>
      <c r="H933" s="237"/>
    </row>
    <row r="934" spans="1:8" s="165" customFormat="1">
      <c r="A934" s="156"/>
      <c r="B934" s="156"/>
      <c r="C934" s="157"/>
      <c r="D934" s="211"/>
      <c r="E934" s="156"/>
      <c r="F934" s="237"/>
      <c r="G934" s="207"/>
      <c r="H934" s="237"/>
    </row>
    <row r="935" spans="1:8" s="165" customFormat="1">
      <c r="A935" s="156"/>
      <c r="B935" s="156"/>
      <c r="C935" s="157"/>
      <c r="D935" s="211"/>
      <c r="E935" s="156"/>
      <c r="F935" s="237"/>
      <c r="G935" s="207"/>
      <c r="H935" s="237"/>
    </row>
    <row r="936" spans="1:8" s="165" customFormat="1">
      <c r="A936" s="156"/>
      <c r="B936" s="156"/>
      <c r="C936" s="157"/>
      <c r="D936" s="211"/>
      <c r="E936" s="156"/>
      <c r="F936" s="237"/>
      <c r="G936" s="207"/>
      <c r="H936" s="237"/>
    </row>
    <row r="937" spans="1:8" s="165" customFormat="1">
      <c r="A937" s="156"/>
      <c r="B937" s="156"/>
      <c r="C937" s="157"/>
      <c r="D937" s="211"/>
      <c r="E937" s="156"/>
      <c r="F937" s="237"/>
      <c r="G937" s="207"/>
      <c r="H937" s="237"/>
    </row>
    <row r="938" spans="1:8" s="165" customFormat="1">
      <c r="A938" s="156"/>
      <c r="B938" s="156"/>
      <c r="C938" s="157"/>
      <c r="D938" s="211"/>
      <c r="E938" s="156"/>
      <c r="F938" s="237"/>
      <c r="G938" s="207"/>
      <c r="H938" s="237"/>
    </row>
    <row r="939" spans="1:8" s="165" customFormat="1">
      <c r="A939" s="156"/>
      <c r="B939" s="156"/>
      <c r="C939" s="157"/>
      <c r="D939" s="211"/>
      <c r="E939" s="156"/>
      <c r="F939" s="237"/>
      <c r="G939" s="207"/>
      <c r="H939" s="237"/>
    </row>
    <row r="940" spans="1:8" s="165" customFormat="1">
      <c r="A940" s="156"/>
      <c r="B940" s="156"/>
      <c r="C940" s="157"/>
      <c r="D940" s="211"/>
      <c r="E940" s="156"/>
      <c r="F940" s="237"/>
      <c r="G940" s="207"/>
      <c r="H940" s="237"/>
    </row>
    <row r="941" spans="1:8" s="165" customFormat="1">
      <c r="A941" s="156"/>
      <c r="B941" s="156"/>
      <c r="C941" s="157"/>
      <c r="D941" s="211"/>
      <c r="E941" s="156"/>
      <c r="F941" s="237"/>
      <c r="G941" s="207"/>
      <c r="H941" s="237"/>
    </row>
    <row r="942" spans="1:8" s="165" customFormat="1">
      <c r="A942" s="156"/>
      <c r="B942" s="156"/>
      <c r="C942" s="157"/>
      <c r="D942" s="211"/>
      <c r="E942" s="156"/>
      <c r="F942" s="237"/>
      <c r="G942" s="207"/>
      <c r="H942" s="237"/>
    </row>
    <row r="943" spans="1:8" s="165" customFormat="1">
      <c r="A943" s="156"/>
      <c r="B943" s="156"/>
      <c r="C943" s="157"/>
      <c r="D943" s="211"/>
      <c r="E943" s="156"/>
      <c r="F943" s="237"/>
      <c r="G943" s="207"/>
      <c r="H943" s="237"/>
    </row>
    <row r="944" spans="1:8" s="165" customFormat="1">
      <c r="A944" s="156"/>
      <c r="B944" s="156"/>
      <c r="C944" s="157"/>
      <c r="D944" s="211"/>
      <c r="E944" s="156"/>
      <c r="F944" s="237"/>
      <c r="G944" s="207"/>
      <c r="H944" s="237"/>
    </row>
    <row r="945" spans="1:8" s="165" customFormat="1">
      <c r="A945" s="156"/>
      <c r="B945" s="156"/>
      <c r="C945" s="157"/>
      <c r="D945" s="211"/>
      <c r="E945" s="156"/>
      <c r="F945" s="237"/>
      <c r="G945" s="207"/>
      <c r="H945" s="237"/>
    </row>
    <row r="946" spans="1:8" s="165" customFormat="1">
      <c r="A946" s="156"/>
      <c r="B946" s="156"/>
      <c r="C946" s="157"/>
      <c r="D946" s="211"/>
      <c r="E946" s="156"/>
      <c r="F946" s="237"/>
      <c r="G946" s="207"/>
      <c r="H946" s="237"/>
    </row>
    <row r="947" spans="1:8" s="165" customFormat="1">
      <c r="A947" s="156"/>
      <c r="B947" s="156"/>
      <c r="C947" s="157"/>
      <c r="D947" s="211"/>
      <c r="E947" s="156"/>
      <c r="F947" s="237"/>
      <c r="G947" s="207"/>
      <c r="H947" s="237"/>
    </row>
    <row r="948" spans="1:8" s="165" customFormat="1">
      <c r="A948" s="156"/>
      <c r="B948" s="156"/>
      <c r="C948" s="157"/>
      <c r="D948" s="211"/>
      <c r="E948" s="156"/>
      <c r="F948" s="237"/>
      <c r="G948" s="207"/>
      <c r="H948" s="237"/>
    </row>
    <row r="949" spans="1:8" s="165" customFormat="1">
      <c r="A949" s="156"/>
      <c r="B949" s="156"/>
      <c r="C949" s="157"/>
      <c r="D949" s="211"/>
      <c r="E949" s="156"/>
      <c r="F949" s="237"/>
      <c r="G949" s="207"/>
      <c r="H949" s="237"/>
    </row>
    <row r="950" spans="1:8" s="165" customFormat="1">
      <c r="A950" s="156"/>
      <c r="B950" s="156"/>
      <c r="C950" s="157"/>
      <c r="D950" s="211"/>
      <c r="E950" s="156"/>
      <c r="F950" s="237"/>
      <c r="G950" s="207"/>
      <c r="H950" s="237"/>
    </row>
    <row r="951" spans="1:8" s="165" customFormat="1">
      <c r="A951" s="156"/>
      <c r="B951" s="156"/>
      <c r="C951" s="157"/>
      <c r="D951" s="211"/>
      <c r="E951" s="156"/>
      <c r="F951" s="237"/>
      <c r="G951" s="207"/>
      <c r="H951" s="237"/>
    </row>
    <row r="952" spans="1:8" s="165" customFormat="1">
      <c r="A952" s="156"/>
      <c r="B952" s="156"/>
      <c r="C952" s="157"/>
      <c r="D952" s="211"/>
      <c r="E952" s="156"/>
      <c r="F952" s="237"/>
      <c r="G952" s="207"/>
      <c r="H952" s="237"/>
    </row>
    <row r="953" spans="1:8" s="165" customFormat="1">
      <c r="A953" s="156"/>
      <c r="B953" s="156"/>
      <c r="C953" s="157"/>
      <c r="D953" s="211"/>
      <c r="E953" s="156"/>
      <c r="F953" s="237"/>
      <c r="G953" s="207"/>
      <c r="H953" s="237"/>
    </row>
    <row r="954" spans="1:8" s="165" customFormat="1">
      <c r="A954" s="156"/>
      <c r="B954" s="156"/>
      <c r="C954" s="157"/>
      <c r="D954" s="211"/>
      <c r="E954" s="156"/>
      <c r="F954" s="237"/>
      <c r="G954" s="207"/>
      <c r="H954" s="237"/>
    </row>
    <row r="955" spans="1:8" s="165" customFormat="1">
      <c r="A955" s="156"/>
      <c r="B955" s="156"/>
      <c r="C955" s="157"/>
      <c r="D955" s="211"/>
      <c r="E955" s="156"/>
      <c r="F955" s="237"/>
      <c r="G955" s="207"/>
      <c r="H955" s="237"/>
    </row>
    <row r="956" spans="1:8" s="165" customFormat="1">
      <c r="A956" s="156"/>
      <c r="B956" s="156"/>
      <c r="C956" s="157"/>
      <c r="D956" s="211"/>
      <c r="E956" s="156"/>
      <c r="F956" s="237"/>
      <c r="G956" s="207"/>
      <c r="H956" s="237"/>
    </row>
    <row r="957" spans="1:8" s="165" customFormat="1">
      <c r="A957" s="156"/>
      <c r="B957" s="156"/>
      <c r="C957" s="157"/>
      <c r="D957" s="211"/>
      <c r="E957" s="156"/>
      <c r="F957" s="237"/>
      <c r="G957" s="207"/>
      <c r="H957" s="237"/>
    </row>
    <row r="958" spans="1:8" s="165" customFormat="1">
      <c r="A958" s="156"/>
      <c r="B958" s="156"/>
      <c r="C958" s="157"/>
      <c r="D958" s="211"/>
      <c r="E958" s="156"/>
      <c r="F958" s="237"/>
      <c r="G958" s="207"/>
      <c r="H958" s="237"/>
    </row>
    <row r="959" spans="1:8" s="165" customFormat="1">
      <c r="A959" s="156"/>
      <c r="B959" s="156"/>
      <c r="C959" s="157"/>
      <c r="D959" s="211"/>
      <c r="E959" s="156"/>
      <c r="F959" s="237"/>
      <c r="G959" s="207"/>
      <c r="H959" s="237"/>
    </row>
    <row r="960" spans="1:8" s="165" customFormat="1">
      <c r="A960" s="156"/>
      <c r="B960" s="156"/>
      <c r="C960" s="157"/>
      <c r="D960" s="211"/>
      <c r="E960" s="156"/>
      <c r="F960" s="237"/>
      <c r="G960" s="207"/>
      <c r="H960" s="237"/>
    </row>
    <row r="961" spans="1:8" s="165" customFormat="1">
      <c r="A961" s="156"/>
      <c r="B961" s="156"/>
      <c r="C961" s="157"/>
      <c r="D961" s="211"/>
      <c r="E961" s="156"/>
      <c r="F961" s="237"/>
      <c r="G961" s="207"/>
      <c r="H961" s="237"/>
    </row>
    <row r="962" spans="1:8" s="165" customFormat="1">
      <c r="A962" s="156"/>
      <c r="B962" s="156"/>
      <c r="C962" s="157"/>
      <c r="D962" s="211"/>
      <c r="E962" s="156"/>
      <c r="F962" s="237"/>
      <c r="G962" s="207"/>
      <c r="H962" s="237"/>
    </row>
    <row r="963" spans="1:8" s="165" customFormat="1">
      <c r="A963" s="156"/>
      <c r="B963" s="156"/>
      <c r="C963" s="157"/>
      <c r="D963" s="211"/>
      <c r="E963" s="156"/>
      <c r="F963" s="237"/>
      <c r="G963" s="207"/>
      <c r="H963" s="237"/>
    </row>
    <row r="964" spans="1:8" s="165" customFormat="1">
      <c r="A964" s="156"/>
      <c r="B964" s="156"/>
      <c r="C964" s="157"/>
      <c r="D964" s="211"/>
      <c r="E964" s="156"/>
      <c r="F964" s="237"/>
      <c r="G964" s="207"/>
      <c r="H964" s="237"/>
    </row>
    <row r="965" spans="1:8" s="165" customFormat="1">
      <c r="A965" s="156"/>
      <c r="B965" s="156"/>
      <c r="C965" s="157"/>
      <c r="D965" s="211"/>
      <c r="E965" s="156"/>
      <c r="F965" s="237"/>
      <c r="G965" s="207"/>
      <c r="H965" s="237"/>
    </row>
    <row r="966" spans="1:8" s="165" customFormat="1">
      <c r="A966" s="156"/>
      <c r="B966" s="156"/>
      <c r="C966" s="157"/>
      <c r="D966" s="211"/>
      <c r="E966" s="156"/>
      <c r="F966" s="237"/>
      <c r="G966" s="207"/>
      <c r="H966" s="237"/>
    </row>
    <row r="967" spans="1:8" s="165" customFormat="1">
      <c r="A967" s="156"/>
      <c r="B967" s="156"/>
      <c r="C967" s="157"/>
      <c r="D967" s="211"/>
      <c r="E967" s="156"/>
      <c r="F967" s="237"/>
      <c r="G967" s="207"/>
      <c r="H967" s="237"/>
    </row>
    <row r="968" spans="1:8" s="165" customFormat="1">
      <c r="A968" s="156"/>
      <c r="B968" s="156"/>
      <c r="C968" s="157"/>
      <c r="D968" s="211"/>
      <c r="E968" s="156"/>
      <c r="F968" s="237"/>
      <c r="G968" s="207"/>
      <c r="H968" s="237"/>
    </row>
    <row r="969" spans="1:8" s="165" customFormat="1">
      <c r="A969" s="156"/>
      <c r="B969" s="156"/>
      <c r="C969" s="157"/>
      <c r="D969" s="211"/>
      <c r="E969" s="156"/>
      <c r="F969" s="237"/>
      <c r="G969" s="207"/>
      <c r="H969" s="237"/>
    </row>
    <row r="970" spans="1:8" s="165" customFormat="1">
      <c r="A970" s="156"/>
      <c r="B970" s="156"/>
      <c r="C970" s="157"/>
      <c r="D970" s="211"/>
      <c r="E970" s="156"/>
      <c r="F970" s="237"/>
      <c r="G970" s="207"/>
      <c r="H970" s="237"/>
    </row>
    <row r="971" spans="1:8" s="165" customFormat="1">
      <c r="A971" s="156"/>
      <c r="B971" s="156"/>
      <c r="C971" s="157"/>
      <c r="D971" s="211"/>
      <c r="E971" s="156"/>
      <c r="F971" s="237"/>
      <c r="G971" s="207"/>
      <c r="H971" s="237"/>
    </row>
    <row r="972" spans="1:8" s="165" customFormat="1">
      <c r="A972" s="156"/>
      <c r="B972" s="156"/>
      <c r="C972" s="157"/>
      <c r="D972" s="211"/>
      <c r="E972" s="156"/>
      <c r="F972" s="237"/>
      <c r="G972" s="207"/>
      <c r="H972" s="237"/>
    </row>
    <row r="973" spans="1:8" s="165" customFormat="1">
      <c r="A973" s="156"/>
      <c r="B973" s="156"/>
      <c r="C973" s="157"/>
      <c r="D973" s="211"/>
      <c r="E973" s="156"/>
      <c r="F973" s="237"/>
      <c r="G973" s="207"/>
      <c r="H973" s="237"/>
    </row>
    <row r="974" spans="1:8" s="165" customFormat="1">
      <c r="A974" s="156"/>
      <c r="B974" s="156"/>
      <c r="C974" s="157"/>
      <c r="D974" s="211"/>
      <c r="E974" s="156"/>
      <c r="F974" s="237"/>
      <c r="G974" s="207"/>
      <c r="H974" s="237"/>
    </row>
    <row r="975" spans="1:8" s="165" customFormat="1">
      <c r="A975" s="156"/>
      <c r="B975" s="156"/>
      <c r="C975" s="157"/>
      <c r="D975" s="211"/>
      <c r="E975" s="156"/>
      <c r="F975" s="237"/>
      <c r="G975" s="207"/>
      <c r="H975" s="237"/>
    </row>
    <row r="976" spans="1:8" s="165" customFormat="1">
      <c r="A976" s="156"/>
      <c r="B976" s="156"/>
      <c r="C976" s="157"/>
      <c r="D976" s="211"/>
      <c r="E976" s="156"/>
      <c r="F976" s="237"/>
      <c r="G976" s="207"/>
      <c r="H976" s="237"/>
    </row>
    <row r="977" spans="1:8" s="165" customFormat="1">
      <c r="A977" s="156"/>
      <c r="B977" s="156"/>
      <c r="C977" s="157"/>
      <c r="D977" s="211"/>
      <c r="E977" s="156"/>
      <c r="F977" s="237"/>
      <c r="G977" s="207"/>
      <c r="H977" s="237"/>
    </row>
    <row r="978" spans="1:8" s="165" customFormat="1">
      <c r="A978" s="156"/>
      <c r="B978" s="156"/>
      <c r="C978" s="157"/>
      <c r="D978" s="211"/>
      <c r="E978" s="156"/>
      <c r="F978" s="237"/>
      <c r="G978" s="207"/>
      <c r="H978" s="237"/>
    </row>
    <row r="979" spans="1:8" s="165" customFormat="1">
      <c r="A979" s="156"/>
      <c r="B979" s="156"/>
      <c r="C979" s="157"/>
      <c r="D979" s="211"/>
      <c r="E979" s="156"/>
      <c r="F979" s="237"/>
      <c r="G979" s="207"/>
      <c r="H979" s="237"/>
    </row>
    <row r="980" spans="1:8" s="165" customFormat="1">
      <c r="A980" s="156"/>
      <c r="B980" s="156"/>
      <c r="C980" s="157"/>
      <c r="D980" s="211"/>
      <c r="E980" s="156"/>
      <c r="F980" s="237"/>
      <c r="G980" s="207"/>
      <c r="H980" s="237"/>
    </row>
    <row r="981" spans="1:8" s="165" customFormat="1">
      <c r="A981" s="156"/>
      <c r="B981" s="156"/>
      <c r="C981" s="157"/>
      <c r="D981" s="211"/>
      <c r="E981" s="156"/>
      <c r="F981" s="237"/>
      <c r="G981" s="207"/>
      <c r="H981" s="237"/>
    </row>
    <row r="982" spans="1:8" s="165" customFormat="1">
      <c r="A982" s="156"/>
      <c r="B982" s="156"/>
      <c r="C982" s="157"/>
      <c r="D982" s="211"/>
      <c r="E982" s="156"/>
      <c r="F982" s="237"/>
      <c r="G982" s="207"/>
      <c r="H982" s="237"/>
    </row>
    <row r="983" spans="1:8" s="165" customFormat="1">
      <c r="A983" s="156"/>
      <c r="B983" s="156"/>
      <c r="C983" s="157"/>
      <c r="D983" s="211"/>
      <c r="E983" s="156"/>
      <c r="F983" s="237"/>
      <c r="G983" s="207"/>
      <c r="H983" s="237"/>
    </row>
    <row r="984" spans="1:8" s="165" customFormat="1">
      <c r="A984" s="156"/>
      <c r="B984" s="156"/>
      <c r="C984" s="157"/>
      <c r="D984" s="211"/>
      <c r="E984" s="156"/>
      <c r="F984" s="237"/>
      <c r="G984" s="207"/>
      <c r="H984" s="237"/>
    </row>
    <row r="985" spans="1:8" s="165" customFormat="1">
      <c r="A985" s="156"/>
      <c r="B985" s="156"/>
      <c r="C985" s="157"/>
      <c r="D985" s="211"/>
      <c r="E985" s="156"/>
      <c r="F985" s="237"/>
      <c r="G985" s="207"/>
      <c r="H985" s="237"/>
    </row>
    <row r="986" spans="1:8" s="165" customFormat="1">
      <c r="A986" s="156"/>
      <c r="B986" s="156"/>
      <c r="C986" s="157"/>
      <c r="D986" s="211"/>
      <c r="E986" s="156"/>
      <c r="F986" s="237"/>
      <c r="G986" s="207"/>
      <c r="H986" s="237"/>
    </row>
    <row r="987" spans="1:8" s="165" customFormat="1">
      <c r="A987" s="156"/>
      <c r="B987" s="156"/>
      <c r="C987" s="157"/>
      <c r="D987" s="211"/>
      <c r="E987" s="156"/>
      <c r="F987" s="237"/>
      <c r="G987" s="207"/>
      <c r="H987" s="237"/>
    </row>
    <row r="988" spans="1:8" s="165" customFormat="1">
      <c r="A988" s="156"/>
      <c r="B988" s="156"/>
      <c r="C988" s="157"/>
      <c r="D988" s="211"/>
      <c r="E988" s="156"/>
      <c r="F988" s="237"/>
      <c r="G988" s="207"/>
      <c r="H988" s="237"/>
    </row>
    <row r="989" spans="1:8" s="165" customFormat="1">
      <c r="A989" s="156"/>
      <c r="B989" s="156"/>
      <c r="C989" s="157"/>
      <c r="D989" s="211"/>
      <c r="E989" s="156"/>
      <c r="F989" s="237"/>
      <c r="G989" s="207"/>
      <c r="H989" s="237"/>
    </row>
    <row r="990" spans="1:8" s="165" customFormat="1">
      <c r="A990" s="156"/>
      <c r="B990" s="156"/>
      <c r="C990" s="157"/>
      <c r="D990" s="211"/>
      <c r="E990" s="156"/>
      <c r="F990" s="237"/>
      <c r="G990" s="207"/>
      <c r="H990" s="237"/>
    </row>
    <row r="991" spans="1:8" s="165" customFormat="1">
      <c r="A991" s="156"/>
      <c r="B991" s="156"/>
      <c r="C991" s="157"/>
      <c r="D991" s="211"/>
      <c r="E991" s="156"/>
      <c r="F991" s="237"/>
      <c r="G991" s="207"/>
      <c r="H991" s="237"/>
    </row>
    <row r="992" spans="1:8" s="165" customFormat="1">
      <c r="A992" s="156"/>
      <c r="B992" s="156"/>
      <c r="C992" s="157"/>
      <c r="D992" s="211"/>
      <c r="E992" s="156"/>
      <c r="F992" s="237"/>
      <c r="G992" s="207"/>
      <c r="H992" s="237"/>
    </row>
    <row r="993" spans="1:8" s="165" customFormat="1">
      <c r="A993" s="156"/>
      <c r="B993" s="156"/>
      <c r="C993" s="157"/>
      <c r="D993" s="211"/>
      <c r="E993" s="156"/>
      <c r="F993" s="237"/>
      <c r="G993" s="207"/>
      <c r="H993" s="237"/>
    </row>
    <row r="994" spans="1:8" s="165" customFormat="1">
      <c r="A994" s="156"/>
      <c r="B994" s="156"/>
      <c r="C994" s="157"/>
      <c r="D994" s="211"/>
      <c r="E994" s="156"/>
      <c r="F994" s="237"/>
      <c r="G994" s="207"/>
      <c r="H994" s="237"/>
    </row>
    <row r="995" spans="1:8" s="165" customFormat="1">
      <c r="A995" s="156"/>
      <c r="B995" s="156"/>
      <c r="C995" s="157"/>
      <c r="D995" s="211"/>
      <c r="E995" s="156"/>
      <c r="F995" s="237"/>
      <c r="G995" s="207"/>
      <c r="H995" s="237"/>
    </row>
    <row r="996" spans="1:8" s="165" customFormat="1">
      <c r="A996" s="156"/>
      <c r="B996" s="156"/>
      <c r="C996" s="157"/>
      <c r="D996" s="211"/>
      <c r="E996" s="156"/>
      <c r="F996" s="237"/>
      <c r="G996" s="207"/>
      <c r="H996" s="237"/>
    </row>
    <row r="997" spans="1:8" s="165" customFormat="1">
      <c r="A997" s="156"/>
      <c r="B997" s="156"/>
      <c r="C997" s="157"/>
      <c r="D997" s="211"/>
      <c r="E997" s="156"/>
      <c r="F997" s="237"/>
      <c r="G997" s="207"/>
      <c r="H997" s="237"/>
    </row>
    <row r="998" spans="1:8" s="165" customFormat="1">
      <c r="A998" s="156"/>
      <c r="B998" s="156"/>
      <c r="C998" s="157"/>
      <c r="D998" s="211"/>
      <c r="E998" s="156"/>
      <c r="F998" s="237"/>
      <c r="G998" s="207"/>
      <c r="H998" s="237"/>
    </row>
    <row r="999" spans="1:8" s="165" customFormat="1">
      <c r="A999" s="156"/>
      <c r="B999" s="156"/>
      <c r="C999" s="157"/>
      <c r="D999" s="211"/>
      <c r="E999" s="156"/>
      <c r="F999" s="237"/>
      <c r="G999" s="207"/>
      <c r="H999" s="237"/>
    </row>
    <row r="1000" spans="1:8" s="165" customFormat="1">
      <c r="A1000" s="156"/>
      <c r="B1000" s="156"/>
      <c r="C1000" s="157"/>
      <c r="D1000" s="211"/>
      <c r="E1000" s="156"/>
      <c r="F1000" s="237"/>
      <c r="G1000" s="207"/>
      <c r="H1000" s="237"/>
    </row>
    <row r="1001" spans="1:8" s="165" customFormat="1">
      <c r="A1001" s="156"/>
      <c r="B1001" s="156"/>
      <c r="C1001" s="157"/>
      <c r="D1001" s="211"/>
      <c r="E1001" s="156"/>
      <c r="F1001" s="237"/>
      <c r="G1001" s="207"/>
      <c r="H1001" s="237"/>
    </row>
    <row r="1002" spans="1:8" s="165" customFormat="1">
      <c r="A1002" s="156"/>
      <c r="B1002" s="156"/>
      <c r="C1002" s="157"/>
      <c r="D1002" s="211"/>
      <c r="E1002" s="156"/>
      <c r="F1002" s="237"/>
      <c r="G1002" s="207"/>
      <c r="H1002" s="237"/>
    </row>
    <row r="1003" spans="1:8" s="165" customFormat="1">
      <c r="A1003" s="156"/>
      <c r="B1003" s="156"/>
      <c r="C1003" s="157"/>
      <c r="D1003" s="211"/>
      <c r="E1003" s="156"/>
      <c r="F1003" s="237"/>
      <c r="G1003" s="207"/>
      <c r="H1003" s="237"/>
    </row>
    <row r="1004" spans="1:8" s="165" customFormat="1">
      <c r="A1004" s="156"/>
      <c r="B1004" s="156"/>
      <c r="C1004" s="157"/>
      <c r="D1004" s="211"/>
      <c r="E1004" s="156"/>
      <c r="F1004" s="237"/>
      <c r="G1004" s="207"/>
      <c r="H1004" s="237"/>
    </row>
    <row r="1005" spans="1:8" s="165" customFormat="1">
      <c r="A1005" s="156"/>
      <c r="B1005" s="156"/>
      <c r="C1005" s="157"/>
      <c r="D1005" s="211"/>
      <c r="E1005" s="156"/>
      <c r="F1005" s="237"/>
      <c r="G1005" s="207"/>
      <c r="H1005" s="237"/>
    </row>
    <row r="1006" spans="1:8" s="165" customFormat="1">
      <c r="A1006" s="156"/>
      <c r="B1006" s="156"/>
      <c r="C1006" s="157"/>
      <c r="D1006" s="211"/>
      <c r="E1006" s="156"/>
      <c r="F1006" s="237"/>
      <c r="G1006" s="207"/>
      <c r="H1006" s="237"/>
    </row>
    <row r="1007" spans="1:8" s="165" customFormat="1">
      <c r="A1007" s="156"/>
      <c r="B1007" s="156"/>
      <c r="C1007" s="157"/>
      <c r="D1007" s="211"/>
      <c r="E1007" s="156"/>
      <c r="F1007" s="237"/>
      <c r="G1007" s="207"/>
      <c r="H1007" s="237"/>
    </row>
    <row r="1008" spans="1:8" s="165" customFormat="1">
      <c r="A1008" s="156"/>
      <c r="B1008" s="156"/>
      <c r="C1008" s="157"/>
      <c r="D1008" s="211"/>
      <c r="E1008" s="156"/>
      <c r="F1008" s="237"/>
      <c r="G1008" s="207"/>
      <c r="H1008" s="237"/>
    </row>
    <row r="1009" spans="1:8" s="165" customFormat="1">
      <c r="A1009" s="156"/>
      <c r="B1009" s="156"/>
      <c r="C1009" s="157"/>
      <c r="D1009" s="211"/>
      <c r="E1009" s="156"/>
      <c r="F1009" s="237"/>
      <c r="G1009" s="207"/>
      <c r="H1009" s="237"/>
    </row>
    <row r="1010" spans="1:8" s="165" customFormat="1">
      <c r="A1010" s="156"/>
      <c r="B1010" s="156"/>
      <c r="C1010" s="157"/>
      <c r="D1010" s="211"/>
      <c r="E1010" s="156"/>
      <c r="F1010" s="237"/>
      <c r="G1010" s="207"/>
      <c r="H1010" s="237"/>
    </row>
    <row r="1011" spans="1:8" s="165" customFormat="1">
      <c r="A1011" s="156"/>
      <c r="B1011" s="156"/>
      <c r="C1011" s="157"/>
      <c r="D1011" s="211"/>
      <c r="E1011" s="156"/>
      <c r="F1011" s="237"/>
      <c r="G1011" s="207"/>
      <c r="H1011" s="237"/>
    </row>
    <row r="1012" spans="1:8" s="165" customFormat="1">
      <c r="A1012" s="156"/>
      <c r="B1012" s="156"/>
      <c r="C1012" s="157"/>
      <c r="D1012" s="211"/>
      <c r="E1012" s="156"/>
      <c r="F1012" s="237"/>
      <c r="G1012" s="207"/>
      <c r="H1012" s="237"/>
    </row>
    <row r="1013" spans="1:8" s="165" customFormat="1">
      <c r="A1013" s="156"/>
      <c r="B1013" s="156"/>
      <c r="C1013" s="157"/>
      <c r="D1013" s="211"/>
      <c r="E1013" s="156"/>
      <c r="F1013" s="237"/>
      <c r="G1013" s="207"/>
      <c r="H1013" s="237"/>
    </row>
    <row r="1014" spans="1:8" s="165" customFormat="1">
      <c r="A1014" s="156"/>
      <c r="B1014" s="156"/>
      <c r="C1014" s="157"/>
      <c r="D1014" s="211"/>
      <c r="E1014" s="156"/>
      <c r="F1014" s="237"/>
      <c r="G1014" s="207"/>
      <c r="H1014" s="237"/>
    </row>
    <row r="1015" spans="1:8" s="165" customFormat="1">
      <c r="A1015" s="156"/>
      <c r="B1015" s="156"/>
      <c r="C1015" s="157"/>
      <c r="D1015" s="211"/>
      <c r="E1015" s="156"/>
      <c r="F1015" s="237"/>
      <c r="G1015" s="207"/>
      <c r="H1015" s="237"/>
    </row>
    <row r="1016" spans="1:8" s="165" customFormat="1">
      <c r="A1016" s="156"/>
      <c r="B1016" s="156"/>
      <c r="C1016" s="157"/>
      <c r="D1016" s="211"/>
      <c r="E1016" s="156"/>
      <c r="F1016" s="237"/>
      <c r="G1016" s="207"/>
      <c r="H1016" s="237"/>
    </row>
    <row r="1017" spans="1:8" s="165" customFormat="1">
      <c r="A1017" s="156"/>
      <c r="B1017" s="156"/>
      <c r="C1017" s="157"/>
      <c r="D1017" s="211"/>
      <c r="E1017" s="156"/>
      <c r="F1017" s="237"/>
      <c r="G1017" s="207"/>
      <c r="H1017" s="237"/>
    </row>
    <row r="1018" spans="1:8" s="165" customFormat="1">
      <c r="A1018" s="156"/>
      <c r="B1018" s="156"/>
      <c r="C1018" s="157"/>
      <c r="D1018" s="211"/>
      <c r="E1018" s="156"/>
      <c r="F1018" s="237"/>
      <c r="G1018" s="207"/>
      <c r="H1018" s="237"/>
    </row>
    <row r="1019" spans="1:8" s="165" customFormat="1">
      <c r="A1019" s="156"/>
      <c r="B1019" s="156"/>
      <c r="C1019" s="157"/>
      <c r="D1019" s="211"/>
      <c r="E1019" s="156"/>
      <c r="F1019" s="237"/>
      <c r="G1019" s="207"/>
      <c r="H1019" s="237"/>
    </row>
    <row r="1020" spans="1:8" s="165" customFormat="1">
      <c r="A1020" s="156"/>
      <c r="B1020" s="156"/>
      <c r="C1020" s="157"/>
      <c r="D1020" s="211"/>
      <c r="E1020" s="156"/>
      <c r="F1020" s="237"/>
      <c r="G1020" s="207"/>
      <c r="H1020" s="237"/>
    </row>
    <row r="1021" spans="1:8" s="165" customFormat="1">
      <c r="A1021" s="156"/>
      <c r="B1021" s="156"/>
      <c r="C1021" s="157"/>
      <c r="D1021" s="211"/>
      <c r="E1021" s="156"/>
      <c r="F1021" s="237"/>
      <c r="G1021" s="207"/>
      <c r="H1021" s="237"/>
    </row>
    <row r="1022" spans="1:8" s="165" customFormat="1">
      <c r="A1022" s="156"/>
      <c r="B1022" s="156"/>
      <c r="C1022" s="157"/>
      <c r="D1022" s="211"/>
      <c r="E1022" s="156"/>
      <c r="F1022" s="237"/>
      <c r="G1022" s="207"/>
      <c r="H1022" s="237"/>
    </row>
    <row r="1023" spans="1:8" s="165" customFormat="1">
      <c r="A1023" s="156"/>
      <c r="B1023" s="156"/>
      <c r="C1023" s="157"/>
      <c r="D1023" s="211"/>
      <c r="E1023" s="156"/>
      <c r="F1023" s="237"/>
      <c r="G1023" s="207"/>
      <c r="H1023" s="237"/>
    </row>
    <row r="1024" spans="1:8" s="165" customFormat="1">
      <c r="A1024" s="156"/>
      <c r="B1024" s="156"/>
      <c r="C1024" s="157"/>
      <c r="D1024" s="211"/>
      <c r="E1024" s="156"/>
      <c r="F1024" s="237"/>
      <c r="G1024" s="207"/>
      <c r="H1024" s="237"/>
    </row>
    <row r="1025" spans="1:8" s="165" customFormat="1">
      <c r="A1025" s="156"/>
      <c r="B1025" s="156"/>
      <c r="C1025" s="157"/>
      <c r="D1025" s="211"/>
      <c r="E1025" s="156"/>
      <c r="F1025" s="237"/>
      <c r="G1025" s="207"/>
      <c r="H1025" s="237"/>
    </row>
    <row r="1026" spans="1:8" s="165" customFormat="1">
      <c r="A1026" s="156"/>
      <c r="B1026" s="156"/>
      <c r="C1026" s="157"/>
      <c r="D1026" s="211"/>
      <c r="E1026" s="156"/>
      <c r="F1026" s="237"/>
      <c r="G1026" s="207"/>
      <c r="H1026" s="237"/>
    </row>
    <row r="1027" spans="1:8" s="165" customFormat="1">
      <c r="A1027" s="156"/>
      <c r="B1027" s="156"/>
      <c r="C1027" s="157"/>
      <c r="D1027" s="211"/>
      <c r="E1027" s="156"/>
      <c r="F1027" s="237"/>
      <c r="G1027" s="207"/>
      <c r="H1027" s="237"/>
    </row>
    <row r="1028" spans="1:8" s="165" customFormat="1">
      <c r="A1028" s="156"/>
      <c r="B1028" s="156"/>
      <c r="C1028" s="157"/>
      <c r="D1028" s="211"/>
      <c r="E1028" s="156"/>
      <c r="F1028" s="237"/>
      <c r="G1028" s="207"/>
      <c r="H1028" s="237"/>
    </row>
    <row r="1029" spans="1:8" s="165" customFormat="1">
      <c r="A1029" s="156"/>
      <c r="B1029" s="156"/>
      <c r="C1029" s="157"/>
      <c r="D1029" s="211"/>
      <c r="E1029" s="156"/>
      <c r="F1029" s="237"/>
      <c r="G1029" s="207"/>
      <c r="H1029" s="237"/>
    </row>
    <row r="1030" spans="1:8" s="165" customFormat="1">
      <c r="A1030" s="156"/>
      <c r="B1030" s="156"/>
      <c r="C1030" s="157"/>
      <c r="D1030" s="211"/>
      <c r="E1030" s="156"/>
      <c r="F1030" s="237"/>
      <c r="G1030" s="207"/>
      <c r="H1030" s="237"/>
    </row>
    <row r="1031" spans="1:8" s="165" customFormat="1">
      <c r="A1031" s="156"/>
      <c r="B1031" s="156"/>
      <c r="C1031" s="157"/>
      <c r="D1031" s="211"/>
      <c r="E1031" s="156"/>
      <c r="F1031" s="237"/>
      <c r="G1031" s="207"/>
      <c r="H1031" s="237"/>
    </row>
    <row r="1032" spans="1:8" s="165" customFormat="1">
      <c r="A1032" s="156"/>
      <c r="B1032" s="156"/>
      <c r="C1032" s="157"/>
      <c r="D1032" s="211"/>
      <c r="E1032" s="156"/>
      <c r="F1032" s="237"/>
      <c r="G1032" s="207"/>
      <c r="H1032" s="237"/>
    </row>
    <row r="1033" spans="1:8" s="165" customFormat="1">
      <c r="A1033" s="156"/>
      <c r="B1033" s="156"/>
      <c r="C1033" s="157"/>
      <c r="D1033" s="211"/>
      <c r="E1033" s="156"/>
      <c r="F1033" s="237"/>
      <c r="G1033" s="207"/>
      <c r="H1033" s="237"/>
    </row>
    <row r="1034" spans="1:8" s="165" customFormat="1">
      <c r="A1034" s="156"/>
      <c r="B1034" s="156"/>
      <c r="C1034" s="157"/>
      <c r="D1034" s="211"/>
      <c r="E1034" s="156"/>
      <c r="F1034" s="237"/>
      <c r="G1034" s="207"/>
      <c r="H1034" s="237"/>
    </row>
    <row r="1035" spans="1:8" s="165" customFormat="1">
      <c r="A1035" s="156"/>
      <c r="B1035" s="156"/>
      <c r="C1035" s="157"/>
      <c r="D1035" s="211"/>
      <c r="E1035" s="156"/>
      <c r="F1035" s="237"/>
      <c r="G1035" s="207"/>
      <c r="H1035" s="237"/>
    </row>
    <row r="1036" spans="1:8" s="165" customFormat="1">
      <c r="A1036" s="156"/>
      <c r="B1036" s="156"/>
      <c r="C1036" s="157"/>
      <c r="D1036" s="211"/>
      <c r="E1036" s="156"/>
      <c r="F1036" s="237"/>
      <c r="G1036" s="207"/>
      <c r="H1036" s="237"/>
    </row>
    <row r="1037" spans="1:8" s="165" customFormat="1">
      <c r="A1037" s="156"/>
      <c r="B1037" s="156"/>
      <c r="C1037" s="157"/>
      <c r="D1037" s="211"/>
      <c r="E1037" s="156"/>
      <c r="F1037" s="237"/>
      <c r="G1037" s="207"/>
      <c r="H1037" s="237"/>
    </row>
    <row r="1038" spans="1:8" s="165" customFormat="1">
      <c r="A1038" s="156"/>
      <c r="B1038" s="156"/>
      <c r="C1038" s="157"/>
      <c r="D1038" s="211"/>
      <c r="E1038" s="156"/>
      <c r="F1038" s="237"/>
      <c r="G1038" s="207"/>
      <c r="H1038" s="237"/>
    </row>
    <row r="1039" spans="1:8" s="165" customFormat="1">
      <c r="A1039" s="156"/>
      <c r="B1039" s="156"/>
      <c r="C1039" s="157"/>
      <c r="D1039" s="211"/>
      <c r="E1039" s="156"/>
      <c r="F1039" s="237"/>
      <c r="G1039" s="207"/>
      <c r="H1039" s="237"/>
    </row>
    <row r="1040" spans="1:8" s="165" customFormat="1">
      <c r="A1040" s="156"/>
      <c r="B1040" s="156"/>
      <c r="C1040" s="157"/>
      <c r="D1040" s="211"/>
      <c r="E1040" s="156"/>
      <c r="F1040" s="237"/>
      <c r="G1040" s="207"/>
      <c r="H1040" s="237"/>
    </row>
    <row r="1041" spans="1:8" s="165" customFormat="1">
      <c r="A1041" s="156"/>
      <c r="B1041" s="156"/>
      <c r="C1041" s="157"/>
      <c r="D1041" s="211"/>
      <c r="E1041" s="156"/>
      <c r="F1041" s="237"/>
      <c r="G1041" s="207"/>
      <c r="H1041" s="237"/>
    </row>
    <row r="1042" spans="1:8" s="165" customFormat="1">
      <c r="A1042" s="156"/>
      <c r="B1042" s="156"/>
      <c r="C1042" s="157"/>
      <c r="D1042" s="211"/>
      <c r="E1042" s="156"/>
      <c r="F1042" s="237"/>
      <c r="G1042" s="207"/>
      <c r="H1042" s="237"/>
    </row>
    <row r="1043" spans="1:8" s="165" customFormat="1">
      <c r="A1043" s="156"/>
      <c r="B1043" s="156"/>
      <c r="C1043" s="157"/>
      <c r="D1043" s="211"/>
      <c r="E1043" s="156"/>
      <c r="F1043" s="237"/>
      <c r="G1043" s="207"/>
      <c r="H1043" s="237"/>
    </row>
    <row r="1044" spans="1:8" s="165" customFormat="1">
      <c r="A1044" s="156"/>
      <c r="B1044" s="156"/>
      <c r="C1044" s="157"/>
      <c r="D1044" s="211"/>
      <c r="E1044" s="156"/>
      <c r="F1044" s="237"/>
      <c r="G1044" s="207"/>
      <c r="H1044" s="237"/>
    </row>
    <row r="1045" spans="1:8" s="165" customFormat="1">
      <c r="A1045" s="156"/>
      <c r="B1045" s="156"/>
      <c r="C1045" s="157"/>
      <c r="D1045" s="211"/>
      <c r="E1045" s="156"/>
      <c r="F1045" s="237"/>
      <c r="G1045" s="207"/>
      <c r="H1045" s="237"/>
    </row>
    <row r="1046" spans="1:8" s="165" customFormat="1">
      <c r="A1046" s="156"/>
      <c r="B1046" s="156"/>
      <c r="C1046" s="157"/>
      <c r="D1046" s="211"/>
      <c r="E1046" s="156"/>
      <c r="F1046" s="237"/>
      <c r="G1046" s="207"/>
      <c r="H1046" s="237"/>
    </row>
    <row r="1047" spans="1:8" s="165" customFormat="1">
      <c r="A1047" s="156"/>
      <c r="B1047" s="156"/>
      <c r="C1047" s="157"/>
      <c r="D1047" s="211"/>
      <c r="E1047" s="156"/>
      <c r="F1047" s="237"/>
      <c r="G1047" s="207"/>
      <c r="H1047" s="237"/>
    </row>
    <row r="1048" spans="1:8" s="165" customFormat="1">
      <c r="A1048" s="156"/>
      <c r="B1048" s="156"/>
      <c r="C1048" s="157"/>
      <c r="D1048" s="211"/>
      <c r="E1048" s="156"/>
      <c r="F1048" s="237"/>
      <c r="G1048" s="207"/>
      <c r="H1048" s="237"/>
    </row>
    <row r="1049" spans="1:8" s="165" customFormat="1">
      <c r="A1049" s="156"/>
      <c r="B1049" s="156"/>
      <c r="C1049" s="157"/>
      <c r="D1049" s="211"/>
      <c r="E1049" s="156"/>
      <c r="F1049" s="237"/>
      <c r="G1049" s="207"/>
      <c r="H1049" s="237"/>
    </row>
    <row r="1050" spans="1:8" s="165" customFormat="1">
      <c r="A1050" s="156"/>
      <c r="B1050" s="156"/>
      <c r="C1050" s="157"/>
      <c r="D1050" s="211"/>
      <c r="E1050" s="156"/>
      <c r="F1050" s="237"/>
      <c r="G1050" s="207"/>
      <c r="H1050" s="237"/>
    </row>
    <row r="1051" spans="1:8" s="165" customFormat="1">
      <c r="A1051" s="156"/>
      <c r="B1051" s="156"/>
      <c r="C1051" s="157"/>
      <c r="D1051" s="211"/>
      <c r="E1051" s="156"/>
      <c r="F1051" s="237"/>
      <c r="G1051" s="207"/>
      <c r="H1051" s="237"/>
    </row>
    <row r="1052" spans="1:8" s="165" customFormat="1">
      <c r="A1052" s="156"/>
      <c r="B1052" s="156"/>
      <c r="C1052" s="157"/>
      <c r="D1052" s="211"/>
      <c r="E1052" s="156"/>
      <c r="F1052" s="237"/>
      <c r="G1052" s="207"/>
      <c r="H1052" s="237"/>
    </row>
    <row r="1053" spans="1:8" s="165" customFormat="1">
      <c r="A1053" s="156"/>
      <c r="B1053" s="156"/>
      <c r="C1053" s="157"/>
      <c r="D1053" s="211"/>
      <c r="E1053" s="156"/>
      <c r="F1053" s="237"/>
      <c r="G1053" s="207"/>
      <c r="H1053" s="237"/>
    </row>
    <row r="1054" spans="1:8" s="165" customFormat="1">
      <c r="A1054" s="156"/>
      <c r="B1054" s="156"/>
      <c r="C1054" s="157"/>
      <c r="D1054" s="211"/>
      <c r="E1054" s="156"/>
      <c r="F1054" s="237"/>
      <c r="G1054" s="207"/>
      <c r="H1054" s="237"/>
    </row>
    <row r="1055" spans="1:8" s="165" customFormat="1">
      <c r="A1055" s="156"/>
      <c r="B1055" s="156"/>
      <c r="C1055" s="157"/>
      <c r="D1055" s="211"/>
      <c r="E1055" s="156"/>
      <c r="F1055" s="237"/>
      <c r="G1055" s="207"/>
      <c r="H1055" s="237"/>
    </row>
    <row r="1056" spans="1:8" s="165" customFormat="1">
      <c r="A1056" s="156"/>
      <c r="B1056" s="156"/>
      <c r="C1056" s="157"/>
      <c r="D1056" s="211"/>
      <c r="E1056" s="156"/>
      <c r="F1056" s="237"/>
      <c r="G1056" s="207"/>
      <c r="H1056" s="237"/>
    </row>
    <row r="1057" spans="1:8" s="165" customFormat="1">
      <c r="A1057" s="156"/>
      <c r="B1057" s="156"/>
      <c r="C1057" s="157"/>
      <c r="D1057" s="211"/>
      <c r="E1057" s="156"/>
      <c r="F1057" s="237"/>
      <c r="G1057" s="207"/>
      <c r="H1057" s="237"/>
    </row>
    <row r="1058" spans="1:8" s="165" customFormat="1">
      <c r="A1058" s="156"/>
      <c r="B1058" s="156"/>
      <c r="C1058" s="157"/>
      <c r="D1058" s="211"/>
      <c r="E1058" s="156"/>
      <c r="F1058" s="237"/>
      <c r="G1058" s="207"/>
      <c r="H1058" s="237"/>
    </row>
    <row r="1059" spans="1:8" s="165" customFormat="1">
      <c r="A1059" s="156"/>
      <c r="B1059" s="156"/>
      <c r="C1059" s="157"/>
      <c r="D1059" s="211"/>
      <c r="E1059" s="156"/>
      <c r="F1059" s="237"/>
      <c r="G1059" s="207"/>
      <c r="H1059" s="237"/>
    </row>
    <row r="1060" spans="1:8" s="165" customFormat="1">
      <c r="A1060" s="156"/>
      <c r="B1060" s="156"/>
      <c r="C1060" s="157"/>
      <c r="D1060" s="211"/>
      <c r="E1060" s="156"/>
      <c r="F1060" s="237"/>
      <c r="G1060" s="207"/>
      <c r="H1060" s="237"/>
    </row>
    <row r="1061" spans="1:8" s="165" customFormat="1">
      <c r="A1061" s="156"/>
      <c r="B1061" s="156"/>
      <c r="C1061" s="157"/>
      <c r="D1061" s="211"/>
      <c r="E1061" s="156"/>
      <c r="F1061" s="237"/>
      <c r="G1061" s="207"/>
      <c r="H1061" s="237"/>
    </row>
    <row r="1062" spans="1:8" s="165" customFormat="1">
      <c r="A1062" s="156"/>
      <c r="B1062" s="156"/>
      <c r="C1062" s="157"/>
      <c r="D1062" s="211"/>
      <c r="E1062" s="156"/>
      <c r="F1062" s="237"/>
      <c r="G1062" s="207"/>
      <c r="H1062" s="237"/>
    </row>
    <row r="1063" spans="1:8" s="165" customFormat="1">
      <c r="A1063" s="156"/>
      <c r="B1063" s="156"/>
      <c r="C1063" s="157"/>
      <c r="D1063" s="211"/>
      <c r="E1063" s="156"/>
      <c r="F1063" s="237"/>
      <c r="G1063" s="207"/>
      <c r="H1063" s="237"/>
    </row>
    <row r="1064" spans="1:8" s="165" customFormat="1">
      <c r="A1064" s="156"/>
      <c r="B1064" s="156"/>
      <c r="C1064" s="157"/>
      <c r="D1064" s="211"/>
      <c r="E1064" s="156"/>
      <c r="F1064" s="237"/>
      <c r="G1064" s="207"/>
      <c r="H1064" s="237"/>
    </row>
    <row r="1065" spans="1:8" s="165" customFormat="1">
      <c r="A1065" s="156"/>
      <c r="B1065" s="156"/>
      <c r="C1065" s="157"/>
      <c r="D1065" s="211"/>
      <c r="E1065" s="156"/>
      <c r="F1065" s="237"/>
      <c r="G1065" s="207"/>
      <c r="H1065" s="237"/>
    </row>
    <row r="1066" spans="1:8" s="165" customFormat="1">
      <c r="A1066" s="156"/>
      <c r="B1066" s="156"/>
      <c r="C1066" s="157"/>
      <c r="D1066" s="211"/>
      <c r="E1066" s="156"/>
      <c r="F1066" s="237"/>
      <c r="G1066" s="207"/>
      <c r="H1066" s="237"/>
    </row>
    <row r="1067" spans="1:8" s="165" customFormat="1">
      <c r="A1067" s="156"/>
      <c r="B1067" s="156"/>
      <c r="C1067" s="157"/>
      <c r="D1067" s="211"/>
      <c r="E1067" s="156"/>
      <c r="F1067" s="237"/>
      <c r="G1067" s="207"/>
      <c r="H1067" s="237"/>
    </row>
    <row r="1068" spans="1:8" s="165" customFormat="1">
      <c r="A1068" s="156"/>
      <c r="B1068" s="156"/>
      <c r="C1068" s="157"/>
      <c r="D1068" s="211"/>
      <c r="E1068" s="156"/>
      <c r="F1068" s="237"/>
      <c r="G1068" s="207"/>
      <c r="H1068" s="237"/>
    </row>
    <row r="1069" spans="1:8" s="165" customFormat="1">
      <c r="A1069" s="156"/>
      <c r="B1069" s="156"/>
      <c r="C1069" s="157"/>
      <c r="D1069" s="211"/>
      <c r="E1069" s="156"/>
      <c r="F1069" s="237"/>
      <c r="G1069" s="207"/>
      <c r="H1069" s="237"/>
    </row>
    <row r="1070" spans="1:8" s="165" customFormat="1">
      <c r="A1070" s="156"/>
      <c r="B1070" s="156"/>
      <c r="C1070" s="157"/>
      <c r="D1070" s="211"/>
      <c r="E1070" s="156"/>
      <c r="F1070" s="237"/>
      <c r="G1070" s="207"/>
      <c r="H1070" s="237"/>
    </row>
    <row r="1071" spans="1:8" s="165" customFormat="1">
      <c r="A1071" s="156"/>
      <c r="B1071" s="156"/>
      <c r="C1071" s="157"/>
      <c r="D1071" s="211"/>
      <c r="E1071" s="156"/>
      <c r="F1071" s="237"/>
      <c r="G1071" s="207"/>
      <c r="H1071" s="237"/>
    </row>
    <row r="1072" spans="1:8" s="165" customFormat="1">
      <c r="A1072" s="156"/>
      <c r="B1072" s="156"/>
      <c r="C1072" s="157"/>
      <c r="D1072" s="211"/>
      <c r="E1072" s="156"/>
      <c r="F1072" s="237"/>
      <c r="G1072" s="207"/>
      <c r="H1072" s="237"/>
    </row>
    <row r="1073" spans="1:8" s="165" customFormat="1">
      <c r="A1073" s="156"/>
      <c r="B1073" s="156"/>
      <c r="C1073" s="157"/>
      <c r="D1073" s="211"/>
      <c r="E1073" s="156"/>
      <c r="F1073" s="237"/>
      <c r="G1073" s="207"/>
      <c r="H1073" s="237"/>
    </row>
    <row r="1074" spans="1:8" s="165" customFormat="1">
      <c r="A1074" s="156"/>
      <c r="B1074" s="156"/>
      <c r="C1074" s="157"/>
      <c r="D1074" s="211"/>
      <c r="E1074" s="156"/>
      <c r="F1074" s="237"/>
      <c r="G1074" s="207"/>
      <c r="H1074" s="237"/>
    </row>
    <row r="1075" spans="1:8" s="165" customFormat="1">
      <c r="A1075" s="156"/>
      <c r="B1075" s="156"/>
      <c r="C1075" s="157"/>
      <c r="D1075" s="211"/>
      <c r="E1075" s="156"/>
      <c r="F1075" s="237"/>
      <c r="G1075" s="207"/>
      <c r="H1075" s="237"/>
    </row>
    <row r="1076" spans="1:8" s="165" customFormat="1">
      <c r="A1076" s="156"/>
      <c r="B1076" s="156"/>
      <c r="C1076" s="157"/>
      <c r="D1076" s="211"/>
      <c r="E1076" s="156"/>
      <c r="F1076" s="237"/>
      <c r="G1076" s="207"/>
      <c r="H1076" s="237"/>
    </row>
    <row r="1077" spans="1:8" s="165" customFormat="1">
      <c r="A1077" s="156"/>
      <c r="B1077" s="156"/>
      <c r="C1077" s="157"/>
      <c r="D1077" s="211"/>
      <c r="E1077" s="156"/>
      <c r="F1077" s="237"/>
      <c r="G1077" s="207"/>
      <c r="H1077" s="237"/>
    </row>
    <row r="1078" spans="1:8" s="165" customFormat="1">
      <c r="A1078" s="156"/>
      <c r="B1078" s="156"/>
      <c r="C1078" s="157"/>
      <c r="D1078" s="211"/>
      <c r="E1078" s="156"/>
      <c r="F1078" s="237"/>
      <c r="G1078" s="207"/>
      <c r="H1078" s="237"/>
    </row>
    <row r="1079" spans="1:8" s="165" customFormat="1">
      <c r="A1079" s="156"/>
      <c r="B1079" s="156"/>
      <c r="C1079" s="157"/>
      <c r="D1079" s="211"/>
      <c r="E1079" s="156"/>
      <c r="F1079" s="237"/>
      <c r="G1079" s="207"/>
      <c r="H1079" s="237"/>
    </row>
    <row r="1080" spans="1:8" s="165" customFormat="1">
      <c r="A1080" s="156"/>
      <c r="B1080" s="156"/>
      <c r="C1080" s="157"/>
      <c r="D1080" s="211"/>
      <c r="E1080" s="156"/>
      <c r="F1080" s="237"/>
      <c r="G1080" s="207"/>
      <c r="H1080" s="237"/>
    </row>
    <row r="1081" spans="1:8" s="165" customFormat="1">
      <c r="A1081" s="156"/>
      <c r="B1081" s="156"/>
      <c r="C1081" s="157"/>
      <c r="D1081" s="211"/>
      <c r="E1081" s="156"/>
      <c r="F1081" s="237"/>
      <c r="G1081" s="207"/>
      <c r="H1081" s="237"/>
    </row>
    <row r="1082" spans="1:8" s="165" customFormat="1">
      <c r="A1082" s="156"/>
      <c r="B1082" s="156"/>
      <c r="C1082" s="157"/>
      <c r="D1082" s="211"/>
      <c r="E1082" s="156"/>
      <c r="F1082" s="237"/>
      <c r="G1082" s="207"/>
      <c r="H1082" s="237"/>
    </row>
    <row r="1083" spans="1:8" s="165" customFormat="1">
      <c r="A1083" s="156"/>
      <c r="B1083" s="156"/>
      <c r="C1083" s="157"/>
      <c r="D1083" s="211"/>
      <c r="E1083" s="156"/>
      <c r="F1083" s="237"/>
      <c r="G1083" s="207"/>
      <c r="H1083" s="237"/>
    </row>
    <row r="1084" spans="1:8" s="165" customFormat="1">
      <c r="A1084" s="156"/>
      <c r="B1084" s="156"/>
      <c r="C1084" s="157"/>
      <c r="D1084" s="211"/>
      <c r="E1084" s="156"/>
      <c r="F1084" s="237"/>
      <c r="G1084" s="207"/>
      <c r="H1084" s="237"/>
    </row>
    <row r="1085" spans="1:8" s="165" customFormat="1">
      <c r="A1085" s="156"/>
      <c r="B1085" s="156"/>
      <c r="C1085" s="157"/>
      <c r="D1085" s="211"/>
      <c r="E1085" s="156"/>
      <c r="F1085" s="237"/>
      <c r="G1085" s="207"/>
      <c r="H1085" s="237"/>
    </row>
    <row r="1086" spans="1:8" s="165" customFormat="1">
      <c r="A1086" s="156"/>
      <c r="B1086" s="156"/>
      <c r="C1086" s="157"/>
      <c r="D1086" s="211"/>
      <c r="E1086" s="156"/>
      <c r="F1086" s="237"/>
      <c r="G1086" s="207"/>
      <c r="H1086" s="237"/>
    </row>
    <row r="1087" spans="1:8" s="165" customFormat="1">
      <c r="A1087" s="156"/>
      <c r="B1087" s="156"/>
      <c r="C1087" s="157"/>
      <c r="D1087" s="211"/>
      <c r="E1087" s="156"/>
      <c r="F1087" s="237"/>
      <c r="G1087" s="207"/>
      <c r="H1087" s="237"/>
    </row>
    <row r="1088" spans="1:8" s="165" customFormat="1">
      <c r="A1088" s="156"/>
      <c r="B1088" s="156"/>
      <c r="C1088" s="157"/>
      <c r="D1088" s="211"/>
      <c r="E1088" s="156"/>
      <c r="F1088" s="237"/>
      <c r="G1088" s="207"/>
      <c r="H1088" s="237"/>
    </row>
    <row r="1089" spans="1:8" s="165" customFormat="1">
      <c r="A1089" s="156"/>
      <c r="B1089" s="156"/>
      <c r="C1089" s="157"/>
      <c r="D1089" s="211"/>
      <c r="E1089" s="156"/>
      <c r="F1089" s="237"/>
      <c r="G1089" s="207"/>
      <c r="H1089" s="237"/>
    </row>
    <row r="1090" spans="1:8" s="165" customFormat="1">
      <c r="A1090" s="156"/>
      <c r="B1090" s="156"/>
      <c r="C1090" s="157"/>
      <c r="D1090" s="211"/>
      <c r="E1090" s="156"/>
      <c r="F1090" s="237"/>
      <c r="G1090" s="207"/>
      <c r="H1090" s="237"/>
    </row>
    <row r="1091" spans="1:8" s="165" customFormat="1">
      <c r="A1091" s="156"/>
      <c r="B1091" s="156"/>
      <c r="C1091" s="157"/>
      <c r="D1091" s="211"/>
      <c r="E1091" s="156"/>
      <c r="F1091" s="237"/>
      <c r="G1091" s="207"/>
      <c r="H1091" s="237"/>
    </row>
    <row r="1092" spans="1:8" s="165" customFormat="1">
      <c r="A1092" s="156"/>
      <c r="B1092" s="156"/>
      <c r="C1092" s="157"/>
      <c r="D1092" s="211"/>
      <c r="E1092" s="156"/>
      <c r="F1092" s="237"/>
      <c r="G1092" s="207"/>
      <c r="H1092" s="237"/>
    </row>
    <row r="1093" spans="1:8" s="165" customFormat="1">
      <c r="A1093" s="156"/>
      <c r="B1093" s="156"/>
      <c r="C1093" s="157"/>
      <c r="D1093" s="211"/>
      <c r="E1093" s="156"/>
      <c r="F1093" s="237"/>
      <c r="G1093" s="207"/>
      <c r="H1093" s="237"/>
    </row>
    <row r="1094" spans="1:8" s="165" customFormat="1">
      <c r="A1094" s="156"/>
      <c r="B1094" s="156"/>
      <c r="C1094" s="157"/>
      <c r="D1094" s="211"/>
      <c r="E1094" s="156"/>
      <c r="F1094" s="237"/>
      <c r="G1094" s="207"/>
      <c r="H1094" s="237"/>
    </row>
    <row r="1095" spans="1:8" s="165" customFormat="1">
      <c r="A1095" s="156"/>
      <c r="B1095" s="156"/>
      <c r="C1095" s="157"/>
      <c r="D1095" s="211"/>
      <c r="E1095" s="156"/>
      <c r="F1095" s="237"/>
      <c r="G1095" s="207"/>
      <c r="H1095" s="237"/>
    </row>
    <row r="1096" spans="1:8" s="165" customFormat="1">
      <c r="A1096" s="156"/>
      <c r="B1096" s="156"/>
      <c r="C1096" s="157"/>
      <c r="D1096" s="211"/>
      <c r="E1096" s="156"/>
      <c r="F1096" s="237"/>
      <c r="G1096" s="207"/>
      <c r="H1096" s="237"/>
    </row>
    <row r="1097" spans="1:8" s="165" customFormat="1">
      <c r="A1097" s="156"/>
      <c r="B1097" s="156"/>
      <c r="C1097" s="157"/>
      <c r="D1097" s="211"/>
      <c r="E1097" s="156"/>
      <c r="F1097" s="237"/>
      <c r="G1097" s="207"/>
      <c r="H1097" s="237"/>
    </row>
    <row r="1098" spans="1:8" s="165" customFormat="1">
      <c r="A1098" s="156"/>
      <c r="B1098" s="156"/>
      <c r="C1098" s="157"/>
      <c r="D1098" s="211"/>
      <c r="E1098" s="156"/>
      <c r="F1098" s="237"/>
      <c r="G1098" s="207"/>
      <c r="H1098" s="237"/>
    </row>
    <row r="1099" spans="1:8" s="165" customFormat="1">
      <c r="A1099" s="156"/>
      <c r="B1099" s="156"/>
      <c r="C1099" s="157"/>
      <c r="D1099" s="211"/>
      <c r="E1099" s="156"/>
      <c r="F1099" s="237"/>
      <c r="G1099" s="207"/>
      <c r="H1099" s="237"/>
    </row>
    <row r="1100" spans="1:8" s="165" customFormat="1">
      <c r="A1100" s="156"/>
      <c r="B1100" s="156"/>
      <c r="C1100" s="157"/>
      <c r="D1100" s="211"/>
      <c r="E1100" s="156"/>
      <c r="F1100" s="237"/>
      <c r="G1100" s="207"/>
      <c r="H1100" s="237"/>
    </row>
    <row r="1101" spans="1:8" s="165" customFormat="1">
      <c r="A1101" s="156"/>
      <c r="B1101" s="156"/>
      <c r="C1101" s="157"/>
      <c r="D1101" s="211"/>
      <c r="E1101" s="156"/>
      <c r="F1101" s="237"/>
      <c r="G1101" s="207"/>
      <c r="H1101" s="237"/>
    </row>
    <row r="1102" spans="1:8" s="165" customFormat="1">
      <c r="A1102" s="156"/>
      <c r="B1102" s="156"/>
      <c r="C1102" s="157"/>
      <c r="D1102" s="211"/>
      <c r="E1102" s="156"/>
      <c r="F1102" s="237"/>
      <c r="G1102" s="207"/>
      <c r="H1102" s="237"/>
    </row>
    <row r="1103" spans="1:8" s="165" customFormat="1">
      <c r="A1103" s="156"/>
      <c r="B1103" s="156"/>
      <c r="C1103" s="157"/>
      <c r="D1103" s="211"/>
      <c r="E1103" s="156"/>
      <c r="F1103" s="237"/>
      <c r="G1103" s="207"/>
      <c r="H1103" s="237"/>
    </row>
    <row r="1104" spans="1:8" s="165" customFormat="1">
      <c r="A1104" s="156"/>
      <c r="B1104" s="156"/>
      <c r="C1104" s="157"/>
      <c r="D1104" s="211"/>
      <c r="E1104" s="156"/>
      <c r="F1104" s="237"/>
      <c r="G1104" s="207"/>
      <c r="H1104" s="237"/>
    </row>
    <row r="1105" spans="1:8" s="165" customFormat="1">
      <c r="A1105" s="156"/>
      <c r="B1105" s="156"/>
      <c r="C1105" s="157"/>
      <c r="D1105" s="211"/>
      <c r="E1105" s="156"/>
      <c r="F1105" s="237"/>
      <c r="G1105" s="207"/>
      <c r="H1105" s="237"/>
    </row>
    <row r="1106" spans="1:8" s="165" customFormat="1">
      <c r="A1106" s="156"/>
      <c r="B1106" s="156"/>
      <c r="C1106" s="157"/>
      <c r="D1106" s="211"/>
      <c r="E1106" s="156"/>
      <c r="F1106" s="237"/>
      <c r="G1106" s="207"/>
      <c r="H1106" s="237"/>
    </row>
    <row r="1107" spans="1:8" s="165" customFormat="1">
      <c r="A1107" s="156"/>
      <c r="B1107" s="156"/>
      <c r="C1107" s="157"/>
      <c r="D1107" s="211"/>
      <c r="E1107" s="156"/>
      <c r="F1107" s="237"/>
      <c r="G1107" s="207"/>
      <c r="H1107" s="237"/>
    </row>
    <row r="1108" spans="1:8" s="165" customFormat="1">
      <c r="A1108" s="156"/>
      <c r="B1108" s="156"/>
      <c r="C1108" s="157"/>
      <c r="D1108" s="211"/>
      <c r="E1108" s="156"/>
      <c r="F1108" s="237"/>
      <c r="G1108" s="207"/>
      <c r="H1108" s="237"/>
    </row>
    <row r="1109" spans="1:8" s="165" customFormat="1">
      <c r="A1109" s="156"/>
      <c r="B1109" s="156"/>
      <c r="C1109" s="157"/>
      <c r="D1109" s="211"/>
      <c r="E1109" s="156"/>
      <c r="F1109" s="237"/>
      <c r="G1109" s="207"/>
      <c r="H1109" s="237"/>
    </row>
    <row r="1110" spans="1:8" s="165" customFormat="1">
      <c r="A1110" s="156"/>
      <c r="B1110" s="156"/>
      <c r="C1110" s="157"/>
      <c r="D1110" s="211"/>
      <c r="E1110" s="156"/>
      <c r="F1110" s="237"/>
      <c r="G1110" s="207"/>
      <c r="H1110" s="237"/>
    </row>
    <row r="1111" spans="1:8" s="165" customFormat="1">
      <c r="A1111" s="156"/>
      <c r="B1111" s="156"/>
      <c r="C1111" s="157"/>
      <c r="D1111" s="211"/>
      <c r="E1111" s="156"/>
      <c r="F1111" s="237"/>
      <c r="G1111" s="207"/>
      <c r="H1111" s="237"/>
    </row>
    <row r="1112" spans="1:8" s="165" customFormat="1">
      <c r="A1112" s="156"/>
      <c r="B1112" s="156"/>
      <c r="C1112" s="157"/>
      <c r="D1112" s="211"/>
      <c r="E1112" s="156"/>
      <c r="F1112" s="237"/>
      <c r="G1112" s="207"/>
      <c r="H1112" s="237"/>
    </row>
    <row r="1113" spans="1:8" s="165" customFormat="1">
      <c r="A1113" s="156"/>
      <c r="B1113" s="156"/>
      <c r="C1113" s="157"/>
      <c r="D1113" s="211"/>
      <c r="E1113" s="156"/>
      <c r="F1113" s="237"/>
      <c r="G1113" s="207"/>
      <c r="H1113" s="237"/>
    </row>
    <row r="1114" spans="1:8" s="165" customFormat="1">
      <c r="A1114" s="156"/>
      <c r="B1114" s="156"/>
      <c r="C1114" s="157"/>
      <c r="D1114" s="211"/>
      <c r="E1114" s="156"/>
      <c r="F1114" s="237"/>
      <c r="G1114" s="207"/>
      <c r="H1114" s="237"/>
    </row>
    <row r="1115" spans="1:8" s="165" customFormat="1">
      <c r="A1115" s="156"/>
      <c r="B1115" s="156"/>
      <c r="C1115" s="157"/>
      <c r="D1115" s="211"/>
      <c r="E1115" s="156"/>
      <c r="F1115" s="237"/>
      <c r="G1115" s="207"/>
      <c r="H1115" s="237"/>
    </row>
    <row r="1116" spans="1:8" s="165" customFormat="1">
      <c r="A1116" s="156"/>
      <c r="B1116" s="156"/>
      <c r="C1116" s="157"/>
      <c r="D1116" s="211"/>
      <c r="E1116" s="156"/>
      <c r="F1116" s="237"/>
      <c r="G1116" s="207"/>
      <c r="H1116" s="237"/>
    </row>
    <row r="1117" spans="1:8" s="165" customFormat="1">
      <c r="A1117" s="156"/>
      <c r="B1117" s="156"/>
      <c r="C1117" s="157"/>
      <c r="D1117" s="211"/>
      <c r="E1117" s="156"/>
      <c r="F1117" s="237"/>
      <c r="G1117" s="207"/>
      <c r="H1117" s="237"/>
    </row>
    <row r="1118" spans="1:8" s="165" customFormat="1">
      <c r="A1118" s="156"/>
      <c r="B1118" s="156"/>
      <c r="C1118" s="157"/>
      <c r="D1118" s="211"/>
      <c r="E1118" s="156"/>
      <c r="F1118" s="237"/>
      <c r="G1118" s="207"/>
      <c r="H1118" s="237"/>
    </row>
    <row r="1119" spans="1:8" s="165" customFormat="1">
      <c r="A1119" s="156"/>
      <c r="B1119" s="156"/>
      <c r="C1119" s="157"/>
      <c r="D1119" s="211"/>
      <c r="E1119" s="156"/>
      <c r="F1119" s="237"/>
      <c r="G1119" s="207"/>
      <c r="H1119" s="237"/>
    </row>
    <row r="1120" spans="1:8" s="165" customFormat="1">
      <c r="A1120" s="156"/>
      <c r="B1120" s="156"/>
      <c r="C1120" s="157"/>
      <c r="D1120" s="211"/>
      <c r="E1120" s="156"/>
      <c r="F1120" s="237"/>
      <c r="G1120" s="207"/>
      <c r="H1120" s="237"/>
    </row>
    <row r="1121" spans="1:8" s="165" customFormat="1">
      <c r="A1121" s="156"/>
      <c r="B1121" s="156"/>
      <c r="C1121" s="157"/>
      <c r="D1121" s="211"/>
      <c r="E1121" s="156"/>
      <c r="F1121" s="237"/>
      <c r="G1121" s="207"/>
      <c r="H1121" s="237"/>
    </row>
    <row r="1122" spans="1:8" s="165" customFormat="1">
      <c r="A1122" s="156"/>
      <c r="B1122" s="156"/>
      <c r="C1122" s="157"/>
      <c r="D1122" s="211"/>
      <c r="E1122" s="156"/>
      <c r="F1122" s="237"/>
      <c r="G1122" s="207"/>
      <c r="H1122" s="237"/>
    </row>
    <row r="1123" spans="1:8" s="165" customFormat="1">
      <c r="A1123" s="156"/>
      <c r="B1123" s="156"/>
      <c r="C1123" s="157"/>
      <c r="D1123" s="211"/>
      <c r="E1123" s="156"/>
      <c r="F1123" s="237"/>
      <c r="G1123" s="207"/>
      <c r="H1123" s="237"/>
    </row>
    <row r="1124" spans="1:8" s="165" customFormat="1">
      <c r="A1124" s="156"/>
      <c r="B1124" s="156"/>
      <c r="C1124" s="157"/>
      <c r="D1124" s="211"/>
      <c r="E1124" s="156"/>
      <c r="F1124" s="237"/>
      <c r="G1124" s="207"/>
      <c r="H1124" s="237"/>
    </row>
    <row r="1125" spans="1:8" s="165" customFormat="1">
      <c r="A1125" s="156"/>
      <c r="B1125" s="156"/>
      <c r="C1125" s="157"/>
      <c r="D1125" s="211"/>
      <c r="E1125" s="156"/>
      <c r="F1125" s="237"/>
      <c r="G1125" s="207"/>
      <c r="H1125" s="237"/>
    </row>
    <row r="1126" spans="1:8" s="165" customFormat="1">
      <c r="A1126" s="156"/>
      <c r="B1126" s="156"/>
      <c r="C1126" s="157"/>
      <c r="D1126" s="211"/>
      <c r="E1126" s="156"/>
      <c r="F1126" s="237"/>
      <c r="G1126" s="207"/>
      <c r="H1126" s="237"/>
    </row>
    <row r="1127" spans="1:8" s="165" customFormat="1">
      <c r="A1127" s="156"/>
      <c r="B1127" s="156"/>
      <c r="C1127" s="157"/>
      <c r="D1127" s="211"/>
      <c r="E1127" s="156"/>
      <c r="F1127" s="237"/>
      <c r="G1127" s="207"/>
      <c r="H1127" s="237"/>
    </row>
    <row r="1128" spans="1:8" s="165" customFormat="1">
      <c r="A1128" s="156"/>
      <c r="B1128" s="156"/>
      <c r="C1128" s="157"/>
      <c r="D1128" s="211"/>
      <c r="E1128" s="156"/>
      <c r="F1128" s="237"/>
      <c r="G1128" s="207"/>
      <c r="H1128" s="237"/>
    </row>
    <row r="1129" spans="1:8" s="165" customFormat="1">
      <c r="A1129" s="156"/>
      <c r="B1129" s="156"/>
      <c r="C1129" s="157"/>
      <c r="D1129" s="211"/>
      <c r="E1129" s="156"/>
      <c r="F1129" s="237"/>
      <c r="G1129" s="207"/>
      <c r="H1129" s="237"/>
    </row>
    <row r="1130" spans="1:8" s="165" customFormat="1">
      <c r="A1130" s="156"/>
      <c r="B1130" s="156"/>
      <c r="C1130" s="157"/>
      <c r="D1130" s="211"/>
      <c r="E1130" s="156"/>
      <c r="F1130" s="237"/>
      <c r="G1130" s="207"/>
      <c r="H1130" s="237"/>
    </row>
    <row r="1131" spans="1:8" s="165" customFormat="1">
      <c r="A1131" s="156"/>
      <c r="B1131" s="156"/>
      <c r="C1131" s="157"/>
      <c r="D1131" s="211"/>
      <c r="E1131" s="156"/>
      <c r="F1131" s="237"/>
      <c r="G1131" s="207"/>
      <c r="H1131" s="237"/>
    </row>
    <row r="1132" spans="1:8" s="165" customFormat="1">
      <c r="A1132" s="156"/>
      <c r="B1132" s="156"/>
      <c r="C1132" s="157"/>
      <c r="D1132" s="211"/>
      <c r="E1132" s="156"/>
      <c r="F1132" s="237"/>
      <c r="G1132" s="207"/>
      <c r="H1132" s="237"/>
    </row>
    <row r="1133" spans="1:8" s="165" customFormat="1">
      <c r="A1133" s="156"/>
      <c r="B1133" s="156"/>
      <c r="C1133" s="157"/>
      <c r="D1133" s="211"/>
      <c r="E1133" s="156"/>
      <c r="F1133" s="237"/>
      <c r="G1133" s="207"/>
      <c r="H1133" s="237"/>
    </row>
    <row r="1134" spans="1:8" s="165" customFormat="1">
      <c r="A1134" s="156"/>
      <c r="B1134" s="156"/>
      <c r="C1134" s="157"/>
      <c r="D1134" s="211"/>
      <c r="E1134" s="156"/>
      <c r="F1134" s="237"/>
      <c r="G1134" s="207"/>
      <c r="H1134" s="237"/>
    </row>
    <row r="1135" spans="1:8" s="165" customFormat="1">
      <c r="A1135" s="156"/>
      <c r="B1135" s="156"/>
      <c r="C1135" s="157"/>
      <c r="D1135" s="211"/>
      <c r="E1135" s="156"/>
      <c r="F1135" s="237"/>
      <c r="G1135" s="207"/>
      <c r="H1135" s="237"/>
    </row>
    <row r="1136" spans="1:8" s="165" customFormat="1">
      <c r="A1136" s="156"/>
      <c r="B1136" s="156"/>
      <c r="C1136" s="157"/>
      <c r="D1136" s="211"/>
      <c r="E1136" s="156"/>
      <c r="F1136" s="237"/>
      <c r="G1136" s="207"/>
      <c r="H1136" s="237"/>
    </row>
    <row r="1137" spans="1:8" s="165" customFormat="1">
      <c r="A1137" s="156"/>
      <c r="B1137" s="156"/>
      <c r="C1137" s="157"/>
      <c r="D1137" s="211"/>
      <c r="E1137" s="156"/>
      <c r="F1137" s="237"/>
      <c r="G1137" s="207"/>
      <c r="H1137" s="237"/>
    </row>
    <row r="1138" spans="1:8" s="165" customFormat="1">
      <c r="A1138" s="156"/>
      <c r="B1138" s="156"/>
      <c r="C1138" s="157"/>
      <c r="D1138" s="211"/>
      <c r="E1138" s="156"/>
      <c r="F1138" s="237"/>
      <c r="G1138" s="207"/>
      <c r="H1138" s="237"/>
    </row>
    <row r="1139" spans="1:8" s="165" customFormat="1">
      <c r="A1139" s="156"/>
      <c r="B1139" s="156"/>
      <c r="C1139" s="157"/>
      <c r="D1139" s="211"/>
      <c r="E1139" s="156"/>
      <c r="F1139" s="237"/>
      <c r="G1139" s="207"/>
      <c r="H1139" s="237"/>
    </row>
    <row r="1140" spans="1:8" s="165" customFormat="1">
      <c r="A1140" s="156"/>
      <c r="B1140" s="156"/>
      <c r="C1140" s="157"/>
      <c r="D1140" s="211"/>
      <c r="E1140" s="156"/>
      <c r="F1140" s="237"/>
      <c r="G1140" s="207"/>
      <c r="H1140" s="237"/>
    </row>
    <row r="1141" spans="1:8" s="165" customFormat="1">
      <c r="A1141" s="156"/>
      <c r="B1141" s="156"/>
      <c r="C1141" s="157"/>
      <c r="D1141" s="211"/>
      <c r="E1141" s="156"/>
      <c r="F1141" s="237"/>
      <c r="G1141" s="207"/>
      <c r="H1141" s="237"/>
    </row>
    <row r="1142" spans="1:8" s="165" customFormat="1">
      <c r="A1142" s="156"/>
      <c r="B1142" s="156"/>
      <c r="C1142" s="157"/>
      <c r="D1142" s="211"/>
      <c r="E1142" s="156"/>
      <c r="F1142" s="237"/>
      <c r="G1142" s="207"/>
      <c r="H1142" s="237"/>
    </row>
    <row r="1143" spans="1:8" s="165" customFormat="1">
      <c r="A1143" s="156"/>
      <c r="B1143" s="156"/>
      <c r="C1143" s="157"/>
      <c r="D1143" s="211"/>
      <c r="E1143" s="156"/>
      <c r="F1143" s="237"/>
      <c r="G1143" s="207"/>
      <c r="H1143" s="237"/>
    </row>
    <row r="1144" spans="1:8" s="165" customFormat="1">
      <c r="A1144" s="156"/>
      <c r="B1144" s="156"/>
      <c r="C1144" s="157"/>
      <c r="D1144" s="211"/>
      <c r="E1144" s="156"/>
      <c r="F1144" s="237"/>
      <c r="G1144" s="207"/>
      <c r="H1144" s="237"/>
    </row>
    <row r="1145" spans="1:8" s="165" customFormat="1">
      <c r="A1145" s="156"/>
      <c r="B1145" s="156"/>
      <c r="C1145" s="157"/>
      <c r="D1145" s="211"/>
      <c r="E1145" s="156"/>
      <c r="F1145" s="237"/>
      <c r="G1145" s="207"/>
      <c r="H1145" s="237"/>
    </row>
    <row r="1146" spans="1:8" s="165" customFormat="1">
      <c r="A1146" s="156"/>
      <c r="B1146" s="156"/>
      <c r="C1146" s="157"/>
      <c r="D1146" s="211"/>
      <c r="E1146" s="156"/>
      <c r="F1146" s="237"/>
      <c r="G1146" s="207"/>
      <c r="H1146" s="237"/>
    </row>
    <row r="1147" spans="1:8" s="165" customFormat="1">
      <c r="A1147" s="156"/>
      <c r="B1147" s="156"/>
      <c r="C1147" s="157"/>
      <c r="D1147" s="211"/>
      <c r="E1147" s="156"/>
      <c r="F1147" s="237"/>
      <c r="G1147" s="207"/>
      <c r="H1147" s="237"/>
    </row>
    <row r="1148" spans="1:8" s="165" customFormat="1">
      <c r="A1148" s="156"/>
      <c r="B1148" s="156"/>
      <c r="C1148" s="157"/>
      <c r="D1148" s="211"/>
      <c r="E1148" s="156"/>
      <c r="F1148" s="237"/>
      <c r="G1148" s="207"/>
      <c r="H1148" s="237"/>
    </row>
    <row r="1149" spans="1:8" s="165" customFormat="1">
      <c r="A1149" s="156"/>
      <c r="B1149" s="156"/>
      <c r="C1149" s="157"/>
      <c r="D1149" s="211"/>
      <c r="E1149" s="156"/>
      <c r="F1149" s="237"/>
      <c r="G1149" s="207"/>
      <c r="H1149" s="237"/>
    </row>
    <row r="1150" spans="1:8" s="165" customFormat="1">
      <c r="A1150" s="156"/>
      <c r="B1150" s="156"/>
      <c r="C1150" s="157"/>
      <c r="D1150" s="211"/>
      <c r="E1150" s="156"/>
      <c r="F1150" s="237"/>
      <c r="G1150" s="207"/>
      <c r="H1150" s="237"/>
    </row>
    <row r="1151" spans="1:8" s="165" customFormat="1">
      <c r="A1151" s="156"/>
      <c r="B1151" s="156"/>
      <c r="C1151" s="157"/>
      <c r="D1151" s="211"/>
      <c r="E1151" s="156"/>
      <c r="F1151" s="237"/>
      <c r="G1151" s="207"/>
      <c r="H1151" s="237"/>
    </row>
    <row r="1152" spans="1:8" s="165" customFormat="1">
      <c r="A1152" s="156"/>
      <c r="B1152" s="156"/>
      <c r="C1152" s="157"/>
      <c r="D1152" s="211"/>
      <c r="E1152" s="156"/>
      <c r="F1152" s="237"/>
      <c r="G1152" s="207"/>
      <c r="H1152" s="237"/>
    </row>
    <row r="1153" spans="1:8" s="165" customFormat="1">
      <c r="A1153" s="156"/>
      <c r="B1153" s="156"/>
      <c r="C1153" s="157"/>
      <c r="D1153" s="211"/>
      <c r="E1153" s="156"/>
      <c r="F1153" s="237"/>
      <c r="G1153" s="207"/>
      <c r="H1153" s="237"/>
    </row>
    <row r="1154" spans="1:8" s="165" customFormat="1">
      <c r="A1154" s="156"/>
      <c r="B1154" s="156"/>
      <c r="C1154" s="157"/>
      <c r="D1154" s="211"/>
      <c r="E1154" s="156"/>
      <c r="F1154" s="237"/>
      <c r="G1154" s="207"/>
      <c r="H1154" s="237"/>
    </row>
    <row r="1155" spans="1:8" s="165" customFormat="1">
      <c r="A1155" s="156"/>
      <c r="B1155" s="156"/>
      <c r="C1155" s="157"/>
      <c r="D1155" s="211"/>
      <c r="E1155" s="156"/>
      <c r="F1155" s="237"/>
      <c r="G1155" s="207"/>
      <c r="H1155" s="237"/>
    </row>
    <row r="1156" spans="1:8" s="165" customFormat="1">
      <c r="A1156" s="156"/>
      <c r="B1156" s="156"/>
      <c r="C1156" s="157"/>
      <c r="D1156" s="211"/>
      <c r="E1156" s="156"/>
      <c r="F1156" s="237"/>
      <c r="G1156" s="207"/>
      <c r="H1156" s="237"/>
    </row>
    <row r="1157" spans="1:8" s="165" customFormat="1">
      <c r="A1157" s="156"/>
      <c r="B1157" s="156"/>
      <c r="C1157" s="157"/>
      <c r="D1157" s="211"/>
      <c r="E1157" s="156"/>
      <c r="F1157" s="237"/>
      <c r="G1157" s="207"/>
      <c r="H1157" s="237"/>
    </row>
    <row r="1158" spans="1:8" s="165" customFormat="1">
      <c r="A1158" s="156"/>
      <c r="B1158" s="156"/>
      <c r="C1158" s="157"/>
      <c r="D1158" s="211"/>
      <c r="E1158" s="156"/>
      <c r="F1158" s="237"/>
      <c r="G1158" s="207"/>
      <c r="H1158" s="237"/>
    </row>
    <row r="1159" spans="1:8" s="165" customFormat="1">
      <c r="A1159" s="156"/>
      <c r="B1159" s="156"/>
      <c r="C1159" s="157"/>
      <c r="D1159" s="211"/>
      <c r="E1159" s="156"/>
      <c r="F1159" s="237"/>
      <c r="G1159" s="207"/>
      <c r="H1159" s="237"/>
    </row>
    <row r="1160" spans="1:8" s="165" customFormat="1">
      <c r="A1160" s="156"/>
      <c r="B1160" s="156"/>
      <c r="C1160" s="157"/>
      <c r="D1160" s="211"/>
      <c r="E1160" s="156"/>
      <c r="F1160" s="237"/>
      <c r="G1160" s="207"/>
      <c r="H1160" s="237"/>
    </row>
    <row r="1161" spans="1:8" s="165" customFormat="1">
      <c r="A1161" s="156"/>
      <c r="B1161" s="156"/>
      <c r="C1161" s="157"/>
      <c r="D1161" s="211"/>
      <c r="E1161" s="156"/>
      <c r="F1161" s="237"/>
      <c r="G1161" s="207"/>
      <c r="H1161" s="237"/>
    </row>
    <row r="1162" spans="1:8" s="165" customFormat="1">
      <c r="A1162" s="156"/>
      <c r="B1162" s="156"/>
      <c r="C1162" s="157"/>
      <c r="D1162" s="211"/>
      <c r="E1162" s="156"/>
      <c r="F1162" s="237"/>
      <c r="G1162" s="207"/>
      <c r="H1162" s="237"/>
    </row>
    <row r="1163" spans="1:8" s="165" customFormat="1">
      <c r="A1163" s="156"/>
      <c r="B1163" s="156"/>
      <c r="C1163" s="157"/>
      <c r="D1163" s="211"/>
      <c r="E1163" s="156"/>
      <c r="F1163" s="237"/>
      <c r="G1163" s="207"/>
      <c r="H1163" s="237"/>
    </row>
    <row r="1164" spans="1:8" s="165" customFormat="1">
      <c r="A1164" s="156"/>
      <c r="B1164" s="156"/>
      <c r="C1164" s="157"/>
      <c r="D1164" s="211"/>
      <c r="E1164" s="156"/>
      <c r="F1164" s="237"/>
      <c r="G1164" s="207"/>
      <c r="H1164" s="237"/>
    </row>
    <row r="1165" spans="1:8" s="165" customFormat="1">
      <c r="A1165" s="156"/>
      <c r="B1165" s="156"/>
      <c r="C1165" s="157"/>
      <c r="D1165" s="211"/>
      <c r="E1165" s="156"/>
      <c r="F1165" s="237"/>
      <c r="G1165" s="207"/>
      <c r="H1165" s="237"/>
    </row>
    <row r="1166" spans="1:8" s="165" customFormat="1">
      <c r="A1166" s="156"/>
      <c r="B1166" s="156"/>
      <c r="C1166" s="157"/>
      <c r="D1166" s="211"/>
      <c r="E1166" s="156"/>
      <c r="F1166" s="237"/>
      <c r="G1166" s="207"/>
      <c r="H1166" s="237"/>
    </row>
    <row r="1167" spans="1:8" s="165" customFormat="1">
      <c r="A1167" s="156"/>
      <c r="B1167" s="156"/>
      <c r="C1167" s="157"/>
      <c r="D1167" s="211"/>
      <c r="E1167" s="156"/>
      <c r="F1167" s="237"/>
      <c r="G1167" s="207"/>
      <c r="H1167" s="237"/>
    </row>
    <row r="1168" spans="1:8" s="165" customFormat="1">
      <c r="A1168" s="156"/>
      <c r="B1168" s="156"/>
      <c r="C1168" s="157"/>
      <c r="D1168" s="211"/>
      <c r="E1168" s="156"/>
      <c r="F1168" s="237"/>
      <c r="G1168" s="207"/>
      <c r="H1168" s="237"/>
    </row>
    <row r="1169" spans="1:8" s="165" customFormat="1">
      <c r="A1169" s="156"/>
      <c r="B1169" s="156"/>
      <c r="C1169" s="157"/>
      <c r="D1169" s="211"/>
      <c r="E1169" s="156"/>
      <c r="F1169" s="237"/>
      <c r="G1169" s="207"/>
      <c r="H1169" s="237"/>
    </row>
    <row r="1170" spans="1:8" s="165" customFormat="1">
      <c r="A1170" s="156"/>
      <c r="B1170" s="156"/>
      <c r="C1170" s="157"/>
      <c r="D1170" s="211"/>
      <c r="E1170" s="156"/>
      <c r="F1170" s="237"/>
      <c r="G1170" s="207"/>
      <c r="H1170" s="237"/>
    </row>
    <row r="1171" spans="1:8" s="165" customFormat="1">
      <c r="A1171" s="156"/>
      <c r="B1171" s="156"/>
      <c r="C1171" s="157"/>
      <c r="D1171" s="211"/>
      <c r="E1171" s="156"/>
      <c r="F1171" s="237"/>
      <c r="G1171" s="207"/>
      <c r="H1171" s="237"/>
    </row>
    <row r="1172" spans="1:8" s="165" customFormat="1">
      <c r="A1172" s="156"/>
      <c r="B1172" s="156"/>
      <c r="C1172" s="157"/>
      <c r="D1172" s="211"/>
      <c r="E1172" s="156"/>
      <c r="F1172" s="237"/>
      <c r="G1172" s="207"/>
      <c r="H1172" s="237"/>
    </row>
    <row r="1173" spans="1:8" s="165" customFormat="1">
      <c r="A1173" s="156"/>
      <c r="B1173" s="156"/>
      <c r="C1173" s="157"/>
      <c r="D1173" s="211"/>
      <c r="E1173" s="156"/>
      <c r="F1173" s="237"/>
      <c r="G1173" s="207"/>
      <c r="H1173" s="237"/>
    </row>
    <row r="1174" spans="1:8" s="165" customFormat="1">
      <c r="A1174" s="156"/>
      <c r="B1174" s="156"/>
      <c r="C1174" s="157"/>
      <c r="D1174" s="211"/>
      <c r="E1174" s="156"/>
      <c r="F1174" s="237"/>
      <c r="G1174" s="207"/>
      <c r="H1174" s="237"/>
    </row>
    <row r="1175" spans="1:8" s="165" customFormat="1">
      <c r="A1175" s="156"/>
      <c r="B1175" s="156"/>
      <c r="C1175" s="157"/>
      <c r="D1175" s="211"/>
      <c r="E1175" s="156"/>
      <c r="F1175" s="237"/>
      <c r="G1175" s="207"/>
      <c r="H1175" s="237"/>
    </row>
    <row r="1176" spans="1:8" s="165" customFormat="1">
      <c r="A1176" s="156"/>
      <c r="B1176" s="156"/>
      <c r="C1176" s="157"/>
      <c r="D1176" s="211"/>
      <c r="E1176" s="156"/>
      <c r="F1176" s="237"/>
      <c r="G1176" s="207"/>
      <c r="H1176" s="237"/>
    </row>
    <row r="1177" spans="1:8" s="165" customFormat="1">
      <c r="A1177" s="156"/>
      <c r="B1177" s="156"/>
      <c r="C1177" s="157"/>
      <c r="D1177" s="211"/>
      <c r="E1177" s="156"/>
      <c r="F1177" s="237"/>
      <c r="G1177" s="207"/>
      <c r="H1177" s="237"/>
    </row>
    <row r="1178" spans="1:8" s="165" customFormat="1">
      <c r="A1178" s="156"/>
      <c r="B1178" s="156"/>
      <c r="C1178" s="157"/>
      <c r="D1178" s="211"/>
      <c r="E1178" s="156"/>
      <c r="F1178" s="237"/>
      <c r="G1178" s="207"/>
      <c r="H1178" s="237"/>
    </row>
    <row r="1179" spans="1:8" s="165" customFormat="1">
      <c r="A1179" s="156"/>
      <c r="B1179" s="156"/>
      <c r="C1179" s="157"/>
      <c r="D1179" s="211"/>
      <c r="E1179" s="156"/>
      <c r="F1179" s="237"/>
      <c r="G1179" s="207"/>
      <c r="H1179" s="237"/>
    </row>
    <row r="1180" spans="1:8" s="165" customFormat="1">
      <c r="A1180" s="156"/>
      <c r="B1180" s="156"/>
      <c r="C1180" s="157"/>
      <c r="D1180" s="211"/>
      <c r="E1180" s="156"/>
      <c r="F1180" s="237"/>
      <c r="G1180" s="207"/>
      <c r="H1180" s="237"/>
    </row>
    <row r="1181" spans="1:8" s="165" customFormat="1">
      <c r="A1181" s="156"/>
      <c r="B1181" s="156"/>
      <c r="C1181" s="157"/>
      <c r="D1181" s="211"/>
      <c r="E1181" s="156"/>
      <c r="F1181" s="237"/>
      <c r="G1181" s="207"/>
      <c r="H1181" s="237"/>
    </row>
    <row r="1182" spans="1:8" s="165" customFormat="1">
      <c r="A1182" s="156"/>
      <c r="B1182" s="156"/>
      <c r="C1182" s="157"/>
      <c r="D1182" s="211"/>
      <c r="E1182" s="156"/>
      <c r="F1182" s="237"/>
      <c r="G1182" s="207"/>
      <c r="H1182" s="237"/>
    </row>
    <row r="1183" spans="1:8" s="165" customFormat="1">
      <c r="A1183" s="156"/>
      <c r="B1183" s="156"/>
      <c r="C1183" s="157"/>
      <c r="D1183" s="211"/>
      <c r="E1183" s="156"/>
      <c r="F1183" s="237"/>
      <c r="G1183" s="207"/>
      <c r="H1183" s="237"/>
    </row>
    <row r="1184" spans="1:8" s="165" customFormat="1">
      <c r="A1184" s="156"/>
      <c r="B1184" s="156"/>
      <c r="C1184" s="157"/>
      <c r="D1184" s="211"/>
      <c r="E1184" s="156"/>
      <c r="F1184" s="237"/>
      <c r="G1184" s="207"/>
      <c r="H1184" s="237"/>
    </row>
    <row r="1185" spans="1:8" s="165" customFormat="1">
      <c r="A1185" s="156"/>
      <c r="B1185" s="156"/>
      <c r="C1185" s="157"/>
      <c r="D1185" s="211"/>
      <c r="E1185" s="156"/>
      <c r="F1185" s="237"/>
      <c r="G1185" s="207"/>
      <c r="H1185" s="237"/>
    </row>
    <row r="1186" spans="1:8" s="165" customFormat="1">
      <c r="A1186" s="156"/>
      <c r="B1186" s="156"/>
      <c r="C1186" s="157"/>
      <c r="D1186" s="211"/>
      <c r="E1186" s="156"/>
      <c r="F1186" s="237"/>
      <c r="G1186" s="207"/>
      <c r="H1186" s="237"/>
    </row>
    <row r="1187" spans="1:8" s="165" customFormat="1">
      <c r="A1187" s="156"/>
      <c r="B1187" s="156"/>
      <c r="C1187" s="157"/>
      <c r="D1187" s="211"/>
      <c r="E1187" s="156"/>
      <c r="F1187" s="237"/>
      <c r="G1187" s="207"/>
      <c r="H1187" s="237"/>
    </row>
    <row r="1188" spans="1:8" s="165" customFormat="1">
      <c r="A1188" s="156"/>
      <c r="B1188" s="156"/>
      <c r="C1188" s="157"/>
      <c r="D1188" s="211"/>
      <c r="E1188" s="156"/>
      <c r="F1188" s="237"/>
      <c r="G1188" s="207"/>
      <c r="H1188" s="237"/>
    </row>
    <row r="1189" spans="1:8" s="165" customFormat="1">
      <c r="A1189" s="156"/>
      <c r="B1189" s="156"/>
      <c r="C1189" s="157"/>
      <c r="D1189" s="211"/>
      <c r="E1189" s="156"/>
      <c r="F1189" s="237"/>
      <c r="G1189" s="207"/>
      <c r="H1189" s="237"/>
    </row>
    <row r="1190" spans="1:8" s="165" customFormat="1">
      <c r="A1190" s="156"/>
      <c r="B1190" s="156"/>
      <c r="C1190" s="157"/>
      <c r="D1190" s="211"/>
      <c r="E1190" s="156"/>
      <c r="F1190" s="237"/>
      <c r="G1190" s="207"/>
      <c r="H1190" s="237"/>
    </row>
    <row r="1191" spans="1:8" s="165" customFormat="1">
      <c r="A1191" s="156"/>
      <c r="B1191" s="156"/>
      <c r="C1191" s="157"/>
      <c r="D1191" s="211"/>
      <c r="E1191" s="156"/>
      <c r="F1191" s="237"/>
      <c r="G1191" s="207"/>
      <c r="H1191" s="237"/>
    </row>
    <row r="1192" spans="1:8" s="165" customFormat="1">
      <c r="A1192" s="156"/>
      <c r="B1192" s="156"/>
      <c r="C1192" s="157"/>
      <c r="D1192" s="211"/>
      <c r="E1192" s="156"/>
      <c r="F1192" s="237"/>
      <c r="G1192" s="207"/>
      <c r="H1192" s="237"/>
    </row>
    <row r="1193" spans="1:8" s="165" customFormat="1">
      <c r="A1193" s="156"/>
      <c r="B1193" s="156"/>
      <c r="C1193" s="157"/>
      <c r="D1193" s="211"/>
      <c r="E1193" s="156"/>
      <c r="F1193" s="237"/>
      <c r="G1193" s="207"/>
      <c r="H1193" s="237"/>
    </row>
    <row r="1194" spans="1:8" s="165" customFormat="1">
      <c r="A1194" s="156"/>
      <c r="B1194" s="156"/>
      <c r="C1194" s="157"/>
      <c r="D1194" s="211"/>
      <c r="E1194" s="156"/>
      <c r="F1194" s="237"/>
      <c r="G1194" s="207"/>
      <c r="H1194" s="237"/>
    </row>
    <row r="1195" spans="1:8" s="165" customFormat="1">
      <c r="A1195" s="156"/>
      <c r="B1195" s="156"/>
      <c r="C1195" s="157"/>
      <c r="D1195" s="211"/>
      <c r="E1195" s="156"/>
      <c r="F1195" s="237"/>
      <c r="G1195" s="207"/>
      <c r="H1195" s="237"/>
    </row>
    <row r="1196" spans="1:8" s="165" customFormat="1">
      <c r="A1196" s="156"/>
      <c r="B1196" s="156"/>
      <c r="C1196" s="157"/>
      <c r="D1196" s="211"/>
      <c r="E1196" s="156"/>
      <c r="F1196" s="237"/>
      <c r="G1196" s="207"/>
      <c r="H1196" s="237"/>
    </row>
    <row r="1197" spans="1:8" s="165" customFormat="1">
      <c r="A1197" s="156"/>
      <c r="B1197" s="156"/>
      <c r="C1197" s="157"/>
      <c r="D1197" s="211"/>
      <c r="E1197" s="156"/>
      <c r="F1197" s="237"/>
      <c r="G1197" s="207"/>
      <c r="H1197" s="237"/>
    </row>
    <row r="1198" spans="1:8" s="165" customFormat="1">
      <c r="A1198" s="156"/>
      <c r="B1198" s="156"/>
      <c r="C1198" s="157"/>
      <c r="D1198" s="211"/>
      <c r="E1198" s="156"/>
      <c r="F1198" s="237"/>
      <c r="G1198" s="207"/>
      <c r="H1198" s="237"/>
    </row>
    <row r="1199" spans="1:8" s="165" customFormat="1">
      <c r="A1199" s="156"/>
      <c r="B1199" s="156"/>
      <c r="C1199" s="157"/>
      <c r="D1199" s="211"/>
      <c r="E1199" s="156"/>
      <c r="F1199" s="237"/>
      <c r="G1199" s="207"/>
      <c r="H1199" s="237"/>
    </row>
    <row r="1200" spans="1:8" s="165" customFormat="1">
      <c r="A1200" s="156"/>
      <c r="B1200" s="156"/>
      <c r="C1200" s="157"/>
      <c r="D1200" s="211"/>
      <c r="E1200" s="156"/>
      <c r="F1200" s="237"/>
      <c r="G1200" s="207"/>
      <c r="H1200" s="237"/>
    </row>
    <row r="1201" spans="1:8" s="165" customFormat="1">
      <c r="A1201" s="156"/>
      <c r="B1201" s="156"/>
      <c r="C1201" s="157"/>
      <c r="D1201" s="211"/>
      <c r="E1201" s="156"/>
      <c r="F1201" s="237"/>
      <c r="G1201" s="207"/>
      <c r="H1201" s="237"/>
    </row>
    <row r="1202" spans="1:8" s="165" customFormat="1">
      <c r="A1202" s="156"/>
      <c r="B1202" s="156"/>
      <c r="C1202" s="157"/>
      <c r="D1202" s="211"/>
      <c r="E1202" s="156"/>
      <c r="F1202" s="237"/>
      <c r="G1202" s="207"/>
      <c r="H1202" s="237"/>
    </row>
    <row r="1203" spans="1:8" s="165" customFormat="1">
      <c r="A1203" s="156"/>
      <c r="B1203" s="156"/>
      <c r="C1203" s="157"/>
      <c r="D1203" s="211"/>
      <c r="E1203" s="156"/>
      <c r="F1203" s="237"/>
      <c r="G1203" s="207"/>
      <c r="H1203" s="237"/>
    </row>
    <row r="1204" spans="1:8" s="165" customFormat="1">
      <c r="A1204" s="156"/>
      <c r="B1204" s="156"/>
      <c r="C1204" s="157"/>
      <c r="D1204" s="211"/>
      <c r="E1204" s="156"/>
      <c r="F1204" s="237"/>
      <c r="G1204" s="207"/>
      <c r="H1204" s="237"/>
    </row>
    <row r="1205" spans="1:8" s="165" customFormat="1">
      <c r="A1205" s="156"/>
      <c r="B1205" s="156"/>
      <c r="C1205" s="157"/>
      <c r="D1205" s="211"/>
      <c r="E1205" s="156"/>
      <c r="F1205" s="237"/>
      <c r="G1205" s="207"/>
      <c r="H1205" s="237"/>
    </row>
    <row r="1206" spans="1:8" s="165" customFormat="1">
      <c r="A1206" s="156"/>
      <c r="B1206" s="156"/>
      <c r="C1206" s="157"/>
      <c r="D1206" s="211"/>
      <c r="E1206" s="156"/>
      <c r="F1206" s="237"/>
      <c r="G1206" s="207"/>
      <c r="H1206" s="237"/>
    </row>
    <row r="1207" spans="1:8" s="165" customFormat="1">
      <c r="A1207" s="156"/>
      <c r="B1207" s="156"/>
      <c r="C1207" s="157"/>
      <c r="D1207" s="211"/>
      <c r="E1207" s="156"/>
      <c r="F1207" s="237"/>
      <c r="G1207" s="207"/>
      <c r="H1207" s="237"/>
    </row>
    <row r="1208" spans="1:8" s="165" customFormat="1">
      <c r="A1208" s="156"/>
      <c r="B1208" s="156"/>
      <c r="C1208" s="157"/>
      <c r="D1208" s="211"/>
      <c r="E1208" s="156"/>
      <c r="F1208" s="237"/>
      <c r="G1208" s="207"/>
      <c r="H1208" s="237"/>
    </row>
    <row r="1209" spans="1:8" s="165" customFormat="1">
      <c r="A1209" s="156"/>
      <c r="B1209" s="156"/>
      <c r="C1209" s="157"/>
      <c r="D1209" s="211"/>
      <c r="E1209" s="156"/>
      <c r="F1209" s="237"/>
      <c r="G1209" s="207"/>
      <c r="H1209" s="237"/>
    </row>
    <row r="1210" spans="1:8" s="165" customFormat="1">
      <c r="A1210" s="156"/>
      <c r="B1210" s="156"/>
      <c r="C1210" s="157"/>
      <c r="D1210" s="211"/>
      <c r="E1210" s="156"/>
      <c r="F1210" s="237"/>
      <c r="G1210" s="207"/>
      <c r="H1210" s="237"/>
    </row>
    <row r="1211" spans="1:8" s="165" customFormat="1">
      <c r="A1211" s="156"/>
      <c r="B1211" s="156"/>
      <c r="C1211" s="157"/>
      <c r="D1211" s="211"/>
      <c r="E1211" s="156"/>
      <c r="F1211" s="237"/>
      <c r="G1211" s="207"/>
      <c r="H1211" s="237"/>
    </row>
    <row r="1212" spans="1:8" s="165" customFormat="1">
      <c r="A1212" s="156"/>
      <c r="B1212" s="156"/>
      <c r="C1212" s="157"/>
      <c r="D1212" s="211"/>
      <c r="E1212" s="156"/>
      <c r="F1212" s="237"/>
      <c r="G1212" s="207"/>
      <c r="H1212" s="237"/>
    </row>
    <row r="1213" spans="1:8" s="165" customFormat="1">
      <c r="A1213" s="156"/>
      <c r="B1213" s="156"/>
      <c r="C1213" s="157"/>
      <c r="D1213" s="211"/>
      <c r="E1213" s="156"/>
      <c r="F1213" s="237"/>
      <c r="G1213" s="207"/>
      <c r="H1213" s="237"/>
    </row>
    <row r="1214" spans="1:8" s="165" customFormat="1">
      <c r="A1214" s="156"/>
      <c r="B1214" s="156"/>
      <c r="C1214" s="157"/>
      <c r="D1214" s="211"/>
      <c r="E1214" s="156"/>
      <c r="F1214" s="237"/>
      <c r="G1214" s="207"/>
      <c r="H1214" s="237"/>
    </row>
    <row r="1215" spans="1:8" s="165" customFormat="1">
      <c r="A1215" s="156"/>
      <c r="B1215" s="156"/>
      <c r="C1215" s="157"/>
      <c r="D1215" s="211"/>
      <c r="E1215" s="156"/>
      <c r="F1215" s="237"/>
      <c r="G1215" s="207"/>
      <c r="H1215" s="237"/>
    </row>
    <row r="1216" spans="1:8" s="165" customFormat="1">
      <c r="A1216" s="156"/>
      <c r="B1216" s="156"/>
      <c r="C1216" s="157"/>
      <c r="D1216" s="211"/>
      <c r="E1216" s="156"/>
      <c r="F1216" s="237"/>
      <c r="G1216" s="207"/>
      <c r="H1216" s="237"/>
    </row>
    <row r="1217" spans="1:8" s="165" customFormat="1">
      <c r="A1217" s="156"/>
      <c r="B1217" s="156"/>
      <c r="C1217" s="157"/>
      <c r="D1217" s="211"/>
      <c r="E1217" s="156"/>
      <c r="F1217" s="237"/>
      <c r="G1217" s="207"/>
      <c r="H1217" s="237"/>
    </row>
    <row r="1218" spans="1:8" s="165" customFormat="1">
      <c r="A1218" s="156"/>
      <c r="B1218" s="156"/>
      <c r="C1218" s="157"/>
      <c r="D1218" s="211"/>
      <c r="E1218" s="156"/>
      <c r="F1218" s="237"/>
      <c r="G1218" s="207"/>
      <c r="H1218" s="237"/>
    </row>
    <row r="1219" spans="1:8" s="165" customFormat="1">
      <c r="A1219" s="156"/>
      <c r="B1219" s="156"/>
      <c r="C1219" s="157"/>
      <c r="D1219" s="211"/>
      <c r="E1219" s="156"/>
      <c r="F1219" s="237"/>
      <c r="G1219" s="207"/>
      <c r="H1219" s="237"/>
    </row>
    <row r="1220" spans="1:8" s="165" customFormat="1">
      <c r="A1220" s="156"/>
      <c r="B1220" s="156"/>
      <c r="C1220" s="157"/>
      <c r="D1220" s="211"/>
      <c r="E1220" s="156"/>
      <c r="F1220" s="237"/>
      <c r="G1220" s="207"/>
      <c r="H1220" s="237"/>
    </row>
    <row r="1221" spans="1:8" s="165" customFormat="1">
      <c r="A1221" s="156"/>
      <c r="B1221" s="156"/>
      <c r="C1221" s="157"/>
      <c r="D1221" s="211"/>
      <c r="E1221" s="156"/>
      <c r="F1221" s="237"/>
      <c r="G1221" s="207"/>
      <c r="H1221" s="237"/>
    </row>
    <row r="1222" spans="1:8" s="165" customFormat="1">
      <c r="A1222" s="156"/>
      <c r="B1222" s="156"/>
      <c r="C1222" s="157"/>
      <c r="D1222" s="211"/>
      <c r="E1222" s="156"/>
      <c r="F1222" s="237"/>
      <c r="G1222" s="207"/>
      <c r="H1222" s="237"/>
    </row>
    <row r="1223" spans="1:8" s="165" customFormat="1">
      <c r="A1223" s="156"/>
      <c r="B1223" s="156"/>
      <c r="C1223" s="157"/>
      <c r="D1223" s="211"/>
      <c r="E1223" s="156"/>
      <c r="F1223" s="237"/>
      <c r="G1223" s="207"/>
      <c r="H1223" s="237"/>
    </row>
    <row r="1224" spans="1:8" s="165" customFormat="1">
      <c r="A1224" s="156"/>
      <c r="B1224" s="156"/>
      <c r="C1224" s="157"/>
      <c r="D1224" s="211"/>
      <c r="E1224" s="156"/>
      <c r="F1224" s="237"/>
      <c r="G1224" s="207"/>
      <c r="H1224" s="237"/>
    </row>
    <row r="1225" spans="1:8" s="165" customFormat="1">
      <c r="A1225" s="156"/>
      <c r="B1225" s="156"/>
      <c r="C1225" s="157"/>
      <c r="D1225" s="211"/>
      <c r="E1225" s="156"/>
      <c r="F1225" s="237"/>
      <c r="G1225" s="207"/>
      <c r="H1225" s="237"/>
    </row>
    <row r="1226" spans="1:8" s="165" customFormat="1">
      <c r="A1226" s="156"/>
      <c r="B1226" s="156"/>
      <c r="C1226" s="157"/>
      <c r="D1226" s="211"/>
      <c r="E1226" s="156"/>
      <c r="F1226" s="237"/>
      <c r="G1226" s="207"/>
      <c r="H1226" s="237"/>
    </row>
    <row r="1227" spans="1:8" s="165" customFormat="1">
      <c r="A1227" s="156"/>
      <c r="B1227" s="156"/>
      <c r="C1227" s="157"/>
      <c r="D1227" s="211"/>
      <c r="E1227" s="156"/>
      <c r="F1227" s="237"/>
      <c r="G1227" s="207"/>
      <c r="H1227" s="237"/>
    </row>
    <row r="1228" spans="1:8" s="165" customFormat="1">
      <c r="A1228" s="156"/>
      <c r="B1228" s="156"/>
      <c r="C1228" s="157"/>
      <c r="D1228" s="211"/>
      <c r="E1228" s="156"/>
      <c r="F1228" s="237"/>
      <c r="G1228" s="207"/>
      <c r="H1228" s="237"/>
    </row>
    <row r="1229" spans="1:8" s="165" customFormat="1">
      <c r="A1229" s="156"/>
      <c r="B1229" s="156"/>
      <c r="C1229" s="157"/>
      <c r="D1229" s="211"/>
      <c r="E1229" s="156"/>
      <c r="F1229" s="237"/>
      <c r="G1229" s="207"/>
      <c r="H1229" s="237"/>
    </row>
    <row r="1230" spans="1:8" s="165" customFormat="1">
      <c r="A1230" s="156"/>
      <c r="B1230" s="156"/>
      <c r="C1230" s="157"/>
      <c r="D1230" s="211"/>
      <c r="E1230" s="156"/>
      <c r="F1230" s="237"/>
      <c r="G1230" s="207"/>
      <c r="H1230" s="237"/>
    </row>
    <row r="1231" spans="1:8" s="165" customFormat="1">
      <c r="A1231" s="156"/>
      <c r="B1231" s="156"/>
      <c r="C1231" s="157"/>
      <c r="D1231" s="211"/>
      <c r="E1231" s="156"/>
      <c r="F1231" s="237"/>
      <c r="G1231" s="207"/>
      <c r="H1231" s="237"/>
    </row>
    <row r="1232" spans="1:8" s="165" customFormat="1">
      <c r="A1232" s="156"/>
      <c r="B1232" s="156"/>
      <c r="C1232" s="157"/>
      <c r="D1232" s="211"/>
      <c r="E1232" s="156"/>
      <c r="F1232" s="237"/>
      <c r="G1232" s="207"/>
      <c r="H1232" s="237"/>
    </row>
    <row r="1233" spans="1:8" s="165" customFormat="1">
      <c r="A1233" s="156"/>
      <c r="B1233" s="156"/>
      <c r="C1233" s="157"/>
      <c r="D1233" s="211"/>
      <c r="E1233" s="156"/>
      <c r="F1233" s="237"/>
      <c r="G1233" s="207"/>
      <c r="H1233" s="237"/>
    </row>
    <row r="1234" spans="1:8" s="165" customFormat="1">
      <c r="A1234" s="156"/>
      <c r="B1234" s="156"/>
      <c r="C1234" s="157"/>
      <c r="D1234" s="211"/>
      <c r="E1234" s="156"/>
      <c r="F1234" s="237"/>
      <c r="G1234" s="207"/>
      <c r="H1234" s="237"/>
    </row>
    <row r="1235" spans="1:8" s="165" customFormat="1">
      <c r="A1235" s="156"/>
      <c r="B1235" s="156"/>
      <c r="C1235" s="157"/>
      <c r="D1235" s="211"/>
      <c r="E1235" s="156"/>
      <c r="F1235" s="237"/>
      <c r="G1235" s="207"/>
      <c r="H1235" s="237"/>
    </row>
    <row r="1236" spans="1:8" s="165" customFormat="1">
      <c r="A1236" s="156"/>
      <c r="B1236" s="156"/>
      <c r="C1236" s="157"/>
      <c r="D1236" s="211"/>
      <c r="E1236" s="156"/>
      <c r="F1236" s="237"/>
      <c r="G1236" s="207"/>
      <c r="H1236" s="237"/>
    </row>
    <row r="1237" spans="1:8" s="165" customFormat="1">
      <c r="A1237" s="156"/>
      <c r="B1237" s="156"/>
      <c r="C1237" s="157"/>
      <c r="D1237" s="211"/>
      <c r="E1237" s="156"/>
      <c r="F1237" s="237"/>
      <c r="G1237" s="207"/>
      <c r="H1237" s="237"/>
    </row>
    <row r="1238" spans="1:8" s="165" customFormat="1">
      <c r="A1238" s="156"/>
      <c r="B1238" s="156"/>
      <c r="C1238" s="157"/>
      <c r="D1238" s="211"/>
      <c r="E1238" s="156"/>
      <c r="F1238" s="237"/>
      <c r="G1238" s="207"/>
      <c r="H1238" s="237"/>
    </row>
    <row r="1239" spans="1:8" s="165" customFormat="1">
      <c r="A1239" s="156"/>
      <c r="B1239" s="156"/>
      <c r="C1239" s="157"/>
      <c r="D1239" s="211"/>
      <c r="E1239" s="156"/>
      <c r="F1239" s="237"/>
      <c r="G1239" s="207"/>
      <c r="H1239" s="237"/>
    </row>
    <row r="1240" spans="1:8" s="165" customFormat="1">
      <c r="A1240" s="156"/>
      <c r="B1240" s="156"/>
      <c r="C1240" s="157"/>
      <c r="D1240" s="211"/>
      <c r="E1240" s="156"/>
      <c r="F1240" s="237"/>
      <c r="G1240" s="207"/>
      <c r="H1240" s="237"/>
    </row>
    <row r="1241" spans="1:8" s="165" customFormat="1">
      <c r="A1241" s="156"/>
      <c r="B1241" s="156"/>
      <c r="C1241" s="157"/>
      <c r="D1241" s="211"/>
      <c r="E1241" s="156"/>
      <c r="F1241" s="237"/>
      <c r="G1241" s="207"/>
      <c r="H1241" s="237"/>
    </row>
    <row r="1242" spans="1:8" s="165" customFormat="1">
      <c r="A1242" s="156"/>
      <c r="B1242" s="156"/>
      <c r="C1242" s="157"/>
      <c r="D1242" s="211"/>
      <c r="E1242" s="156"/>
      <c r="F1242" s="237"/>
      <c r="G1242" s="207"/>
      <c r="H1242" s="237"/>
    </row>
    <row r="1243" spans="1:8" s="165" customFormat="1">
      <c r="A1243" s="156"/>
      <c r="B1243" s="156"/>
      <c r="C1243" s="157"/>
      <c r="D1243" s="211"/>
      <c r="E1243" s="156"/>
      <c r="F1243" s="237"/>
      <c r="G1243" s="207"/>
      <c r="H1243" s="237"/>
    </row>
    <row r="1244" spans="1:8" s="165" customFormat="1">
      <c r="A1244" s="156"/>
      <c r="B1244" s="156"/>
      <c r="C1244" s="157"/>
      <c r="D1244" s="211"/>
      <c r="E1244" s="156"/>
      <c r="F1244" s="237"/>
      <c r="G1244" s="207"/>
      <c r="H1244" s="237"/>
    </row>
    <row r="1245" spans="1:8" s="165" customFormat="1">
      <c r="A1245" s="156"/>
      <c r="B1245" s="156"/>
      <c r="C1245" s="157"/>
      <c r="D1245" s="211"/>
      <c r="E1245" s="156"/>
      <c r="F1245" s="237"/>
      <c r="G1245" s="207"/>
      <c r="H1245" s="237"/>
    </row>
    <row r="1246" spans="1:8" s="165" customFormat="1">
      <c r="A1246" s="156"/>
      <c r="B1246" s="156"/>
      <c r="C1246" s="157"/>
      <c r="D1246" s="211"/>
      <c r="E1246" s="156"/>
      <c r="F1246" s="237"/>
      <c r="G1246" s="207"/>
      <c r="H1246" s="237"/>
    </row>
    <row r="1247" spans="1:8" s="165" customFormat="1">
      <c r="A1247" s="156"/>
      <c r="B1247" s="156"/>
      <c r="C1247" s="157"/>
      <c r="D1247" s="211"/>
      <c r="E1247" s="156"/>
      <c r="F1247" s="237"/>
      <c r="G1247" s="207"/>
      <c r="H1247" s="237"/>
    </row>
    <row r="1248" spans="1:8" s="165" customFormat="1">
      <c r="A1248" s="156"/>
      <c r="B1248" s="156"/>
      <c r="C1248" s="157"/>
      <c r="D1248" s="211"/>
      <c r="E1248" s="156"/>
      <c r="F1248" s="237"/>
      <c r="G1248" s="207"/>
      <c r="H1248" s="237"/>
    </row>
    <row r="1249" spans="1:8" s="165" customFormat="1">
      <c r="A1249" s="156"/>
      <c r="B1249" s="156"/>
      <c r="C1249" s="157"/>
      <c r="D1249" s="211"/>
      <c r="E1249" s="156"/>
      <c r="F1249" s="237"/>
      <c r="G1249" s="207"/>
      <c r="H1249" s="237"/>
    </row>
    <row r="1250" spans="1:8" s="165" customFormat="1">
      <c r="A1250" s="156"/>
      <c r="B1250" s="156"/>
      <c r="C1250" s="157"/>
      <c r="D1250" s="211"/>
      <c r="E1250" s="156"/>
      <c r="F1250" s="237"/>
      <c r="G1250" s="207"/>
      <c r="H1250" s="237"/>
    </row>
    <row r="1251" spans="1:8" s="165" customFormat="1">
      <c r="A1251" s="156"/>
      <c r="B1251" s="156"/>
      <c r="C1251" s="157"/>
      <c r="D1251" s="211"/>
      <c r="E1251" s="156"/>
      <c r="F1251" s="237"/>
      <c r="G1251" s="207"/>
      <c r="H1251" s="237"/>
    </row>
    <row r="1252" spans="1:8" s="165" customFormat="1">
      <c r="A1252" s="156"/>
      <c r="B1252" s="156"/>
      <c r="C1252" s="157"/>
      <c r="D1252" s="211"/>
      <c r="E1252" s="156"/>
      <c r="F1252" s="237"/>
      <c r="G1252" s="207"/>
      <c r="H1252" s="237"/>
    </row>
    <row r="1253" spans="1:8" s="165" customFormat="1">
      <c r="A1253" s="156"/>
      <c r="B1253" s="156"/>
      <c r="C1253" s="157"/>
      <c r="D1253" s="211"/>
      <c r="E1253" s="156"/>
      <c r="F1253" s="237"/>
      <c r="G1253" s="207"/>
      <c r="H1253" s="237"/>
    </row>
    <row r="1254" spans="1:8" s="165" customFormat="1">
      <c r="A1254" s="156"/>
      <c r="B1254" s="156"/>
      <c r="C1254" s="157"/>
      <c r="D1254" s="211"/>
      <c r="E1254" s="156"/>
      <c r="F1254" s="237"/>
      <c r="G1254" s="207"/>
      <c r="H1254" s="237"/>
    </row>
    <row r="1255" spans="1:8" s="165" customFormat="1">
      <c r="A1255" s="156"/>
      <c r="B1255" s="156"/>
      <c r="C1255" s="157"/>
      <c r="D1255" s="211"/>
      <c r="E1255" s="156"/>
      <c r="F1255" s="237"/>
      <c r="G1255" s="207"/>
      <c r="H1255" s="237"/>
    </row>
    <row r="1256" spans="1:8" s="165" customFormat="1">
      <c r="A1256" s="156"/>
      <c r="B1256" s="156"/>
      <c r="C1256" s="157"/>
      <c r="D1256" s="211"/>
      <c r="E1256" s="156"/>
      <c r="F1256" s="237"/>
      <c r="G1256" s="207"/>
      <c r="H1256" s="237"/>
    </row>
    <row r="1257" spans="1:8" s="165" customFormat="1">
      <c r="A1257" s="156"/>
      <c r="B1257" s="156"/>
      <c r="C1257" s="157"/>
      <c r="D1257" s="211"/>
      <c r="E1257" s="156"/>
      <c r="F1257" s="237"/>
      <c r="G1257" s="207"/>
      <c r="H1257" s="237"/>
    </row>
    <row r="1258" spans="1:8" s="165" customFormat="1">
      <c r="A1258" s="156"/>
      <c r="B1258" s="156"/>
      <c r="C1258" s="157"/>
      <c r="D1258" s="211"/>
      <c r="E1258" s="156"/>
      <c r="F1258" s="237"/>
      <c r="G1258" s="207"/>
      <c r="H1258" s="237"/>
    </row>
    <row r="1259" spans="1:8" s="165" customFormat="1">
      <c r="A1259" s="156"/>
      <c r="B1259" s="156"/>
      <c r="C1259" s="157"/>
      <c r="D1259" s="211"/>
      <c r="E1259" s="156"/>
      <c r="F1259" s="237"/>
      <c r="G1259" s="207"/>
      <c r="H1259" s="237"/>
    </row>
    <row r="1260" spans="1:8" s="165" customFormat="1">
      <c r="A1260" s="156"/>
      <c r="B1260" s="156"/>
      <c r="C1260" s="157"/>
      <c r="D1260" s="211"/>
      <c r="E1260" s="156"/>
      <c r="F1260" s="237"/>
      <c r="G1260" s="207"/>
      <c r="H1260" s="237"/>
    </row>
    <row r="1261" spans="1:8" s="165" customFormat="1">
      <c r="A1261" s="156"/>
      <c r="B1261" s="156"/>
      <c r="C1261" s="157"/>
      <c r="D1261" s="211"/>
      <c r="E1261" s="156"/>
      <c r="F1261" s="237"/>
      <c r="G1261" s="207"/>
      <c r="H1261" s="237"/>
    </row>
    <row r="1262" spans="1:8" s="165" customFormat="1">
      <c r="A1262" s="156"/>
      <c r="B1262" s="156"/>
      <c r="C1262" s="157"/>
      <c r="D1262" s="211"/>
      <c r="E1262" s="156"/>
      <c r="F1262" s="237"/>
      <c r="G1262" s="207"/>
      <c r="H1262" s="237"/>
    </row>
    <row r="1263" spans="1:8" s="165" customFormat="1">
      <c r="A1263" s="156"/>
      <c r="B1263" s="156"/>
      <c r="C1263" s="157"/>
      <c r="D1263" s="211"/>
      <c r="E1263" s="156"/>
      <c r="F1263" s="237"/>
      <c r="G1263" s="207"/>
      <c r="H1263" s="237"/>
    </row>
    <row r="1264" spans="1:8" s="165" customFormat="1">
      <c r="A1264" s="156"/>
      <c r="B1264" s="156"/>
      <c r="C1264" s="157"/>
      <c r="D1264" s="211"/>
      <c r="E1264" s="156"/>
      <c r="F1264" s="237"/>
      <c r="G1264" s="207"/>
      <c r="H1264" s="237"/>
    </row>
    <row r="1265" spans="1:8" s="165" customFormat="1">
      <c r="A1265" s="156"/>
      <c r="B1265" s="156"/>
      <c r="C1265" s="157"/>
      <c r="D1265" s="211"/>
      <c r="E1265" s="156"/>
      <c r="F1265" s="237"/>
      <c r="G1265" s="207"/>
      <c r="H1265" s="237"/>
    </row>
    <row r="1266" spans="1:8" s="165" customFormat="1">
      <c r="A1266" s="156"/>
      <c r="B1266" s="156"/>
      <c r="C1266" s="157"/>
      <c r="D1266" s="211"/>
      <c r="E1266" s="156"/>
      <c r="F1266" s="237"/>
      <c r="G1266" s="207"/>
      <c r="H1266" s="237"/>
    </row>
    <row r="1267" spans="1:8" s="165" customFormat="1">
      <c r="A1267" s="156"/>
      <c r="B1267" s="156"/>
      <c r="C1267" s="157"/>
      <c r="D1267" s="211"/>
      <c r="E1267" s="156"/>
      <c r="F1267" s="237"/>
      <c r="G1267" s="207"/>
      <c r="H1267" s="237"/>
    </row>
    <row r="1268" spans="1:8" s="165" customFormat="1">
      <c r="A1268" s="156"/>
      <c r="B1268" s="156"/>
      <c r="C1268" s="157"/>
      <c r="D1268" s="211"/>
      <c r="E1268" s="156"/>
      <c r="F1268" s="237"/>
      <c r="G1268" s="207"/>
      <c r="H1268" s="237"/>
    </row>
    <row r="1269" spans="1:8" s="165" customFormat="1">
      <c r="A1269" s="156"/>
      <c r="B1269" s="156"/>
      <c r="C1269" s="157"/>
      <c r="D1269" s="211"/>
      <c r="E1269" s="156"/>
      <c r="F1269" s="237"/>
      <c r="G1269" s="207"/>
      <c r="H1269" s="237"/>
    </row>
    <row r="1270" spans="1:8" s="165" customFormat="1">
      <c r="A1270" s="156"/>
      <c r="B1270" s="156"/>
      <c r="C1270" s="157"/>
      <c r="D1270" s="211"/>
      <c r="E1270" s="156"/>
      <c r="F1270" s="237"/>
      <c r="G1270" s="207"/>
      <c r="H1270" s="237"/>
    </row>
    <row r="1271" spans="1:8" s="165" customFormat="1">
      <c r="A1271" s="156"/>
      <c r="B1271" s="156"/>
      <c r="C1271" s="157"/>
      <c r="D1271" s="211"/>
      <c r="E1271" s="156"/>
      <c r="F1271" s="237"/>
      <c r="G1271" s="207"/>
      <c r="H1271" s="237"/>
    </row>
    <row r="1272" spans="1:8" s="165" customFormat="1">
      <c r="A1272" s="156"/>
      <c r="B1272" s="156"/>
      <c r="C1272" s="157"/>
      <c r="D1272" s="211"/>
      <c r="E1272" s="156"/>
      <c r="F1272" s="237"/>
      <c r="G1272" s="207"/>
      <c r="H1272" s="237"/>
    </row>
    <row r="1273" spans="1:8" s="165" customFormat="1">
      <c r="A1273" s="156"/>
      <c r="B1273" s="156"/>
      <c r="C1273" s="157"/>
      <c r="D1273" s="211"/>
      <c r="E1273" s="156"/>
      <c r="F1273" s="237"/>
      <c r="G1273" s="207"/>
      <c r="H1273" s="237"/>
    </row>
    <row r="1274" spans="1:8" s="165" customFormat="1">
      <c r="A1274" s="156"/>
      <c r="B1274" s="156"/>
      <c r="C1274" s="157"/>
      <c r="D1274" s="211"/>
      <c r="E1274" s="156"/>
      <c r="F1274" s="237"/>
      <c r="G1274" s="207"/>
      <c r="H1274" s="237"/>
    </row>
    <row r="1275" spans="1:8" s="165" customFormat="1">
      <c r="A1275" s="156"/>
      <c r="B1275" s="156"/>
      <c r="C1275" s="157"/>
      <c r="D1275" s="211"/>
      <c r="E1275" s="156"/>
      <c r="F1275" s="237"/>
      <c r="G1275" s="207"/>
      <c r="H1275" s="237"/>
    </row>
    <row r="1276" spans="1:8" s="165" customFormat="1">
      <c r="A1276" s="156"/>
      <c r="B1276" s="156"/>
      <c r="C1276" s="157"/>
      <c r="D1276" s="211"/>
      <c r="E1276" s="156"/>
      <c r="F1276" s="237"/>
      <c r="G1276" s="207"/>
      <c r="H1276" s="237"/>
    </row>
    <row r="1277" spans="1:8" s="165" customFormat="1">
      <c r="A1277" s="156"/>
      <c r="B1277" s="156"/>
      <c r="C1277" s="157"/>
      <c r="D1277" s="211"/>
      <c r="E1277" s="156"/>
      <c r="F1277" s="237"/>
      <c r="G1277" s="207"/>
      <c r="H1277" s="237"/>
    </row>
    <row r="1278" spans="1:8" s="165" customFormat="1">
      <c r="A1278" s="156"/>
      <c r="B1278" s="156"/>
      <c r="C1278" s="157"/>
      <c r="D1278" s="211"/>
      <c r="E1278" s="156"/>
      <c r="F1278" s="237"/>
      <c r="G1278" s="207"/>
      <c r="H1278" s="237"/>
    </row>
    <row r="1279" spans="1:8" s="165" customFormat="1">
      <c r="A1279" s="156"/>
      <c r="B1279" s="156"/>
      <c r="C1279" s="157"/>
      <c r="D1279" s="211"/>
      <c r="E1279" s="156"/>
      <c r="F1279" s="237"/>
      <c r="G1279" s="207"/>
      <c r="H1279" s="237"/>
    </row>
    <row r="1280" spans="1:8" s="165" customFormat="1">
      <c r="A1280" s="156"/>
      <c r="B1280" s="156"/>
      <c r="C1280" s="157"/>
      <c r="D1280" s="211"/>
      <c r="E1280" s="156"/>
      <c r="F1280" s="237"/>
      <c r="G1280" s="207"/>
      <c r="H1280" s="237"/>
    </row>
    <row r="1281" spans="1:8" s="165" customFormat="1">
      <c r="A1281" s="156"/>
      <c r="B1281" s="156"/>
      <c r="C1281" s="157"/>
      <c r="D1281" s="211"/>
      <c r="E1281" s="156"/>
      <c r="F1281" s="237"/>
      <c r="G1281" s="207"/>
      <c r="H1281" s="237"/>
    </row>
    <row r="1282" spans="1:8" s="165" customFormat="1">
      <c r="A1282" s="156"/>
      <c r="B1282" s="156"/>
      <c r="C1282" s="157"/>
      <c r="D1282" s="211"/>
      <c r="E1282" s="156"/>
      <c r="F1282" s="237"/>
      <c r="G1282" s="207"/>
      <c r="H1282" s="237"/>
    </row>
    <row r="1283" spans="1:8" s="165" customFormat="1">
      <c r="A1283" s="156"/>
      <c r="B1283" s="156"/>
      <c r="C1283" s="157"/>
      <c r="D1283" s="211"/>
      <c r="E1283" s="156"/>
      <c r="F1283" s="237"/>
      <c r="G1283" s="207"/>
      <c r="H1283" s="237"/>
    </row>
    <row r="1284" spans="1:8" s="165" customFormat="1">
      <c r="A1284" s="156"/>
      <c r="B1284" s="156"/>
      <c r="C1284" s="157"/>
      <c r="D1284" s="211"/>
      <c r="E1284" s="156"/>
      <c r="F1284" s="237"/>
      <c r="G1284" s="207"/>
      <c r="H1284" s="237"/>
    </row>
    <row r="1285" spans="1:8" s="165" customFormat="1">
      <c r="A1285" s="156"/>
      <c r="B1285" s="156"/>
      <c r="C1285" s="157"/>
      <c r="D1285" s="211"/>
      <c r="E1285" s="156"/>
      <c r="F1285" s="237"/>
      <c r="G1285" s="207"/>
      <c r="H1285" s="237"/>
    </row>
    <row r="1286" spans="1:8" s="165" customFormat="1">
      <c r="A1286" s="156"/>
      <c r="B1286" s="156"/>
      <c r="C1286" s="157"/>
      <c r="D1286" s="211"/>
      <c r="E1286" s="156"/>
      <c r="F1286" s="237"/>
      <c r="G1286" s="207"/>
      <c r="H1286" s="237"/>
    </row>
    <row r="1287" spans="1:8" s="165" customFormat="1">
      <c r="A1287" s="156"/>
      <c r="B1287" s="156"/>
      <c r="C1287" s="157"/>
      <c r="D1287" s="211"/>
      <c r="E1287" s="156"/>
      <c r="F1287" s="237"/>
      <c r="G1287" s="207"/>
      <c r="H1287" s="237"/>
    </row>
    <row r="1288" spans="1:8" s="165" customFormat="1">
      <c r="A1288" s="156"/>
      <c r="B1288" s="156"/>
      <c r="C1288" s="157"/>
      <c r="D1288" s="211"/>
      <c r="E1288" s="156"/>
      <c r="F1288" s="237"/>
      <c r="G1288" s="207"/>
      <c r="H1288" s="237"/>
    </row>
    <row r="1289" spans="1:8" s="165" customFormat="1">
      <c r="A1289" s="156"/>
      <c r="B1289" s="156"/>
      <c r="C1289" s="157"/>
      <c r="D1289" s="211"/>
      <c r="E1289" s="156"/>
      <c r="F1289" s="237"/>
      <c r="G1289" s="207"/>
      <c r="H1289" s="237"/>
    </row>
    <row r="1290" spans="1:8" s="165" customFormat="1">
      <c r="A1290" s="156"/>
      <c r="B1290" s="156"/>
      <c r="C1290" s="157"/>
      <c r="D1290" s="211"/>
      <c r="E1290" s="156"/>
      <c r="F1290" s="237"/>
      <c r="G1290" s="207"/>
      <c r="H1290" s="237"/>
    </row>
    <row r="1291" spans="1:8" s="165" customFormat="1">
      <c r="A1291" s="156"/>
      <c r="B1291" s="156"/>
      <c r="C1291" s="157"/>
      <c r="D1291" s="211"/>
      <c r="E1291" s="156"/>
      <c r="F1291" s="237"/>
      <c r="G1291" s="207"/>
      <c r="H1291" s="237"/>
    </row>
    <row r="1292" spans="1:8" s="165" customFormat="1">
      <c r="A1292" s="156"/>
      <c r="B1292" s="156"/>
      <c r="C1292" s="157"/>
      <c r="D1292" s="211"/>
      <c r="E1292" s="156"/>
      <c r="F1292" s="237"/>
      <c r="G1292" s="207"/>
      <c r="H1292" s="237"/>
    </row>
    <row r="1293" spans="1:8" s="165" customFormat="1">
      <c r="A1293" s="156"/>
      <c r="B1293" s="156"/>
      <c r="C1293" s="157"/>
      <c r="D1293" s="211"/>
      <c r="E1293" s="156"/>
      <c r="F1293" s="237"/>
      <c r="G1293" s="207"/>
      <c r="H1293" s="237"/>
    </row>
    <row r="1294" spans="1:8" s="165" customFormat="1">
      <c r="A1294" s="156"/>
      <c r="B1294" s="156"/>
      <c r="C1294" s="157"/>
      <c r="D1294" s="211"/>
      <c r="E1294" s="156"/>
      <c r="F1294" s="237"/>
      <c r="G1294" s="207"/>
      <c r="H1294" s="237"/>
    </row>
    <row r="1295" spans="1:8" s="165" customFormat="1">
      <c r="A1295" s="156"/>
      <c r="B1295" s="156"/>
      <c r="C1295" s="157"/>
      <c r="D1295" s="211"/>
      <c r="E1295" s="156"/>
      <c r="F1295" s="237"/>
      <c r="G1295" s="207"/>
      <c r="H1295" s="237"/>
    </row>
    <row r="1296" spans="1:8" s="165" customFormat="1">
      <c r="A1296" s="156"/>
      <c r="B1296" s="156"/>
      <c r="C1296" s="157"/>
      <c r="D1296" s="211"/>
      <c r="E1296" s="156"/>
      <c r="F1296" s="237"/>
      <c r="G1296" s="207"/>
      <c r="H1296" s="237"/>
    </row>
    <row r="1297" spans="1:8" s="165" customFormat="1">
      <c r="A1297" s="156"/>
      <c r="B1297" s="156"/>
      <c r="C1297" s="157"/>
      <c r="D1297" s="211"/>
      <c r="E1297" s="156"/>
      <c r="F1297" s="237"/>
      <c r="G1297" s="207"/>
      <c r="H1297" s="237"/>
    </row>
    <row r="1298" spans="1:8" s="165" customFormat="1">
      <c r="A1298" s="156"/>
      <c r="B1298" s="156"/>
      <c r="C1298" s="157"/>
      <c r="D1298" s="211"/>
      <c r="E1298" s="156"/>
      <c r="F1298" s="237"/>
      <c r="G1298" s="207"/>
      <c r="H1298" s="237"/>
    </row>
    <row r="1299" spans="1:8" s="165" customFormat="1">
      <c r="A1299" s="156"/>
      <c r="B1299" s="156"/>
      <c r="C1299" s="157"/>
      <c r="D1299" s="211"/>
      <c r="E1299" s="156"/>
      <c r="F1299" s="237"/>
      <c r="G1299" s="207"/>
      <c r="H1299" s="237"/>
    </row>
    <row r="1300" spans="1:8" s="165" customFormat="1">
      <c r="A1300" s="156"/>
      <c r="B1300" s="156"/>
      <c r="C1300" s="157"/>
      <c r="D1300" s="211"/>
      <c r="E1300" s="156"/>
      <c r="F1300" s="237"/>
      <c r="G1300" s="207"/>
      <c r="H1300" s="237"/>
    </row>
    <row r="1301" spans="1:8" s="165" customFormat="1">
      <c r="A1301" s="156"/>
      <c r="B1301" s="156"/>
      <c r="C1301" s="157"/>
      <c r="D1301" s="211"/>
      <c r="E1301" s="156"/>
      <c r="F1301" s="237"/>
      <c r="G1301" s="207"/>
      <c r="H1301" s="237"/>
    </row>
    <row r="1302" spans="1:8" s="165" customFormat="1">
      <c r="A1302" s="156"/>
      <c r="B1302" s="156"/>
      <c r="C1302" s="157"/>
      <c r="D1302" s="211"/>
      <c r="E1302" s="156"/>
      <c r="F1302" s="237"/>
      <c r="G1302" s="207"/>
      <c r="H1302" s="237"/>
    </row>
    <row r="1303" spans="1:8" s="165" customFormat="1">
      <c r="A1303" s="156"/>
      <c r="B1303" s="156"/>
      <c r="C1303" s="157"/>
      <c r="D1303" s="211"/>
      <c r="E1303" s="156"/>
      <c r="F1303" s="237"/>
      <c r="G1303" s="207"/>
      <c r="H1303" s="237"/>
    </row>
    <row r="1304" spans="1:8" s="165" customFormat="1">
      <c r="A1304" s="156"/>
      <c r="B1304" s="156"/>
      <c r="C1304" s="157"/>
      <c r="D1304" s="211"/>
      <c r="E1304" s="156"/>
      <c r="F1304" s="237"/>
      <c r="G1304" s="207"/>
      <c r="H1304" s="237"/>
    </row>
    <row r="1305" spans="1:8" s="165" customFormat="1">
      <c r="A1305" s="156"/>
      <c r="B1305" s="156"/>
      <c r="C1305" s="157"/>
      <c r="D1305" s="211"/>
      <c r="E1305" s="156"/>
      <c r="F1305" s="237"/>
      <c r="G1305" s="207"/>
      <c r="H1305" s="237"/>
    </row>
    <row r="1306" spans="1:8" s="165" customFormat="1">
      <c r="A1306" s="156"/>
      <c r="B1306" s="156"/>
      <c r="C1306" s="157"/>
      <c r="D1306" s="211"/>
      <c r="E1306" s="156"/>
      <c r="F1306" s="237"/>
      <c r="G1306" s="207"/>
      <c r="H1306" s="237"/>
    </row>
    <row r="1307" spans="1:8" s="165" customFormat="1">
      <c r="A1307" s="156"/>
      <c r="B1307" s="156"/>
      <c r="C1307" s="157"/>
      <c r="D1307" s="211"/>
      <c r="E1307" s="156"/>
      <c r="F1307" s="237"/>
      <c r="G1307" s="207"/>
      <c r="H1307" s="237"/>
    </row>
    <row r="1308" spans="1:8" s="165" customFormat="1">
      <c r="A1308" s="156"/>
      <c r="B1308" s="156"/>
      <c r="C1308" s="157"/>
      <c r="D1308" s="211"/>
      <c r="E1308" s="156"/>
      <c r="F1308" s="237"/>
      <c r="G1308" s="207"/>
      <c r="H1308" s="237"/>
    </row>
    <row r="1309" spans="1:8" s="165" customFormat="1">
      <c r="A1309" s="156"/>
      <c r="B1309" s="156"/>
      <c r="C1309" s="157"/>
      <c r="D1309" s="211"/>
      <c r="E1309" s="156"/>
      <c r="F1309" s="237"/>
      <c r="G1309" s="207"/>
      <c r="H1309" s="237"/>
    </row>
    <row r="1310" spans="1:8" s="165" customFormat="1">
      <c r="A1310" s="156"/>
      <c r="B1310" s="156"/>
      <c r="C1310" s="157"/>
      <c r="D1310" s="211"/>
      <c r="E1310" s="156"/>
      <c r="F1310" s="237"/>
      <c r="G1310" s="207"/>
      <c r="H1310" s="237"/>
    </row>
    <row r="1311" spans="1:8" s="165" customFormat="1">
      <c r="A1311" s="156"/>
      <c r="B1311" s="156"/>
      <c r="C1311" s="157"/>
      <c r="D1311" s="211"/>
      <c r="E1311" s="156"/>
      <c r="F1311" s="237"/>
      <c r="G1311" s="207"/>
      <c r="H1311" s="237"/>
    </row>
    <row r="1312" spans="1:8" s="165" customFormat="1">
      <c r="A1312" s="156"/>
      <c r="B1312" s="156"/>
      <c r="C1312" s="157"/>
      <c r="D1312" s="211"/>
      <c r="E1312" s="156"/>
      <c r="F1312" s="237"/>
      <c r="G1312" s="207"/>
      <c r="H1312" s="237"/>
    </row>
    <row r="1313" spans="1:8" s="165" customFormat="1">
      <c r="A1313" s="156"/>
      <c r="B1313" s="156"/>
      <c r="C1313" s="157"/>
      <c r="D1313" s="211"/>
      <c r="E1313" s="156"/>
      <c r="F1313" s="237"/>
      <c r="G1313" s="207"/>
      <c r="H1313" s="237"/>
    </row>
    <row r="1314" spans="1:8" s="165" customFormat="1">
      <c r="A1314" s="156"/>
      <c r="B1314" s="156"/>
      <c r="C1314" s="157"/>
      <c r="D1314" s="211"/>
      <c r="E1314" s="156"/>
      <c r="F1314" s="237"/>
      <c r="G1314" s="207"/>
      <c r="H1314" s="237"/>
    </row>
    <row r="1315" spans="1:8" s="165" customFormat="1">
      <c r="A1315" s="156"/>
      <c r="B1315" s="156"/>
      <c r="C1315" s="157"/>
      <c r="D1315" s="211"/>
      <c r="E1315" s="156"/>
      <c r="F1315" s="237"/>
      <c r="G1315" s="207"/>
      <c r="H1315" s="237"/>
    </row>
    <row r="1316" spans="1:8" s="165" customFormat="1">
      <c r="A1316" s="156"/>
      <c r="B1316" s="156"/>
      <c r="C1316" s="157"/>
      <c r="D1316" s="211"/>
      <c r="E1316" s="156"/>
      <c r="F1316" s="237"/>
      <c r="G1316" s="207"/>
      <c r="H1316" s="237"/>
    </row>
    <row r="1317" spans="1:8" s="165" customFormat="1">
      <c r="A1317" s="156"/>
      <c r="B1317" s="156"/>
      <c r="C1317" s="157"/>
      <c r="D1317" s="211"/>
      <c r="E1317" s="156"/>
      <c r="F1317" s="237"/>
      <c r="G1317" s="207"/>
      <c r="H1317" s="237"/>
    </row>
    <row r="1318" spans="1:8" s="165" customFormat="1">
      <c r="A1318" s="156"/>
      <c r="B1318" s="156"/>
      <c r="C1318" s="157"/>
      <c r="D1318" s="211"/>
      <c r="E1318" s="156"/>
      <c r="F1318" s="237"/>
      <c r="G1318" s="207"/>
      <c r="H1318" s="237"/>
    </row>
    <row r="1319" spans="1:8" s="165" customFormat="1">
      <c r="A1319" s="156"/>
      <c r="B1319" s="156"/>
      <c r="C1319" s="157"/>
      <c r="D1319" s="211"/>
      <c r="E1319" s="156"/>
      <c r="F1319" s="237"/>
      <c r="G1319" s="207"/>
      <c r="H1319" s="237"/>
    </row>
    <row r="1320" spans="1:8" s="165" customFormat="1">
      <c r="A1320" s="156"/>
      <c r="B1320" s="156"/>
      <c r="C1320" s="157"/>
      <c r="D1320" s="211"/>
      <c r="E1320" s="156"/>
      <c r="F1320" s="237"/>
      <c r="G1320" s="207"/>
      <c r="H1320" s="237"/>
    </row>
    <row r="1321" spans="1:8" s="165" customFormat="1">
      <c r="A1321" s="156"/>
      <c r="B1321" s="156"/>
      <c r="C1321" s="157"/>
      <c r="D1321" s="211"/>
      <c r="E1321" s="156"/>
      <c r="F1321" s="237"/>
      <c r="G1321" s="207"/>
      <c r="H1321" s="237"/>
    </row>
    <row r="1322" spans="1:8" s="165" customFormat="1">
      <c r="A1322" s="156"/>
      <c r="B1322" s="156"/>
      <c r="C1322" s="157"/>
      <c r="D1322" s="211"/>
      <c r="E1322" s="156"/>
      <c r="F1322" s="237"/>
      <c r="G1322" s="207"/>
      <c r="H1322" s="237"/>
    </row>
    <row r="1323" spans="1:8" s="165" customFormat="1">
      <c r="A1323" s="156"/>
      <c r="B1323" s="156"/>
      <c r="C1323" s="157"/>
      <c r="D1323" s="211"/>
      <c r="E1323" s="156"/>
      <c r="F1323" s="237"/>
      <c r="G1323" s="207"/>
      <c r="H1323" s="237"/>
    </row>
    <row r="1324" spans="1:8" s="165" customFormat="1">
      <c r="A1324" s="156"/>
      <c r="B1324" s="156"/>
      <c r="C1324" s="157"/>
      <c r="D1324" s="211"/>
      <c r="E1324" s="156"/>
      <c r="F1324" s="237"/>
      <c r="G1324" s="207"/>
      <c r="H1324" s="237"/>
    </row>
    <row r="1325" spans="1:8" s="165" customFormat="1">
      <c r="A1325" s="156"/>
      <c r="B1325" s="156"/>
      <c r="C1325" s="157"/>
      <c r="D1325" s="211"/>
      <c r="E1325" s="156"/>
      <c r="F1325" s="237"/>
      <c r="G1325" s="207"/>
      <c r="H1325" s="237"/>
    </row>
    <row r="1326" spans="1:8" s="165" customFormat="1">
      <c r="A1326" s="156"/>
      <c r="B1326" s="156"/>
      <c r="C1326" s="157"/>
      <c r="D1326" s="211"/>
      <c r="E1326" s="156"/>
      <c r="F1326" s="237"/>
      <c r="G1326" s="207"/>
      <c r="H1326" s="237"/>
    </row>
    <row r="1327" spans="1:8" s="165" customFormat="1">
      <c r="A1327" s="156"/>
      <c r="B1327" s="156"/>
      <c r="C1327" s="157"/>
      <c r="D1327" s="211"/>
      <c r="E1327" s="156"/>
      <c r="F1327" s="237"/>
      <c r="G1327" s="207"/>
      <c r="H1327" s="237"/>
    </row>
    <row r="1328" spans="1:8" s="165" customFormat="1">
      <c r="A1328" s="156"/>
      <c r="B1328" s="156"/>
      <c r="C1328" s="157"/>
      <c r="D1328" s="211"/>
      <c r="E1328" s="156"/>
      <c r="F1328" s="237"/>
      <c r="G1328" s="207"/>
      <c r="H1328" s="237"/>
    </row>
    <row r="1329" spans="1:8" s="165" customFormat="1">
      <c r="A1329" s="156"/>
      <c r="B1329" s="156"/>
      <c r="C1329" s="157"/>
      <c r="D1329" s="211"/>
      <c r="E1329" s="156"/>
      <c r="F1329" s="237"/>
      <c r="G1329" s="207"/>
      <c r="H1329" s="237"/>
    </row>
    <row r="1330" spans="1:8" s="165" customFormat="1">
      <c r="A1330" s="156"/>
      <c r="B1330" s="156"/>
      <c r="C1330" s="157"/>
      <c r="D1330" s="211"/>
      <c r="E1330" s="156"/>
      <c r="F1330" s="237"/>
      <c r="G1330" s="207"/>
      <c r="H1330" s="237"/>
    </row>
    <row r="1331" spans="1:8" s="165" customFormat="1">
      <c r="A1331" s="156"/>
      <c r="B1331" s="156"/>
      <c r="C1331" s="157"/>
      <c r="D1331" s="211"/>
      <c r="E1331" s="156"/>
      <c r="F1331" s="237"/>
      <c r="G1331" s="207"/>
      <c r="H1331" s="237"/>
    </row>
    <row r="1332" spans="1:8" s="165" customFormat="1">
      <c r="A1332" s="156"/>
      <c r="B1332" s="156"/>
      <c r="C1332" s="157"/>
      <c r="D1332" s="211"/>
      <c r="E1332" s="156"/>
      <c r="F1332" s="237"/>
      <c r="G1332" s="207"/>
      <c r="H1332" s="237"/>
    </row>
    <row r="1333" spans="1:8" s="165" customFormat="1">
      <c r="A1333" s="156"/>
      <c r="B1333" s="156"/>
      <c r="C1333" s="157"/>
      <c r="D1333" s="211"/>
      <c r="E1333" s="156"/>
      <c r="F1333" s="237"/>
      <c r="G1333" s="207"/>
      <c r="H1333" s="237"/>
    </row>
    <row r="1334" spans="1:8" s="165" customFormat="1">
      <c r="A1334" s="156"/>
      <c r="B1334" s="156"/>
      <c r="C1334" s="157"/>
      <c r="D1334" s="211"/>
      <c r="E1334" s="156"/>
      <c r="F1334" s="237"/>
      <c r="G1334" s="207"/>
      <c r="H1334" s="237"/>
    </row>
    <row r="1335" spans="1:8" s="165" customFormat="1">
      <c r="A1335" s="156"/>
      <c r="B1335" s="156"/>
      <c r="C1335" s="157"/>
      <c r="D1335" s="211"/>
      <c r="E1335" s="156"/>
      <c r="F1335" s="237"/>
      <c r="G1335" s="207"/>
      <c r="H1335" s="237"/>
    </row>
    <row r="1336" spans="1:8" s="165" customFormat="1">
      <c r="A1336" s="156"/>
      <c r="B1336" s="156"/>
      <c r="C1336" s="157"/>
      <c r="D1336" s="211"/>
      <c r="E1336" s="156"/>
      <c r="F1336" s="237"/>
      <c r="G1336" s="207"/>
      <c r="H1336" s="237"/>
    </row>
    <row r="1337" spans="1:8" s="165" customFormat="1">
      <c r="A1337" s="156"/>
      <c r="B1337" s="156"/>
      <c r="C1337" s="157"/>
      <c r="D1337" s="211"/>
      <c r="E1337" s="156"/>
      <c r="F1337" s="237"/>
      <c r="G1337" s="207"/>
      <c r="H1337" s="237"/>
    </row>
    <row r="1338" spans="1:8" s="165" customFormat="1">
      <c r="A1338" s="156"/>
      <c r="B1338" s="156"/>
      <c r="C1338" s="157"/>
      <c r="D1338" s="211"/>
      <c r="E1338" s="156"/>
      <c r="F1338" s="237"/>
      <c r="G1338" s="207"/>
      <c r="H1338" s="237"/>
    </row>
    <row r="1339" spans="1:8" s="165" customFormat="1">
      <c r="A1339" s="156"/>
      <c r="B1339" s="156"/>
      <c r="C1339" s="157"/>
      <c r="D1339" s="211"/>
      <c r="E1339" s="156"/>
      <c r="F1339" s="237"/>
      <c r="G1339" s="207"/>
      <c r="H1339" s="237"/>
    </row>
    <row r="1340" spans="1:8" s="165" customFormat="1">
      <c r="A1340" s="156"/>
      <c r="B1340" s="156"/>
      <c r="C1340" s="157"/>
      <c r="D1340" s="211"/>
      <c r="E1340" s="156"/>
      <c r="F1340" s="237"/>
      <c r="G1340" s="207"/>
      <c r="H1340" s="237"/>
    </row>
    <row r="1341" spans="1:8" s="165" customFormat="1">
      <c r="A1341" s="156"/>
      <c r="B1341" s="156"/>
      <c r="C1341" s="157"/>
      <c r="D1341" s="211"/>
      <c r="E1341" s="156"/>
      <c r="F1341" s="237"/>
      <c r="G1341" s="207"/>
      <c r="H1341" s="237"/>
    </row>
    <row r="1342" spans="1:8" s="165" customFormat="1">
      <c r="A1342" s="156"/>
      <c r="B1342" s="156"/>
      <c r="C1342" s="157"/>
      <c r="D1342" s="211"/>
      <c r="E1342" s="156"/>
      <c r="F1342" s="237"/>
      <c r="G1342" s="207"/>
      <c r="H1342" s="237"/>
    </row>
    <row r="1343" spans="1:8" s="165" customFormat="1">
      <c r="A1343" s="156"/>
      <c r="B1343" s="156"/>
      <c r="C1343" s="157"/>
      <c r="D1343" s="211"/>
      <c r="E1343" s="156"/>
      <c r="F1343" s="237"/>
      <c r="G1343" s="207"/>
      <c r="H1343" s="237"/>
    </row>
    <row r="1344" spans="1:8" s="165" customFormat="1">
      <c r="A1344" s="156"/>
      <c r="B1344" s="156"/>
      <c r="C1344" s="157"/>
      <c r="D1344" s="211"/>
      <c r="E1344" s="156"/>
      <c r="F1344" s="237"/>
      <c r="G1344" s="207"/>
      <c r="H1344" s="237"/>
    </row>
    <row r="1345" spans="1:8" s="165" customFormat="1">
      <c r="A1345" s="156"/>
      <c r="B1345" s="156"/>
      <c r="C1345" s="157"/>
      <c r="D1345" s="211"/>
      <c r="E1345" s="156"/>
      <c r="F1345" s="237"/>
      <c r="G1345" s="207"/>
      <c r="H1345" s="237"/>
    </row>
    <row r="1346" spans="1:8" s="165" customFormat="1">
      <c r="A1346" s="156"/>
      <c r="B1346" s="156"/>
      <c r="C1346" s="157"/>
      <c r="D1346" s="211"/>
      <c r="E1346" s="156"/>
      <c r="F1346" s="237"/>
      <c r="G1346" s="207"/>
      <c r="H1346" s="237"/>
    </row>
    <row r="1347" spans="1:8" s="165" customFormat="1">
      <c r="A1347" s="156"/>
      <c r="B1347" s="156"/>
      <c r="C1347" s="157"/>
      <c r="D1347" s="211"/>
      <c r="E1347" s="156"/>
      <c r="F1347" s="237"/>
      <c r="G1347" s="207"/>
      <c r="H1347" s="237"/>
    </row>
    <row r="1348" spans="1:8" s="165" customFormat="1">
      <c r="A1348" s="156"/>
      <c r="B1348" s="156"/>
      <c r="C1348" s="157"/>
      <c r="D1348" s="211"/>
      <c r="E1348" s="156"/>
      <c r="F1348" s="237"/>
      <c r="G1348" s="207"/>
      <c r="H1348" s="237"/>
    </row>
    <row r="1349" spans="1:8" s="165" customFormat="1">
      <c r="A1349" s="156"/>
      <c r="B1349" s="156"/>
      <c r="C1349" s="157"/>
      <c r="D1349" s="211"/>
      <c r="E1349" s="156"/>
      <c r="F1349" s="237"/>
      <c r="G1349" s="207"/>
      <c r="H1349" s="237"/>
    </row>
    <row r="1350" spans="1:8" s="165" customFormat="1">
      <c r="A1350" s="156"/>
      <c r="B1350" s="156"/>
      <c r="C1350" s="157"/>
      <c r="D1350" s="211"/>
      <c r="E1350" s="156"/>
      <c r="F1350" s="237"/>
      <c r="G1350" s="207"/>
      <c r="H1350" s="237"/>
    </row>
    <row r="1351" spans="1:8" s="165" customFormat="1">
      <c r="A1351" s="156"/>
      <c r="B1351" s="156"/>
      <c r="C1351" s="157"/>
      <c r="D1351" s="211"/>
      <c r="E1351" s="156"/>
      <c r="F1351" s="237"/>
      <c r="G1351" s="207"/>
      <c r="H1351" s="237"/>
    </row>
    <row r="1352" spans="1:8" s="165" customFormat="1">
      <c r="A1352" s="156"/>
      <c r="B1352" s="156"/>
      <c r="C1352" s="157"/>
      <c r="D1352" s="211"/>
      <c r="E1352" s="156"/>
      <c r="F1352" s="237"/>
      <c r="G1352" s="207"/>
      <c r="H1352" s="237"/>
    </row>
    <row r="1353" spans="1:8" s="165" customFormat="1">
      <c r="A1353" s="156"/>
      <c r="B1353" s="156"/>
      <c r="C1353" s="157"/>
      <c r="D1353" s="211"/>
      <c r="E1353" s="156"/>
      <c r="F1353" s="237"/>
      <c r="G1353" s="207"/>
      <c r="H1353" s="237"/>
    </row>
    <row r="1354" spans="1:8" s="165" customFormat="1">
      <c r="A1354" s="156"/>
      <c r="B1354" s="156"/>
      <c r="C1354" s="157"/>
      <c r="D1354" s="211"/>
      <c r="E1354" s="156"/>
      <c r="F1354" s="237"/>
      <c r="G1354" s="207"/>
      <c r="H1354" s="237"/>
    </row>
    <row r="1355" spans="1:8" s="165" customFormat="1">
      <c r="A1355" s="156"/>
      <c r="B1355" s="156"/>
      <c r="C1355" s="157"/>
      <c r="D1355" s="211"/>
      <c r="E1355" s="156"/>
      <c r="F1355" s="237"/>
      <c r="G1355" s="207"/>
      <c r="H1355" s="237"/>
    </row>
    <row r="1356" spans="1:8" s="165" customFormat="1">
      <c r="A1356" s="156"/>
      <c r="B1356" s="156"/>
      <c r="C1356" s="157"/>
      <c r="D1356" s="211"/>
      <c r="E1356" s="156"/>
      <c r="F1356" s="237"/>
      <c r="G1356" s="207"/>
      <c r="H1356" s="237"/>
    </row>
    <row r="1357" spans="1:8" s="165" customFormat="1">
      <c r="A1357" s="156"/>
      <c r="B1357" s="156"/>
      <c r="C1357" s="157"/>
      <c r="D1357" s="211"/>
      <c r="E1357" s="156"/>
      <c r="F1357" s="237"/>
      <c r="G1357" s="207"/>
      <c r="H1357" s="237"/>
    </row>
    <row r="1358" spans="1:8" s="165" customFormat="1">
      <c r="A1358" s="156"/>
      <c r="B1358" s="156"/>
      <c r="C1358" s="157"/>
      <c r="D1358" s="211"/>
      <c r="E1358" s="156"/>
      <c r="F1358" s="237"/>
      <c r="G1358" s="207"/>
      <c r="H1358" s="237"/>
    </row>
    <row r="1359" spans="1:8" s="165" customFormat="1">
      <c r="A1359" s="156"/>
      <c r="B1359" s="156"/>
      <c r="C1359" s="157"/>
      <c r="D1359" s="211"/>
      <c r="E1359" s="156"/>
      <c r="F1359" s="237"/>
      <c r="G1359" s="207"/>
      <c r="H1359" s="237"/>
    </row>
    <row r="1360" spans="1:8" s="165" customFormat="1">
      <c r="A1360" s="156"/>
      <c r="B1360" s="156"/>
      <c r="C1360" s="157"/>
      <c r="D1360" s="211"/>
      <c r="E1360" s="156"/>
      <c r="F1360" s="237"/>
      <c r="G1360" s="207"/>
      <c r="H1360" s="237"/>
    </row>
    <row r="1361" spans="1:8" s="165" customFormat="1">
      <c r="A1361" s="156"/>
      <c r="B1361" s="156"/>
      <c r="C1361" s="157"/>
      <c r="D1361" s="211"/>
      <c r="E1361" s="156"/>
      <c r="F1361" s="237"/>
      <c r="G1361" s="207"/>
      <c r="H1361" s="237"/>
    </row>
    <row r="1362" spans="1:8" s="165" customFormat="1">
      <c r="A1362" s="156"/>
      <c r="B1362" s="156"/>
      <c r="C1362" s="157"/>
      <c r="D1362" s="211"/>
      <c r="E1362" s="156"/>
      <c r="F1362" s="237"/>
      <c r="G1362" s="207"/>
      <c r="H1362" s="237"/>
    </row>
    <row r="1363" spans="1:8" s="165" customFormat="1">
      <c r="A1363" s="156"/>
      <c r="B1363" s="156"/>
      <c r="C1363" s="157"/>
      <c r="D1363" s="211"/>
      <c r="E1363" s="156"/>
      <c r="F1363" s="237"/>
      <c r="G1363" s="207"/>
      <c r="H1363" s="237"/>
    </row>
    <row r="1364" spans="1:8" s="165" customFormat="1">
      <c r="A1364" s="156"/>
      <c r="B1364" s="156"/>
      <c r="C1364" s="157"/>
      <c r="D1364" s="211"/>
      <c r="E1364" s="156"/>
      <c r="F1364" s="237"/>
      <c r="G1364" s="207"/>
      <c r="H1364" s="237"/>
    </row>
    <row r="1365" spans="1:8" s="165" customFormat="1">
      <c r="A1365" s="156"/>
      <c r="B1365" s="156"/>
      <c r="C1365" s="157"/>
      <c r="D1365" s="211"/>
      <c r="E1365" s="156"/>
      <c r="F1365" s="237"/>
      <c r="G1365" s="207"/>
      <c r="H1365" s="237"/>
    </row>
    <row r="1366" spans="1:8" s="165" customFormat="1">
      <c r="A1366" s="156"/>
      <c r="B1366" s="156"/>
      <c r="C1366" s="157"/>
      <c r="D1366" s="211"/>
      <c r="E1366" s="156"/>
      <c r="F1366" s="237"/>
      <c r="G1366" s="207"/>
      <c r="H1366" s="237"/>
    </row>
    <row r="1367" spans="1:8" s="165" customFormat="1">
      <c r="A1367" s="156"/>
      <c r="B1367" s="156"/>
      <c r="C1367" s="157"/>
      <c r="D1367" s="211"/>
      <c r="E1367" s="156"/>
      <c r="F1367" s="237"/>
      <c r="G1367" s="207"/>
      <c r="H1367" s="237"/>
    </row>
    <row r="1368" spans="1:8" s="165" customFormat="1">
      <c r="A1368" s="156"/>
      <c r="B1368" s="156"/>
      <c r="C1368" s="157"/>
      <c r="D1368" s="211"/>
      <c r="E1368" s="156"/>
      <c r="F1368" s="237"/>
      <c r="G1368" s="207"/>
      <c r="H1368" s="237"/>
    </row>
    <row r="1369" spans="1:8" s="165" customFormat="1">
      <c r="A1369" s="156"/>
      <c r="B1369" s="156"/>
      <c r="C1369" s="157"/>
      <c r="D1369" s="211"/>
      <c r="E1369" s="156"/>
      <c r="F1369" s="237"/>
      <c r="G1369" s="207"/>
      <c r="H1369" s="237"/>
    </row>
    <row r="1370" spans="1:8" s="165" customFormat="1">
      <c r="A1370" s="156"/>
      <c r="B1370" s="156"/>
      <c r="C1370" s="157"/>
      <c r="D1370" s="211"/>
      <c r="E1370" s="156"/>
      <c r="F1370" s="237"/>
      <c r="G1370" s="207"/>
      <c r="H1370" s="237"/>
    </row>
    <row r="1371" spans="1:8" s="165" customFormat="1">
      <c r="A1371" s="156"/>
      <c r="B1371" s="156"/>
      <c r="C1371" s="157"/>
      <c r="D1371" s="211"/>
      <c r="E1371" s="156"/>
      <c r="F1371" s="237"/>
      <c r="G1371" s="207"/>
      <c r="H1371" s="237"/>
    </row>
    <row r="1372" spans="1:8" s="165" customFormat="1">
      <c r="A1372" s="156"/>
      <c r="B1372" s="156"/>
      <c r="C1372" s="157"/>
      <c r="D1372" s="211"/>
      <c r="E1372" s="156"/>
      <c r="F1372" s="237"/>
      <c r="G1372" s="207"/>
      <c r="H1372" s="237"/>
    </row>
    <row r="1373" spans="1:8" s="165" customFormat="1">
      <c r="A1373" s="156"/>
      <c r="B1373" s="156"/>
      <c r="C1373" s="157"/>
      <c r="D1373" s="211"/>
      <c r="E1373" s="156"/>
      <c r="F1373" s="237"/>
      <c r="G1373" s="207"/>
      <c r="H1373" s="237"/>
    </row>
    <row r="1374" spans="1:8" s="165" customFormat="1">
      <c r="A1374" s="156"/>
      <c r="B1374" s="156"/>
      <c r="C1374" s="157"/>
      <c r="D1374" s="211"/>
      <c r="E1374" s="156"/>
      <c r="F1374" s="237"/>
      <c r="G1374" s="207"/>
      <c r="H1374" s="237"/>
    </row>
    <row r="1375" spans="1:8" s="165" customFormat="1">
      <c r="A1375" s="156"/>
      <c r="B1375" s="156"/>
      <c r="C1375" s="157"/>
      <c r="D1375" s="211"/>
      <c r="E1375" s="156"/>
      <c r="F1375" s="237"/>
      <c r="G1375" s="207"/>
      <c r="H1375" s="237"/>
    </row>
    <row r="1376" spans="1:8" s="165" customFormat="1">
      <c r="A1376" s="156"/>
      <c r="B1376" s="156"/>
      <c r="C1376" s="157"/>
      <c r="D1376" s="211"/>
      <c r="E1376" s="156"/>
      <c r="F1376" s="237"/>
      <c r="G1376" s="207"/>
      <c r="H1376" s="237"/>
    </row>
    <row r="1377" spans="1:8" s="165" customFormat="1">
      <c r="A1377" s="156"/>
      <c r="B1377" s="156"/>
      <c r="C1377" s="157"/>
      <c r="D1377" s="211"/>
      <c r="E1377" s="156"/>
      <c r="F1377" s="237"/>
      <c r="G1377" s="207"/>
      <c r="H1377" s="237"/>
    </row>
    <row r="1378" spans="1:8" s="165" customFormat="1">
      <c r="A1378" s="156"/>
      <c r="B1378" s="156"/>
      <c r="C1378" s="157"/>
      <c r="D1378" s="211"/>
      <c r="E1378" s="156"/>
      <c r="F1378" s="237"/>
      <c r="G1378" s="207"/>
      <c r="H1378" s="237"/>
    </row>
    <row r="1379" spans="1:8" s="165" customFormat="1">
      <c r="A1379" s="156"/>
      <c r="B1379" s="156"/>
      <c r="C1379" s="157"/>
      <c r="D1379" s="211"/>
      <c r="E1379" s="156"/>
      <c r="F1379" s="237"/>
      <c r="G1379" s="207"/>
      <c r="H1379" s="237"/>
    </row>
    <row r="1380" spans="1:8" s="165" customFormat="1">
      <c r="A1380" s="156"/>
      <c r="B1380" s="156"/>
      <c r="C1380" s="157"/>
      <c r="D1380" s="211"/>
      <c r="E1380" s="156"/>
      <c r="F1380" s="237"/>
      <c r="G1380" s="207"/>
      <c r="H1380" s="237"/>
    </row>
    <row r="1381" spans="1:8" s="165" customFormat="1">
      <c r="A1381" s="156"/>
      <c r="B1381" s="156"/>
      <c r="C1381" s="157"/>
      <c r="D1381" s="211"/>
      <c r="E1381" s="156"/>
      <c r="F1381" s="237"/>
      <c r="G1381" s="207"/>
      <c r="H1381" s="237"/>
    </row>
    <row r="1382" spans="1:8" s="165" customFormat="1">
      <c r="A1382" s="156"/>
      <c r="B1382" s="156"/>
      <c r="C1382" s="157"/>
      <c r="D1382" s="211"/>
      <c r="E1382" s="156"/>
      <c r="F1382" s="237"/>
      <c r="G1382" s="207"/>
      <c r="H1382" s="237"/>
    </row>
    <row r="1383" spans="1:8" s="165" customFormat="1">
      <c r="A1383" s="156"/>
      <c r="B1383" s="156"/>
      <c r="C1383" s="157"/>
      <c r="D1383" s="211"/>
      <c r="E1383" s="156"/>
      <c r="F1383" s="237"/>
      <c r="G1383" s="207"/>
      <c r="H1383" s="237"/>
    </row>
    <row r="1384" spans="1:8" s="165" customFormat="1">
      <c r="A1384" s="156"/>
      <c r="B1384" s="156"/>
      <c r="C1384" s="157"/>
      <c r="D1384" s="211"/>
      <c r="E1384" s="156"/>
      <c r="F1384" s="237"/>
      <c r="G1384" s="207"/>
      <c r="H1384" s="237"/>
    </row>
    <row r="1385" spans="1:8" s="165" customFormat="1">
      <c r="A1385" s="156"/>
      <c r="B1385" s="156"/>
      <c r="C1385" s="157"/>
      <c r="D1385" s="211"/>
      <c r="E1385" s="156"/>
      <c r="F1385" s="237"/>
      <c r="G1385" s="207"/>
      <c r="H1385" s="237"/>
    </row>
    <row r="1386" spans="1:8" s="165" customFormat="1">
      <c r="A1386" s="156"/>
      <c r="B1386" s="156"/>
      <c r="C1386" s="157"/>
      <c r="D1386" s="211"/>
      <c r="E1386" s="156"/>
      <c r="F1386" s="237"/>
      <c r="G1386" s="207"/>
      <c r="H1386" s="237"/>
    </row>
    <row r="1387" spans="1:8" s="165" customFormat="1">
      <c r="A1387" s="156"/>
      <c r="B1387" s="156"/>
      <c r="C1387" s="157"/>
      <c r="D1387" s="211"/>
      <c r="E1387" s="156"/>
      <c r="F1387" s="237"/>
      <c r="G1387" s="207"/>
      <c r="H1387" s="237"/>
    </row>
    <row r="1388" spans="1:8" s="165" customFormat="1">
      <c r="A1388" s="156"/>
      <c r="B1388" s="156"/>
      <c r="C1388" s="157"/>
      <c r="D1388" s="211"/>
      <c r="E1388" s="156"/>
      <c r="F1388" s="237"/>
      <c r="G1388" s="207"/>
      <c r="H1388" s="237"/>
    </row>
    <row r="1389" spans="1:8" s="165" customFormat="1">
      <c r="A1389" s="156"/>
      <c r="B1389" s="156"/>
      <c r="C1389" s="157"/>
      <c r="D1389" s="211"/>
      <c r="E1389" s="156"/>
      <c r="F1389" s="237"/>
      <c r="G1389" s="207"/>
      <c r="H1389" s="237"/>
    </row>
    <row r="1390" spans="1:8" s="165" customFormat="1">
      <c r="A1390" s="156"/>
      <c r="B1390" s="156"/>
      <c r="C1390" s="157"/>
      <c r="D1390" s="211"/>
      <c r="E1390" s="156"/>
      <c r="F1390" s="237"/>
      <c r="G1390" s="207"/>
      <c r="H1390" s="237"/>
    </row>
    <row r="1391" spans="1:8" s="165" customFormat="1">
      <c r="A1391" s="156"/>
      <c r="B1391" s="156"/>
      <c r="C1391" s="157"/>
      <c r="D1391" s="211"/>
      <c r="E1391" s="156"/>
      <c r="F1391" s="237"/>
      <c r="G1391" s="207"/>
      <c r="H1391" s="237"/>
    </row>
    <row r="1392" spans="1:8" s="165" customFormat="1">
      <c r="A1392" s="156"/>
      <c r="B1392" s="156"/>
      <c r="C1392" s="157"/>
      <c r="D1392" s="211"/>
      <c r="E1392" s="156"/>
      <c r="F1392" s="237"/>
      <c r="G1392" s="207"/>
      <c r="H1392" s="237"/>
    </row>
    <row r="1393" spans="1:8" s="165" customFormat="1">
      <c r="A1393" s="156"/>
      <c r="B1393" s="156"/>
      <c r="C1393" s="157"/>
      <c r="D1393" s="211"/>
      <c r="E1393" s="156"/>
      <c r="F1393" s="237"/>
      <c r="G1393" s="207"/>
      <c r="H1393" s="237"/>
    </row>
    <row r="1394" spans="1:8" s="165" customFormat="1">
      <c r="A1394" s="156"/>
      <c r="B1394" s="156"/>
      <c r="C1394" s="157"/>
      <c r="D1394" s="211"/>
      <c r="E1394" s="156"/>
      <c r="F1394" s="237"/>
      <c r="G1394" s="207"/>
      <c r="H1394" s="237"/>
    </row>
    <row r="1395" spans="1:8" s="165" customFormat="1">
      <c r="A1395" s="156"/>
      <c r="B1395" s="156"/>
      <c r="C1395" s="157"/>
      <c r="D1395" s="211"/>
      <c r="E1395" s="156"/>
      <c r="F1395" s="237"/>
      <c r="G1395" s="207"/>
      <c r="H1395" s="237"/>
    </row>
    <row r="1396" spans="1:8" s="165" customFormat="1">
      <c r="A1396" s="156"/>
      <c r="B1396" s="156"/>
      <c r="C1396" s="157"/>
      <c r="D1396" s="211"/>
      <c r="E1396" s="156"/>
      <c r="F1396" s="237"/>
      <c r="G1396" s="207"/>
      <c r="H1396" s="237"/>
    </row>
    <row r="1397" spans="1:8" s="165" customFormat="1">
      <c r="A1397" s="156"/>
      <c r="B1397" s="156"/>
      <c r="C1397" s="157"/>
      <c r="D1397" s="211"/>
      <c r="E1397" s="156"/>
      <c r="F1397" s="237"/>
      <c r="G1397" s="207"/>
      <c r="H1397" s="237"/>
    </row>
    <row r="1398" spans="1:8" s="165" customFormat="1">
      <c r="A1398" s="156"/>
      <c r="B1398" s="156"/>
      <c r="C1398" s="157"/>
      <c r="D1398" s="211"/>
      <c r="E1398" s="156"/>
      <c r="F1398" s="237"/>
      <c r="G1398" s="207"/>
      <c r="H1398" s="237"/>
    </row>
    <row r="1399" spans="1:8" s="165" customFormat="1">
      <c r="A1399" s="156"/>
      <c r="B1399" s="156"/>
      <c r="C1399" s="157"/>
      <c r="D1399" s="211"/>
      <c r="E1399" s="156"/>
      <c r="F1399" s="237"/>
      <c r="G1399" s="207"/>
      <c r="H1399" s="237"/>
    </row>
    <row r="1400" spans="1:8" s="165" customFormat="1">
      <c r="A1400" s="156"/>
      <c r="B1400" s="156"/>
      <c r="C1400" s="157"/>
      <c r="D1400" s="211"/>
      <c r="E1400" s="156"/>
      <c r="F1400" s="237"/>
      <c r="G1400" s="207"/>
      <c r="H1400" s="237"/>
    </row>
    <row r="1401" spans="1:8" s="165" customFormat="1">
      <c r="A1401" s="156"/>
      <c r="B1401" s="156"/>
      <c r="C1401" s="157"/>
      <c r="D1401" s="211"/>
      <c r="E1401" s="156"/>
      <c r="F1401" s="237"/>
      <c r="G1401" s="207"/>
      <c r="H1401" s="237"/>
    </row>
    <row r="1402" spans="1:8" s="165" customFormat="1">
      <c r="A1402" s="156"/>
      <c r="B1402" s="156"/>
      <c r="C1402" s="157"/>
      <c r="D1402" s="211"/>
      <c r="E1402" s="156"/>
      <c r="F1402" s="237"/>
      <c r="G1402" s="207"/>
      <c r="H1402" s="237"/>
    </row>
    <row r="1403" spans="1:8" s="165" customFormat="1">
      <c r="A1403" s="156"/>
      <c r="B1403" s="156"/>
      <c r="C1403" s="157"/>
      <c r="D1403" s="211"/>
      <c r="E1403" s="156"/>
      <c r="F1403" s="237"/>
      <c r="G1403" s="207"/>
      <c r="H1403" s="237"/>
    </row>
    <row r="1404" spans="1:8" s="165" customFormat="1">
      <c r="A1404" s="156"/>
      <c r="B1404" s="156"/>
      <c r="C1404" s="157"/>
      <c r="D1404" s="211"/>
      <c r="E1404" s="156"/>
      <c r="F1404" s="237"/>
      <c r="G1404" s="207"/>
      <c r="H1404" s="237"/>
    </row>
    <row r="1405" spans="1:8" s="165" customFormat="1">
      <c r="A1405" s="156"/>
      <c r="B1405" s="156"/>
      <c r="C1405" s="157"/>
      <c r="D1405" s="211"/>
      <c r="E1405" s="156"/>
      <c r="F1405" s="237"/>
      <c r="G1405" s="207"/>
      <c r="H1405" s="237"/>
    </row>
    <row r="1406" spans="1:8" s="165" customFormat="1">
      <c r="A1406" s="156"/>
      <c r="B1406" s="156"/>
      <c r="C1406" s="157"/>
      <c r="D1406" s="211"/>
      <c r="E1406" s="156"/>
      <c r="F1406" s="237"/>
      <c r="G1406" s="207"/>
      <c r="H1406" s="237"/>
    </row>
    <row r="1407" spans="1:8" s="165" customFormat="1">
      <c r="A1407" s="156"/>
      <c r="B1407" s="156"/>
      <c r="C1407" s="157"/>
      <c r="D1407" s="211"/>
      <c r="E1407" s="156"/>
      <c r="F1407" s="237"/>
      <c r="G1407" s="207"/>
      <c r="H1407" s="237"/>
    </row>
    <row r="1408" spans="1:8" s="165" customFormat="1">
      <c r="A1408" s="156"/>
      <c r="B1408" s="156"/>
      <c r="C1408" s="157"/>
      <c r="D1408" s="211"/>
      <c r="E1408" s="156"/>
      <c r="F1408" s="237"/>
      <c r="G1408" s="207"/>
      <c r="H1408" s="237"/>
    </row>
    <row r="1409" spans="1:8" s="165" customFormat="1">
      <c r="A1409" s="156"/>
      <c r="B1409" s="156"/>
      <c r="C1409" s="157"/>
      <c r="D1409" s="211"/>
      <c r="E1409" s="156"/>
      <c r="F1409" s="237"/>
      <c r="G1409" s="207"/>
      <c r="H1409" s="237"/>
    </row>
    <row r="1410" spans="1:8" s="165" customFormat="1">
      <c r="A1410" s="156"/>
      <c r="B1410" s="156"/>
      <c r="C1410" s="157"/>
      <c r="D1410" s="211"/>
      <c r="E1410" s="156"/>
      <c r="F1410" s="237"/>
      <c r="G1410" s="207"/>
      <c r="H1410" s="237"/>
    </row>
    <row r="1411" spans="1:8" s="165" customFormat="1">
      <c r="A1411" s="156"/>
      <c r="B1411" s="156"/>
      <c r="C1411" s="157"/>
      <c r="D1411" s="211"/>
      <c r="E1411" s="156"/>
      <c r="F1411" s="237"/>
      <c r="G1411" s="207"/>
      <c r="H1411" s="237"/>
    </row>
    <row r="1412" spans="1:8" s="165" customFormat="1">
      <c r="A1412" s="156"/>
      <c r="B1412" s="156"/>
      <c r="C1412" s="157"/>
      <c r="D1412" s="211"/>
      <c r="E1412" s="156"/>
      <c r="F1412" s="237"/>
      <c r="G1412" s="207"/>
      <c r="H1412" s="237"/>
    </row>
    <row r="1413" spans="1:8" s="165" customFormat="1">
      <c r="A1413" s="156"/>
      <c r="B1413" s="156"/>
      <c r="C1413" s="157"/>
      <c r="D1413" s="211"/>
      <c r="E1413" s="156"/>
      <c r="F1413" s="237"/>
      <c r="G1413" s="207"/>
      <c r="H1413" s="237"/>
    </row>
    <row r="1414" spans="1:8" s="165" customFormat="1">
      <c r="A1414" s="156"/>
      <c r="B1414" s="156"/>
      <c r="C1414" s="157"/>
      <c r="D1414" s="211"/>
      <c r="E1414" s="156"/>
      <c r="F1414" s="237"/>
      <c r="G1414" s="207"/>
      <c r="H1414" s="237"/>
    </row>
    <row r="1415" spans="1:8" s="165" customFormat="1">
      <c r="A1415" s="156"/>
      <c r="B1415" s="156"/>
      <c r="C1415" s="157"/>
      <c r="D1415" s="211"/>
      <c r="E1415" s="156"/>
      <c r="F1415" s="237"/>
      <c r="G1415" s="207"/>
      <c r="H1415" s="237"/>
    </row>
    <row r="1416" spans="1:8" s="165" customFormat="1">
      <c r="A1416" s="156"/>
      <c r="B1416" s="156"/>
      <c r="C1416" s="157"/>
      <c r="D1416" s="211"/>
      <c r="E1416" s="156"/>
      <c r="F1416" s="237"/>
      <c r="G1416" s="207"/>
      <c r="H1416" s="237"/>
    </row>
    <row r="1417" spans="1:8" s="165" customFormat="1">
      <c r="A1417" s="156"/>
      <c r="B1417" s="156"/>
      <c r="C1417" s="157"/>
      <c r="D1417" s="211"/>
      <c r="E1417" s="156"/>
      <c r="F1417" s="237"/>
      <c r="G1417" s="207"/>
      <c r="H1417" s="237"/>
    </row>
    <row r="1418" spans="1:8" s="165" customFormat="1">
      <c r="A1418" s="156"/>
      <c r="B1418" s="156"/>
      <c r="C1418" s="157"/>
      <c r="D1418" s="211"/>
      <c r="E1418" s="156"/>
      <c r="F1418" s="237"/>
      <c r="G1418" s="207"/>
      <c r="H1418" s="237"/>
    </row>
    <row r="1419" spans="1:8" s="165" customFormat="1">
      <c r="A1419" s="156"/>
      <c r="B1419" s="156"/>
      <c r="C1419" s="157"/>
      <c r="D1419" s="211"/>
      <c r="E1419" s="156"/>
      <c r="F1419" s="237"/>
      <c r="G1419" s="207"/>
      <c r="H1419" s="237"/>
    </row>
    <row r="1420" spans="1:8" s="165" customFormat="1">
      <c r="A1420" s="156"/>
      <c r="B1420" s="156"/>
      <c r="C1420" s="157"/>
      <c r="D1420" s="211"/>
      <c r="E1420" s="156"/>
      <c r="F1420" s="237"/>
      <c r="G1420" s="207"/>
      <c r="H1420" s="237"/>
    </row>
    <row r="1421" spans="1:8" s="165" customFormat="1">
      <c r="A1421" s="156"/>
      <c r="B1421" s="156"/>
      <c r="C1421" s="157"/>
      <c r="D1421" s="211"/>
      <c r="E1421" s="156"/>
      <c r="F1421" s="237"/>
      <c r="G1421" s="207"/>
      <c r="H1421" s="237"/>
    </row>
    <row r="1422" spans="1:8" s="165" customFormat="1">
      <c r="A1422" s="156"/>
      <c r="B1422" s="156"/>
      <c r="C1422" s="157"/>
      <c r="D1422" s="211"/>
      <c r="E1422" s="156"/>
      <c r="F1422" s="237"/>
      <c r="G1422" s="207"/>
      <c r="H1422" s="237"/>
    </row>
    <row r="1423" spans="1:8" s="165" customFormat="1">
      <c r="A1423" s="156"/>
      <c r="B1423" s="156"/>
      <c r="C1423" s="157"/>
      <c r="D1423" s="211"/>
      <c r="E1423" s="156"/>
      <c r="F1423" s="237"/>
      <c r="G1423" s="207"/>
      <c r="H1423" s="237"/>
    </row>
    <row r="1424" spans="1:8" s="165" customFormat="1">
      <c r="A1424" s="156"/>
      <c r="B1424" s="156"/>
      <c r="C1424" s="157"/>
      <c r="D1424" s="211"/>
      <c r="E1424" s="156"/>
      <c r="F1424" s="237"/>
      <c r="G1424" s="207"/>
      <c r="H1424" s="237"/>
    </row>
    <row r="1425" spans="1:8" s="165" customFormat="1">
      <c r="A1425" s="156"/>
      <c r="B1425" s="156"/>
      <c r="C1425" s="157"/>
      <c r="D1425" s="211"/>
      <c r="E1425" s="156"/>
      <c r="F1425" s="237"/>
      <c r="G1425" s="207"/>
      <c r="H1425" s="237"/>
    </row>
    <row r="1426" spans="1:8" s="165" customFormat="1">
      <c r="A1426" s="156"/>
      <c r="B1426" s="156"/>
      <c r="C1426" s="157"/>
      <c r="D1426" s="211"/>
      <c r="E1426" s="156"/>
      <c r="F1426" s="237"/>
      <c r="G1426" s="207"/>
      <c r="H1426" s="237"/>
    </row>
    <row r="1427" spans="1:8" s="165" customFormat="1">
      <c r="A1427" s="156"/>
      <c r="B1427" s="156"/>
      <c r="C1427" s="157"/>
      <c r="D1427" s="211"/>
      <c r="E1427" s="156"/>
      <c r="F1427" s="237"/>
      <c r="G1427" s="207"/>
      <c r="H1427" s="237"/>
    </row>
    <row r="1428" spans="1:8" s="165" customFormat="1">
      <c r="A1428" s="156"/>
      <c r="B1428" s="156"/>
      <c r="C1428" s="157"/>
      <c r="D1428" s="211"/>
      <c r="E1428" s="156"/>
      <c r="F1428" s="237"/>
      <c r="G1428" s="207"/>
      <c r="H1428" s="237"/>
    </row>
    <row r="1429" spans="1:8" s="165" customFormat="1">
      <c r="A1429" s="156"/>
      <c r="B1429" s="156"/>
      <c r="C1429" s="157"/>
      <c r="D1429" s="211"/>
      <c r="E1429" s="156"/>
      <c r="F1429" s="237"/>
      <c r="G1429" s="207"/>
      <c r="H1429" s="237"/>
    </row>
    <row r="1430" spans="1:8" s="165" customFormat="1">
      <c r="A1430" s="156"/>
      <c r="B1430" s="156"/>
      <c r="C1430" s="157"/>
      <c r="D1430" s="211"/>
      <c r="E1430" s="156"/>
      <c r="F1430" s="237"/>
      <c r="G1430" s="207"/>
      <c r="H1430" s="237"/>
    </row>
    <row r="1431" spans="1:8" s="165" customFormat="1">
      <c r="A1431" s="156"/>
      <c r="B1431" s="156"/>
      <c r="C1431" s="157"/>
      <c r="D1431" s="211"/>
      <c r="E1431" s="156"/>
      <c r="F1431" s="237"/>
      <c r="G1431" s="207"/>
      <c r="H1431" s="237"/>
    </row>
    <row r="1432" spans="1:8" s="165" customFormat="1">
      <c r="A1432" s="156"/>
      <c r="B1432" s="156"/>
      <c r="C1432" s="157"/>
      <c r="D1432" s="211"/>
      <c r="E1432" s="156"/>
      <c r="F1432" s="237"/>
      <c r="G1432" s="207"/>
      <c r="H1432" s="237"/>
    </row>
    <row r="1433" spans="1:8" s="165" customFormat="1">
      <c r="A1433" s="156"/>
      <c r="B1433" s="156"/>
      <c r="C1433" s="157"/>
      <c r="D1433" s="211"/>
      <c r="E1433" s="156"/>
      <c r="F1433" s="237"/>
      <c r="G1433" s="207"/>
      <c r="H1433" s="237"/>
    </row>
    <row r="1434" spans="1:8" s="165" customFormat="1">
      <c r="A1434" s="156"/>
      <c r="B1434" s="156"/>
      <c r="C1434" s="157"/>
      <c r="D1434" s="211"/>
      <c r="E1434" s="156"/>
      <c r="F1434" s="237"/>
      <c r="G1434" s="207"/>
      <c r="H1434" s="237"/>
    </row>
    <row r="1435" spans="1:8" s="165" customFormat="1">
      <c r="A1435" s="156"/>
      <c r="B1435" s="156"/>
      <c r="C1435" s="157"/>
      <c r="D1435" s="211"/>
      <c r="E1435" s="156"/>
      <c r="F1435" s="237"/>
      <c r="G1435" s="207"/>
      <c r="H1435" s="237"/>
    </row>
    <row r="1436" spans="1:8" s="165" customFormat="1">
      <c r="A1436" s="156"/>
      <c r="B1436" s="156"/>
      <c r="C1436" s="157"/>
      <c r="D1436" s="211"/>
      <c r="E1436" s="156"/>
      <c r="F1436" s="237"/>
      <c r="G1436" s="207"/>
      <c r="H1436" s="237"/>
    </row>
    <row r="1437" spans="1:8" s="165" customFormat="1">
      <c r="A1437" s="156"/>
      <c r="B1437" s="156"/>
      <c r="C1437" s="157"/>
      <c r="D1437" s="211"/>
      <c r="E1437" s="156"/>
      <c r="F1437" s="237"/>
      <c r="G1437" s="207"/>
      <c r="H1437" s="237"/>
    </row>
    <row r="1438" spans="1:8" s="165" customFormat="1">
      <c r="A1438" s="156"/>
      <c r="B1438" s="156"/>
      <c r="C1438" s="157"/>
      <c r="D1438" s="211"/>
      <c r="E1438" s="156"/>
      <c r="F1438" s="237"/>
      <c r="G1438" s="207"/>
      <c r="H1438" s="237"/>
    </row>
    <row r="1439" spans="1:8" s="165" customFormat="1">
      <c r="A1439" s="156"/>
      <c r="B1439" s="156"/>
      <c r="C1439" s="157"/>
      <c r="D1439" s="211"/>
      <c r="E1439" s="156"/>
      <c r="F1439" s="237"/>
      <c r="G1439" s="207"/>
      <c r="H1439" s="237"/>
    </row>
    <row r="1440" spans="1:8" s="165" customFormat="1">
      <c r="A1440" s="156"/>
      <c r="B1440" s="156"/>
      <c r="C1440" s="157"/>
      <c r="D1440" s="211"/>
      <c r="E1440" s="156"/>
      <c r="F1440" s="237"/>
      <c r="G1440" s="207"/>
      <c r="H1440" s="237"/>
    </row>
    <row r="1441" spans="1:8" s="165" customFormat="1">
      <c r="A1441" s="156"/>
      <c r="B1441" s="156"/>
      <c r="C1441" s="157"/>
      <c r="D1441" s="211"/>
      <c r="E1441" s="156"/>
      <c r="F1441" s="237"/>
      <c r="G1441" s="207"/>
      <c r="H1441" s="237"/>
    </row>
    <row r="1442" spans="1:8" s="165" customFormat="1">
      <c r="A1442" s="156"/>
      <c r="B1442" s="156"/>
      <c r="C1442" s="157"/>
      <c r="D1442" s="211"/>
      <c r="E1442" s="156"/>
      <c r="F1442" s="237"/>
      <c r="G1442" s="207"/>
      <c r="H1442" s="237"/>
    </row>
    <row r="1443" spans="1:8" s="165" customFormat="1">
      <c r="A1443" s="156"/>
      <c r="B1443" s="156"/>
      <c r="C1443" s="157"/>
      <c r="D1443" s="211"/>
      <c r="E1443" s="156"/>
      <c r="F1443" s="237"/>
      <c r="G1443" s="207"/>
      <c r="H1443" s="237"/>
    </row>
    <row r="1444" spans="1:8" s="165" customFormat="1">
      <c r="A1444" s="156"/>
      <c r="B1444" s="156"/>
      <c r="C1444" s="157"/>
      <c r="D1444" s="211"/>
      <c r="E1444" s="156"/>
      <c r="F1444" s="237"/>
      <c r="G1444" s="207"/>
      <c r="H1444" s="237"/>
    </row>
    <row r="1445" spans="1:8" s="165" customFormat="1">
      <c r="A1445" s="156"/>
      <c r="B1445" s="156"/>
      <c r="C1445" s="157"/>
      <c r="D1445" s="211"/>
      <c r="E1445" s="156"/>
      <c r="F1445" s="237"/>
      <c r="G1445" s="207"/>
      <c r="H1445" s="237"/>
    </row>
    <row r="1446" spans="1:8" s="165" customFormat="1">
      <c r="A1446" s="156"/>
      <c r="B1446" s="156"/>
      <c r="C1446" s="157"/>
      <c r="D1446" s="211"/>
      <c r="E1446" s="156"/>
      <c r="F1446" s="237"/>
      <c r="G1446" s="207"/>
      <c r="H1446" s="237"/>
    </row>
    <row r="1447" spans="1:8" s="165" customFormat="1">
      <c r="A1447" s="156"/>
      <c r="B1447" s="156"/>
      <c r="C1447" s="157"/>
      <c r="D1447" s="211"/>
      <c r="E1447" s="156"/>
      <c r="F1447" s="237"/>
      <c r="G1447" s="207"/>
      <c r="H1447" s="237"/>
    </row>
    <row r="1448" spans="1:8" s="165" customFormat="1">
      <c r="A1448" s="156"/>
      <c r="B1448" s="156"/>
      <c r="C1448" s="157"/>
      <c r="D1448" s="211"/>
      <c r="E1448" s="156"/>
      <c r="F1448" s="237"/>
      <c r="G1448" s="207"/>
      <c r="H1448" s="237"/>
    </row>
    <row r="1449" spans="1:8" s="165" customFormat="1">
      <c r="A1449" s="156"/>
      <c r="B1449" s="156"/>
      <c r="C1449" s="157"/>
      <c r="D1449" s="211"/>
      <c r="E1449" s="156"/>
      <c r="F1449" s="237"/>
      <c r="G1449" s="207"/>
      <c r="H1449" s="237"/>
    </row>
    <row r="1450" spans="1:8" s="165" customFormat="1">
      <c r="A1450" s="156"/>
      <c r="B1450" s="156"/>
      <c r="C1450" s="157"/>
      <c r="D1450" s="211"/>
      <c r="E1450" s="156"/>
      <c r="F1450" s="237"/>
      <c r="G1450" s="207"/>
      <c r="H1450" s="237"/>
    </row>
    <row r="1451" spans="1:8" s="165" customFormat="1">
      <c r="A1451" s="156"/>
      <c r="B1451" s="156"/>
      <c r="C1451" s="157"/>
      <c r="D1451" s="211"/>
      <c r="E1451" s="156"/>
      <c r="F1451" s="237"/>
      <c r="G1451" s="207"/>
      <c r="H1451" s="237"/>
    </row>
    <row r="1452" spans="1:8" s="165" customFormat="1">
      <c r="A1452" s="156"/>
      <c r="B1452" s="156"/>
      <c r="C1452" s="157"/>
      <c r="D1452" s="211"/>
      <c r="E1452" s="156"/>
      <c r="F1452" s="237"/>
      <c r="G1452" s="207"/>
      <c r="H1452" s="237"/>
    </row>
    <row r="1453" spans="1:8" s="165" customFormat="1">
      <c r="A1453" s="156"/>
      <c r="B1453" s="156"/>
      <c r="C1453" s="157"/>
      <c r="D1453" s="211"/>
      <c r="E1453" s="156"/>
      <c r="F1453" s="237"/>
      <c r="G1453" s="207"/>
      <c r="H1453" s="237"/>
    </row>
    <row r="1454" spans="1:8" s="165" customFormat="1">
      <c r="A1454" s="156"/>
      <c r="B1454" s="156"/>
      <c r="C1454" s="157"/>
      <c r="D1454" s="211"/>
      <c r="E1454" s="156"/>
      <c r="F1454" s="237"/>
      <c r="G1454" s="207"/>
      <c r="H1454" s="237"/>
    </row>
    <row r="1455" spans="1:8" s="165" customFormat="1">
      <c r="A1455" s="156"/>
      <c r="B1455" s="156"/>
      <c r="C1455" s="157"/>
      <c r="D1455" s="211"/>
      <c r="E1455" s="156"/>
      <c r="F1455" s="237"/>
      <c r="G1455" s="207"/>
      <c r="H1455" s="237"/>
    </row>
    <row r="1456" spans="1:8" s="165" customFormat="1">
      <c r="A1456" s="156"/>
      <c r="B1456" s="156"/>
      <c r="C1456" s="157"/>
      <c r="D1456" s="211"/>
      <c r="E1456" s="156"/>
      <c r="F1456" s="237"/>
      <c r="G1456" s="207"/>
      <c r="H1456" s="237"/>
    </row>
    <row r="1457" spans="1:8" s="165" customFormat="1">
      <c r="A1457" s="156"/>
      <c r="B1457" s="156"/>
      <c r="C1457" s="157"/>
      <c r="D1457" s="211"/>
      <c r="E1457" s="156"/>
      <c r="F1457" s="237"/>
      <c r="G1457" s="207"/>
      <c r="H1457" s="237"/>
    </row>
    <row r="1458" spans="1:8" s="165" customFormat="1">
      <c r="A1458" s="156"/>
      <c r="B1458" s="156"/>
      <c r="C1458" s="157"/>
      <c r="D1458" s="211"/>
      <c r="E1458" s="156"/>
      <c r="F1458" s="237"/>
      <c r="G1458" s="207"/>
      <c r="H1458" s="237"/>
    </row>
    <row r="1459" spans="1:8" s="165" customFormat="1">
      <c r="A1459" s="156"/>
      <c r="B1459" s="156"/>
      <c r="C1459" s="157"/>
      <c r="D1459" s="211"/>
      <c r="E1459" s="156"/>
      <c r="F1459" s="237"/>
      <c r="G1459" s="207"/>
      <c r="H1459" s="237"/>
    </row>
    <row r="1460" spans="1:8" s="165" customFormat="1">
      <c r="A1460" s="156"/>
      <c r="B1460" s="156"/>
      <c r="C1460" s="157"/>
      <c r="D1460" s="211"/>
      <c r="E1460" s="156"/>
      <c r="F1460" s="237"/>
      <c r="G1460" s="207"/>
      <c r="H1460" s="237"/>
    </row>
    <row r="1461" spans="1:8" s="165" customFormat="1">
      <c r="A1461" s="156"/>
      <c r="B1461" s="156"/>
      <c r="C1461" s="157"/>
      <c r="D1461" s="211"/>
      <c r="E1461" s="156"/>
      <c r="F1461" s="237"/>
      <c r="G1461" s="207"/>
      <c r="H1461" s="237"/>
    </row>
    <row r="1462" spans="1:8" s="165" customFormat="1">
      <c r="A1462" s="156"/>
      <c r="B1462" s="156"/>
      <c r="C1462" s="157"/>
      <c r="D1462" s="211"/>
      <c r="E1462" s="156"/>
      <c r="F1462" s="237"/>
      <c r="G1462" s="207"/>
      <c r="H1462" s="237"/>
    </row>
    <row r="1463" spans="1:8" s="165" customFormat="1">
      <c r="A1463" s="156"/>
      <c r="B1463" s="156"/>
      <c r="C1463" s="157"/>
      <c r="D1463" s="211"/>
      <c r="E1463" s="156"/>
      <c r="F1463" s="237"/>
      <c r="G1463" s="207"/>
      <c r="H1463" s="237"/>
    </row>
    <row r="1464" spans="1:8" s="165" customFormat="1">
      <c r="A1464" s="156"/>
      <c r="B1464" s="156"/>
      <c r="C1464" s="157"/>
      <c r="D1464" s="211"/>
      <c r="E1464" s="156"/>
      <c r="F1464" s="237"/>
      <c r="G1464" s="207"/>
      <c r="H1464" s="237"/>
    </row>
    <row r="1465" spans="1:8" s="165" customFormat="1">
      <c r="A1465" s="156"/>
      <c r="B1465" s="156"/>
      <c r="C1465" s="157"/>
      <c r="D1465" s="211"/>
      <c r="E1465" s="156"/>
      <c r="F1465" s="237"/>
      <c r="G1465" s="207"/>
      <c r="H1465" s="237"/>
    </row>
    <row r="1466" spans="1:8" s="165" customFormat="1">
      <c r="A1466" s="156"/>
      <c r="B1466" s="156"/>
      <c r="C1466" s="157"/>
      <c r="D1466" s="211"/>
      <c r="E1466" s="156"/>
      <c r="F1466" s="237"/>
      <c r="G1466" s="207"/>
      <c r="H1466" s="237"/>
    </row>
    <row r="1467" spans="1:8" s="165" customFormat="1">
      <c r="A1467" s="156"/>
      <c r="B1467" s="156"/>
      <c r="C1467" s="157"/>
      <c r="D1467" s="211"/>
      <c r="E1467" s="156"/>
      <c r="F1467" s="237"/>
      <c r="G1467" s="207"/>
      <c r="H1467" s="237"/>
    </row>
    <row r="1468" spans="1:8" s="165" customFormat="1">
      <c r="A1468" s="156"/>
      <c r="B1468" s="156"/>
      <c r="C1468" s="157"/>
      <c r="D1468" s="211"/>
      <c r="E1468" s="156"/>
      <c r="F1468" s="237"/>
      <c r="G1468" s="207"/>
      <c r="H1468" s="237"/>
    </row>
    <row r="1469" spans="1:8" s="165" customFormat="1">
      <c r="A1469" s="156"/>
      <c r="B1469" s="156"/>
      <c r="C1469" s="157"/>
      <c r="D1469" s="211"/>
      <c r="E1469" s="156"/>
      <c r="F1469" s="237"/>
      <c r="G1469" s="207"/>
      <c r="H1469" s="237"/>
    </row>
    <row r="1470" spans="1:8" s="165" customFormat="1">
      <c r="A1470" s="156"/>
      <c r="B1470" s="156"/>
      <c r="C1470" s="157"/>
      <c r="D1470" s="211"/>
      <c r="E1470" s="156"/>
      <c r="F1470" s="237"/>
      <c r="G1470" s="207"/>
      <c r="H1470" s="237"/>
    </row>
    <row r="1471" spans="1:8" s="165" customFormat="1">
      <c r="A1471" s="156"/>
      <c r="B1471" s="156"/>
      <c r="C1471" s="157"/>
      <c r="D1471" s="211"/>
      <c r="E1471" s="156"/>
      <c r="F1471" s="237"/>
      <c r="G1471" s="207"/>
      <c r="H1471" s="237"/>
    </row>
    <row r="1472" spans="1:8" s="165" customFormat="1">
      <c r="A1472" s="156"/>
      <c r="B1472" s="156"/>
      <c r="C1472" s="157"/>
      <c r="D1472" s="211"/>
      <c r="E1472" s="156"/>
      <c r="F1472" s="237"/>
      <c r="G1472" s="207"/>
      <c r="H1472" s="237"/>
    </row>
    <row r="1473" spans="1:8" s="165" customFormat="1">
      <c r="A1473" s="156"/>
      <c r="B1473" s="156"/>
      <c r="C1473" s="157"/>
      <c r="D1473" s="211"/>
      <c r="E1473" s="156"/>
      <c r="F1473" s="237"/>
      <c r="G1473" s="207"/>
      <c r="H1473" s="237"/>
    </row>
    <row r="1474" spans="1:8" s="165" customFormat="1">
      <c r="A1474" s="156"/>
      <c r="B1474" s="156"/>
      <c r="C1474" s="157"/>
      <c r="D1474" s="211"/>
      <c r="E1474" s="156"/>
      <c r="F1474" s="237"/>
      <c r="G1474" s="207"/>
      <c r="H1474" s="237"/>
    </row>
    <row r="1475" spans="1:8" s="165" customFormat="1">
      <c r="A1475" s="156"/>
      <c r="B1475" s="156"/>
      <c r="C1475" s="157"/>
      <c r="D1475" s="211"/>
      <c r="E1475" s="156"/>
      <c r="F1475" s="237"/>
      <c r="G1475" s="207"/>
      <c r="H1475" s="237"/>
    </row>
    <row r="1476" spans="1:8" s="165" customFormat="1">
      <c r="A1476" s="156"/>
      <c r="B1476" s="156"/>
      <c r="C1476" s="157"/>
      <c r="D1476" s="211"/>
      <c r="E1476" s="156"/>
      <c r="F1476" s="237"/>
      <c r="G1476" s="207"/>
      <c r="H1476" s="237"/>
    </row>
    <row r="1477" spans="1:8" s="165" customFormat="1">
      <c r="A1477" s="156"/>
      <c r="B1477" s="156"/>
      <c r="C1477" s="157"/>
      <c r="D1477" s="211"/>
      <c r="E1477" s="156"/>
      <c r="F1477" s="237"/>
      <c r="G1477" s="207"/>
      <c r="H1477" s="237"/>
    </row>
    <row r="1478" spans="1:8" s="165" customFormat="1">
      <c r="A1478" s="156"/>
      <c r="B1478" s="156"/>
      <c r="C1478" s="157"/>
      <c r="D1478" s="211"/>
      <c r="E1478" s="156"/>
      <c r="F1478" s="237"/>
      <c r="G1478" s="207"/>
      <c r="H1478" s="237"/>
    </row>
    <row r="1479" spans="1:8" s="165" customFormat="1">
      <c r="A1479" s="156"/>
      <c r="B1479" s="156"/>
      <c r="C1479" s="157"/>
      <c r="D1479" s="211"/>
      <c r="E1479" s="156"/>
      <c r="F1479" s="237"/>
      <c r="G1479" s="207"/>
      <c r="H1479" s="237"/>
    </row>
    <row r="1480" spans="1:8" s="165" customFormat="1">
      <c r="A1480" s="156"/>
      <c r="B1480" s="156"/>
      <c r="C1480" s="157"/>
      <c r="D1480" s="211"/>
      <c r="E1480" s="156"/>
      <c r="F1480" s="237"/>
      <c r="G1480" s="207"/>
      <c r="H1480" s="237"/>
    </row>
    <row r="1481" spans="1:8" s="165" customFormat="1">
      <c r="A1481" s="156"/>
      <c r="B1481" s="156"/>
      <c r="C1481" s="157"/>
      <c r="D1481" s="211"/>
      <c r="E1481" s="156"/>
      <c r="F1481" s="237"/>
      <c r="G1481" s="207"/>
      <c r="H1481" s="237"/>
    </row>
    <row r="1482" spans="1:8" s="165" customFormat="1">
      <c r="A1482" s="156"/>
      <c r="B1482" s="156"/>
      <c r="C1482" s="157"/>
      <c r="D1482" s="211"/>
      <c r="E1482" s="156"/>
      <c r="F1482" s="237"/>
      <c r="G1482" s="207"/>
      <c r="H1482" s="237"/>
    </row>
    <row r="1483" spans="1:8" s="165" customFormat="1">
      <c r="A1483" s="156"/>
      <c r="B1483" s="156"/>
      <c r="C1483" s="157"/>
      <c r="D1483" s="211"/>
      <c r="E1483" s="156"/>
      <c r="F1483" s="237"/>
      <c r="G1483" s="207"/>
      <c r="H1483" s="237"/>
    </row>
    <row r="1484" spans="1:8" s="165" customFormat="1">
      <c r="A1484" s="156"/>
      <c r="B1484" s="156"/>
      <c r="C1484" s="157"/>
      <c r="D1484" s="211"/>
      <c r="E1484" s="156"/>
      <c r="F1484" s="237"/>
      <c r="G1484" s="207"/>
      <c r="H1484" s="237"/>
    </row>
    <row r="1485" spans="1:8" s="165" customFormat="1">
      <c r="A1485" s="156"/>
      <c r="B1485" s="156"/>
      <c r="C1485" s="157"/>
      <c r="D1485" s="211"/>
      <c r="E1485" s="156"/>
      <c r="F1485" s="237"/>
      <c r="G1485" s="207"/>
      <c r="H1485" s="237"/>
    </row>
    <row r="1486" spans="1:8" s="165" customFormat="1">
      <c r="A1486" s="156"/>
      <c r="B1486" s="156"/>
      <c r="C1486" s="157"/>
      <c r="D1486" s="211"/>
      <c r="E1486" s="156"/>
      <c r="F1486" s="237"/>
      <c r="G1486" s="207"/>
      <c r="H1486" s="237"/>
    </row>
    <row r="1487" spans="1:8" s="165" customFormat="1">
      <c r="A1487" s="156"/>
      <c r="B1487" s="156"/>
      <c r="C1487" s="157"/>
      <c r="D1487" s="211"/>
      <c r="E1487" s="156"/>
      <c r="F1487" s="237"/>
      <c r="G1487" s="207"/>
      <c r="H1487" s="237"/>
    </row>
    <row r="1488" spans="1:8" s="165" customFormat="1">
      <c r="A1488" s="156"/>
      <c r="B1488" s="156"/>
      <c r="C1488" s="157"/>
      <c r="D1488" s="211"/>
      <c r="E1488" s="156"/>
      <c r="F1488" s="237"/>
      <c r="G1488" s="207"/>
      <c r="H1488" s="237"/>
    </row>
    <row r="1489" spans="1:8" s="165" customFormat="1">
      <c r="A1489" s="156"/>
      <c r="B1489" s="156"/>
      <c r="C1489" s="157"/>
      <c r="D1489" s="211"/>
      <c r="E1489" s="156"/>
      <c r="F1489" s="237"/>
      <c r="G1489" s="207"/>
      <c r="H1489" s="237"/>
    </row>
    <row r="1490" spans="1:8" s="165" customFormat="1">
      <c r="A1490" s="156"/>
      <c r="B1490" s="156"/>
      <c r="C1490" s="157"/>
      <c r="D1490" s="211"/>
      <c r="E1490" s="156"/>
      <c r="F1490" s="237"/>
      <c r="G1490" s="207"/>
      <c r="H1490" s="237"/>
    </row>
    <row r="1491" spans="1:8" s="165" customFormat="1">
      <c r="A1491" s="156"/>
      <c r="B1491" s="156"/>
      <c r="C1491" s="157"/>
      <c r="D1491" s="211"/>
      <c r="E1491" s="156"/>
      <c r="F1491" s="237"/>
      <c r="G1491" s="207"/>
      <c r="H1491" s="237"/>
    </row>
    <row r="1492" spans="1:8" s="165" customFormat="1">
      <c r="A1492" s="156"/>
      <c r="B1492" s="156"/>
      <c r="C1492" s="157"/>
      <c r="D1492" s="211"/>
      <c r="E1492" s="156"/>
      <c r="F1492" s="237"/>
      <c r="G1492" s="207"/>
      <c r="H1492" s="237"/>
    </row>
    <row r="1493" spans="1:8" s="165" customFormat="1">
      <c r="A1493" s="156"/>
      <c r="B1493" s="156"/>
      <c r="C1493" s="157"/>
      <c r="D1493" s="211"/>
      <c r="E1493" s="156"/>
      <c r="F1493" s="237"/>
      <c r="G1493" s="207"/>
      <c r="H1493" s="237"/>
    </row>
    <row r="1494" spans="1:8" s="165" customFormat="1">
      <c r="A1494" s="156"/>
      <c r="B1494" s="156"/>
      <c r="C1494" s="157"/>
      <c r="D1494" s="211"/>
      <c r="E1494" s="156"/>
      <c r="F1494" s="237"/>
      <c r="G1494" s="207"/>
      <c r="H1494" s="237"/>
    </row>
    <row r="1495" spans="1:8" s="165" customFormat="1">
      <c r="A1495" s="156"/>
      <c r="B1495" s="156"/>
      <c r="C1495" s="157"/>
      <c r="D1495" s="211"/>
      <c r="E1495" s="156"/>
      <c r="F1495" s="237"/>
      <c r="G1495" s="207"/>
      <c r="H1495" s="237"/>
    </row>
    <row r="1496" spans="1:8" s="165" customFormat="1">
      <c r="A1496" s="156"/>
      <c r="B1496" s="156"/>
      <c r="C1496" s="157"/>
      <c r="D1496" s="211"/>
      <c r="E1496" s="156"/>
      <c r="F1496" s="237"/>
      <c r="G1496" s="207"/>
      <c r="H1496" s="237"/>
    </row>
    <row r="1497" spans="1:8" s="165" customFormat="1">
      <c r="A1497" s="156"/>
      <c r="B1497" s="156"/>
      <c r="C1497" s="157"/>
      <c r="D1497" s="211"/>
      <c r="E1497" s="156"/>
      <c r="F1497" s="237"/>
      <c r="G1497" s="207"/>
      <c r="H1497" s="237"/>
    </row>
    <row r="1498" spans="1:8" s="165" customFormat="1">
      <c r="A1498" s="156"/>
      <c r="B1498" s="156"/>
      <c r="C1498" s="157"/>
      <c r="D1498" s="211"/>
      <c r="E1498" s="156"/>
      <c r="F1498" s="237"/>
      <c r="G1498" s="207"/>
      <c r="H1498" s="237"/>
    </row>
    <row r="1499" spans="1:8" s="165" customFormat="1">
      <c r="A1499" s="156"/>
      <c r="B1499" s="156"/>
      <c r="C1499" s="157"/>
      <c r="D1499" s="211"/>
      <c r="E1499" s="156"/>
      <c r="F1499" s="237"/>
      <c r="G1499" s="207"/>
      <c r="H1499" s="237"/>
    </row>
    <row r="1500" spans="1:8" s="165" customFormat="1">
      <c r="A1500" s="156"/>
      <c r="B1500" s="156"/>
      <c r="C1500" s="157"/>
      <c r="D1500" s="211"/>
      <c r="E1500" s="156"/>
      <c r="F1500" s="237"/>
      <c r="G1500" s="207"/>
      <c r="H1500" s="237"/>
    </row>
    <row r="1501" spans="1:8" s="165" customFormat="1">
      <c r="A1501" s="156"/>
      <c r="B1501" s="156"/>
      <c r="C1501" s="157"/>
      <c r="D1501" s="211"/>
      <c r="E1501" s="156"/>
      <c r="F1501" s="237"/>
      <c r="G1501" s="207"/>
      <c r="H1501" s="237"/>
    </row>
    <row r="1502" spans="1:8" s="165" customFormat="1">
      <c r="A1502" s="156"/>
      <c r="B1502" s="156"/>
      <c r="C1502" s="157"/>
      <c r="D1502" s="211"/>
      <c r="E1502" s="156"/>
      <c r="F1502" s="237"/>
      <c r="G1502" s="207"/>
      <c r="H1502" s="237"/>
    </row>
    <row r="1503" spans="1:8" s="165" customFormat="1">
      <c r="A1503" s="156"/>
      <c r="B1503" s="156"/>
      <c r="C1503" s="157"/>
      <c r="D1503" s="211"/>
      <c r="E1503" s="156"/>
      <c r="F1503" s="237"/>
      <c r="G1503" s="207"/>
      <c r="H1503" s="237"/>
    </row>
    <row r="1504" spans="1:8" s="165" customFormat="1">
      <c r="A1504" s="156"/>
      <c r="B1504" s="156"/>
      <c r="C1504" s="157"/>
      <c r="D1504" s="211"/>
      <c r="E1504" s="156"/>
      <c r="F1504" s="237"/>
      <c r="G1504" s="207"/>
      <c r="H1504" s="237"/>
    </row>
    <row r="1505" spans="1:8" s="165" customFormat="1">
      <c r="A1505" s="156"/>
      <c r="B1505" s="156"/>
      <c r="C1505" s="157"/>
      <c r="D1505" s="211"/>
      <c r="E1505" s="156"/>
      <c r="F1505" s="237"/>
      <c r="G1505" s="207"/>
      <c r="H1505" s="237"/>
    </row>
    <row r="1506" spans="1:8" s="165" customFormat="1">
      <c r="A1506" s="156"/>
      <c r="B1506" s="156"/>
      <c r="C1506" s="157"/>
      <c r="D1506" s="211"/>
      <c r="E1506" s="156"/>
      <c r="F1506" s="237"/>
      <c r="G1506" s="207"/>
      <c r="H1506" s="237"/>
    </row>
    <row r="1507" spans="1:8" s="165" customFormat="1">
      <c r="A1507" s="156"/>
      <c r="B1507" s="156"/>
      <c r="C1507" s="157"/>
      <c r="D1507" s="211"/>
      <c r="E1507" s="156"/>
      <c r="F1507" s="237"/>
      <c r="G1507" s="207"/>
      <c r="H1507" s="237"/>
    </row>
    <row r="1508" spans="1:8" s="165" customFormat="1">
      <c r="A1508" s="156"/>
      <c r="B1508" s="156"/>
      <c r="C1508" s="157"/>
      <c r="D1508" s="211"/>
      <c r="E1508" s="156"/>
      <c r="F1508" s="237"/>
      <c r="G1508" s="207"/>
      <c r="H1508" s="237"/>
    </row>
    <row r="1509" spans="1:8" s="165" customFormat="1">
      <c r="A1509" s="156"/>
      <c r="B1509" s="156"/>
      <c r="C1509" s="157"/>
      <c r="D1509" s="211"/>
      <c r="E1509" s="156"/>
      <c r="F1509" s="237"/>
      <c r="G1509" s="207"/>
      <c r="H1509" s="237"/>
    </row>
    <row r="1510" spans="1:8" s="165" customFormat="1">
      <c r="A1510" s="156"/>
      <c r="B1510" s="156"/>
      <c r="C1510" s="157"/>
      <c r="D1510" s="211"/>
      <c r="E1510" s="156"/>
      <c r="F1510" s="237"/>
      <c r="G1510" s="207"/>
      <c r="H1510" s="237"/>
    </row>
    <row r="1511" spans="1:8" s="165" customFormat="1">
      <c r="A1511" s="156"/>
      <c r="B1511" s="156"/>
      <c r="C1511" s="157"/>
      <c r="D1511" s="211"/>
      <c r="E1511" s="156"/>
      <c r="F1511" s="237"/>
      <c r="G1511" s="207"/>
      <c r="H1511" s="237"/>
    </row>
    <row r="1512" spans="1:8" s="165" customFormat="1">
      <c r="A1512" s="156"/>
      <c r="B1512" s="156"/>
      <c r="C1512" s="157"/>
      <c r="D1512" s="211"/>
      <c r="E1512" s="156"/>
      <c r="F1512" s="237"/>
      <c r="G1512" s="207"/>
      <c r="H1512" s="237"/>
    </row>
    <row r="1513" spans="1:8" s="165" customFormat="1">
      <c r="A1513" s="156"/>
      <c r="B1513" s="156"/>
      <c r="C1513" s="157"/>
      <c r="D1513" s="211"/>
      <c r="E1513" s="156"/>
      <c r="F1513" s="237"/>
      <c r="G1513" s="207"/>
      <c r="H1513" s="237"/>
    </row>
    <row r="1514" spans="1:8" s="165" customFormat="1">
      <c r="A1514" s="156"/>
      <c r="B1514" s="156"/>
      <c r="C1514" s="157"/>
      <c r="D1514" s="211"/>
      <c r="E1514" s="156"/>
      <c r="F1514" s="237"/>
      <c r="G1514" s="207"/>
      <c r="H1514" s="237"/>
    </row>
    <row r="1515" spans="1:8" s="165" customFormat="1">
      <c r="A1515" s="156"/>
      <c r="B1515" s="156"/>
      <c r="C1515" s="157"/>
      <c r="D1515" s="211"/>
      <c r="E1515" s="156"/>
      <c r="F1515" s="237"/>
      <c r="G1515" s="207"/>
      <c r="H1515" s="237"/>
    </row>
    <row r="1516" spans="1:8" s="165" customFormat="1">
      <c r="A1516" s="156"/>
      <c r="B1516" s="156"/>
      <c r="C1516" s="157"/>
      <c r="D1516" s="211"/>
      <c r="E1516" s="156"/>
      <c r="F1516" s="237"/>
      <c r="G1516" s="207"/>
      <c r="H1516" s="237"/>
    </row>
    <row r="1517" spans="1:8" s="165" customFormat="1">
      <c r="A1517" s="156"/>
      <c r="B1517" s="156"/>
      <c r="C1517" s="157"/>
      <c r="D1517" s="211"/>
      <c r="E1517" s="156"/>
      <c r="F1517" s="237"/>
      <c r="G1517" s="207"/>
      <c r="H1517" s="237"/>
    </row>
    <row r="1518" spans="1:8" s="165" customFormat="1">
      <c r="A1518" s="156"/>
      <c r="B1518" s="156"/>
      <c r="C1518" s="157"/>
      <c r="D1518" s="211"/>
      <c r="E1518" s="156"/>
      <c r="F1518" s="237"/>
      <c r="G1518" s="207"/>
      <c r="H1518" s="237"/>
    </row>
    <row r="1519" spans="1:8" s="165" customFormat="1">
      <c r="A1519" s="156"/>
      <c r="B1519" s="156"/>
      <c r="C1519" s="157"/>
      <c r="D1519" s="211"/>
      <c r="E1519" s="156"/>
      <c r="F1519" s="237"/>
      <c r="G1519" s="207"/>
      <c r="H1519" s="237"/>
    </row>
    <row r="1520" spans="1:8" s="165" customFormat="1">
      <c r="A1520" s="156"/>
      <c r="B1520" s="156"/>
      <c r="C1520" s="157"/>
      <c r="D1520" s="211"/>
      <c r="E1520" s="156"/>
      <c r="F1520" s="237"/>
      <c r="G1520" s="207"/>
      <c r="H1520" s="237"/>
    </row>
    <row r="1521" spans="1:8" s="165" customFormat="1">
      <c r="A1521" s="156"/>
      <c r="B1521" s="156"/>
      <c r="C1521" s="157"/>
      <c r="D1521" s="211"/>
      <c r="E1521" s="156"/>
      <c r="F1521" s="237"/>
      <c r="G1521" s="207"/>
      <c r="H1521" s="237"/>
    </row>
    <row r="1522" spans="1:8" s="165" customFormat="1">
      <c r="A1522" s="156"/>
      <c r="B1522" s="156"/>
      <c r="C1522" s="157"/>
      <c r="D1522" s="211"/>
      <c r="E1522" s="156"/>
      <c r="F1522" s="237"/>
      <c r="G1522" s="207"/>
      <c r="H1522" s="237"/>
    </row>
    <row r="1523" spans="1:8" s="165" customFormat="1">
      <c r="A1523" s="156"/>
      <c r="B1523" s="156"/>
      <c r="C1523" s="157"/>
      <c r="D1523" s="211"/>
      <c r="E1523" s="156"/>
      <c r="F1523" s="237"/>
      <c r="G1523" s="207"/>
      <c r="H1523" s="237"/>
    </row>
    <row r="1524" spans="1:8" s="165" customFormat="1">
      <c r="A1524" s="156"/>
      <c r="B1524" s="156"/>
      <c r="C1524" s="157"/>
      <c r="D1524" s="211"/>
      <c r="E1524" s="156"/>
      <c r="F1524" s="237"/>
      <c r="G1524" s="207"/>
      <c r="H1524" s="237"/>
    </row>
    <row r="1525" spans="1:8" s="165" customFormat="1">
      <c r="A1525" s="156"/>
      <c r="B1525" s="156"/>
      <c r="C1525" s="157"/>
      <c r="D1525" s="211"/>
      <c r="E1525" s="156"/>
      <c r="F1525" s="237"/>
      <c r="G1525" s="207"/>
      <c r="H1525" s="237"/>
    </row>
    <row r="1526" spans="1:8" s="165" customFormat="1">
      <c r="A1526" s="156"/>
      <c r="B1526" s="156"/>
      <c r="C1526" s="157"/>
      <c r="D1526" s="211"/>
      <c r="E1526" s="156"/>
      <c r="F1526" s="237"/>
      <c r="G1526" s="207"/>
      <c r="H1526" s="237"/>
    </row>
    <row r="1527" spans="1:8" s="165" customFormat="1">
      <c r="A1527" s="156"/>
      <c r="B1527" s="156"/>
      <c r="C1527" s="157"/>
      <c r="D1527" s="211"/>
      <c r="E1527" s="156"/>
      <c r="F1527" s="237"/>
      <c r="G1527" s="207"/>
      <c r="H1527" s="237"/>
    </row>
    <row r="1528" spans="1:8" s="165" customFormat="1">
      <c r="A1528" s="156"/>
      <c r="B1528" s="156"/>
      <c r="C1528" s="157"/>
      <c r="D1528" s="211"/>
      <c r="E1528" s="156"/>
      <c r="F1528" s="237"/>
      <c r="G1528" s="207"/>
      <c r="H1528" s="237"/>
    </row>
    <row r="1529" spans="1:8" s="165" customFormat="1">
      <c r="A1529" s="156"/>
      <c r="B1529" s="156"/>
      <c r="C1529" s="157"/>
      <c r="D1529" s="211"/>
      <c r="E1529" s="156"/>
      <c r="F1529" s="237"/>
      <c r="G1529" s="207"/>
      <c r="H1529" s="237"/>
    </row>
    <row r="1530" spans="1:8" s="165" customFormat="1">
      <c r="A1530" s="156"/>
      <c r="B1530" s="156"/>
      <c r="C1530" s="157"/>
      <c r="D1530" s="211"/>
      <c r="E1530" s="156"/>
      <c r="F1530" s="237"/>
      <c r="G1530" s="207"/>
      <c r="H1530" s="237"/>
    </row>
    <row r="1531" spans="1:8" s="165" customFormat="1">
      <c r="A1531" s="156"/>
      <c r="B1531" s="156"/>
      <c r="C1531" s="157"/>
      <c r="D1531" s="211"/>
      <c r="E1531" s="156"/>
      <c r="F1531" s="237"/>
      <c r="G1531" s="207"/>
      <c r="H1531" s="237"/>
    </row>
    <row r="1532" spans="1:8" s="165" customFormat="1">
      <c r="A1532" s="156"/>
      <c r="B1532" s="156"/>
      <c r="C1532" s="157"/>
      <c r="D1532" s="211"/>
      <c r="E1532" s="156"/>
      <c r="F1532" s="237"/>
      <c r="G1532" s="207"/>
      <c r="H1532" s="237"/>
    </row>
    <row r="1533" spans="1:8" s="165" customFormat="1">
      <c r="A1533" s="156"/>
      <c r="B1533" s="156"/>
      <c r="C1533" s="157"/>
      <c r="D1533" s="211"/>
      <c r="E1533" s="156"/>
      <c r="F1533" s="237"/>
      <c r="G1533" s="207"/>
      <c r="H1533" s="237"/>
    </row>
    <row r="1534" spans="1:8" s="165" customFormat="1">
      <c r="A1534" s="156"/>
      <c r="B1534" s="156"/>
      <c r="C1534" s="157"/>
      <c r="D1534" s="211"/>
      <c r="E1534" s="156"/>
      <c r="F1534" s="237"/>
      <c r="G1534" s="207"/>
      <c r="H1534" s="237"/>
    </row>
    <row r="1535" spans="1:8" s="165" customFormat="1">
      <c r="A1535" s="156"/>
      <c r="B1535" s="156"/>
      <c r="C1535" s="157"/>
      <c r="D1535" s="211"/>
      <c r="E1535" s="156"/>
      <c r="F1535" s="237"/>
      <c r="G1535" s="207"/>
      <c r="H1535" s="237"/>
    </row>
    <row r="1536" spans="1:8" s="165" customFormat="1">
      <c r="A1536" s="156"/>
      <c r="B1536" s="156"/>
      <c r="C1536" s="157"/>
      <c r="D1536" s="211"/>
      <c r="E1536" s="156"/>
      <c r="F1536" s="237"/>
      <c r="G1536" s="207"/>
      <c r="H1536" s="237"/>
    </row>
    <row r="1537" spans="1:8" s="165" customFormat="1">
      <c r="A1537" s="156"/>
      <c r="B1537" s="156"/>
      <c r="C1537" s="157"/>
      <c r="D1537" s="211"/>
      <c r="E1537" s="156"/>
      <c r="F1537" s="237"/>
      <c r="G1537" s="207"/>
      <c r="H1537" s="237"/>
    </row>
    <row r="1538" spans="1:8" s="165" customFormat="1">
      <c r="A1538" s="156"/>
      <c r="B1538" s="156"/>
      <c r="C1538" s="157"/>
      <c r="D1538" s="211"/>
      <c r="E1538" s="156"/>
      <c r="F1538" s="237"/>
      <c r="G1538" s="207"/>
      <c r="H1538" s="237"/>
    </row>
    <row r="1539" spans="1:8" s="165" customFormat="1">
      <c r="A1539" s="156"/>
      <c r="B1539" s="156"/>
      <c r="C1539" s="157"/>
      <c r="D1539" s="211"/>
      <c r="E1539" s="156"/>
      <c r="F1539" s="237"/>
      <c r="G1539" s="207"/>
      <c r="H1539" s="237"/>
    </row>
    <row r="1540" spans="1:8" s="165" customFormat="1">
      <c r="A1540" s="156"/>
      <c r="B1540" s="156"/>
      <c r="C1540" s="157"/>
      <c r="D1540" s="211"/>
      <c r="E1540" s="156"/>
      <c r="F1540" s="237"/>
      <c r="G1540" s="207"/>
      <c r="H1540" s="237"/>
    </row>
    <row r="1541" spans="1:8" s="165" customFormat="1">
      <c r="A1541" s="156"/>
      <c r="B1541" s="156"/>
      <c r="C1541" s="157"/>
      <c r="D1541" s="211"/>
      <c r="E1541" s="156"/>
      <c r="F1541" s="237"/>
      <c r="G1541" s="207"/>
      <c r="H1541" s="237"/>
    </row>
    <row r="1542" spans="1:8" s="165" customFormat="1">
      <c r="A1542" s="156"/>
      <c r="B1542" s="156"/>
      <c r="C1542" s="157"/>
      <c r="D1542" s="211"/>
      <c r="E1542" s="156"/>
      <c r="F1542" s="237"/>
      <c r="G1542" s="207"/>
      <c r="H1542" s="237"/>
    </row>
    <row r="1543" spans="1:8" s="165" customFormat="1">
      <c r="A1543" s="156"/>
      <c r="B1543" s="156"/>
      <c r="C1543" s="157"/>
      <c r="D1543" s="211"/>
      <c r="E1543" s="156"/>
      <c r="F1543" s="237"/>
      <c r="G1543" s="207"/>
      <c r="H1543" s="237"/>
    </row>
    <row r="1544" spans="1:8" s="165" customFormat="1">
      <c r="A1544" s="156"/>
      <c r="B1544" s="156"/>
      <c r="C1544" s="157"/>
      <c r="D1544" s="211"/>
      <c r="E1544" s="156"/>
      <c r="F1544" s="237"/>
      <c r="G1544" s="207"/>
      <c r="H1544" s="237"/>
    </row>
    <row r="1545" spans="1:8" s="165" customFormat="1">
      <c r="A1545" s="156"/>
      <c r="B1545" s="156"/>
      <c r="C1545" s="157"/>
      <c r="D1545" s="211"/>
      <c r="E1545" s="156"/>
      <c r="F1545" s="237"/>
      <c r="G1545" s="207"/>
      <c r="H1545" s="237"/>
    </row>
    <row r="1546" spans="1:8" s="165" customFormat="1">
      <c r="A1546" s="156"/>
      <c r="B1546" s="156"/>
      <c r="C1546" s="157"/>
      <c r="D1546" s="211"/>
      <c r="E1546" s="156"/>
      <c r="F1546" s="237"/>
      <c r="G1546" s="207"/>
      <c r="H1546" s="237"/>
    </row>
    <row r="1547" spans="1:8" s="165" customFormat="1">
      <c r="A1547" s="156"/>
      <c r="B1547" s="156"/>
      <c r="C1547" s="157"/>
      <c r="D1547" s="211"/>
      <c r="E1547" s="156"/>
      <c r="F1547" s="237"/>
      <c r="G1547" s="207"/>
      <c r="H1547" s="237"/>
    </row>
    <row r="1548" spans="1:8" s="165" customFormat="1">
      <c r="A1548" s="156"/>
      <c r="B1548" s="156"/>
      <c r="C1548" s="157"/>
      <c r="D1548" s="211"/>
      <c r="E1548" s="156"/>
      <c r="F1548" s="237"/>
      <c r="G1548" s="207"/>
      <c r="H1548" s="237"/>
    </row>
    <row r="1549" spans="1:8" s="165" customFormat="1">
      <c r="A1549" s="156"/>
      <c r="B1549" s="156"/>
      <c r="C1549" s="157"/>
      <c r="D1549" s="211"/>
      <c r="E1549" s="156"/>
      <c r="F1549" s="237"/>
      <c r="G1549" s="207"/>
      <c r="H1549" s="237"/>
    </row>
    <row r="1550" spans="1:8" s="165" customFormat="1">
      <c r="A1550" s="156"/>
      <c r="B1550" s="156"/>
      <c r="C1550" s="157"/>
      <c r="D1550" s="211"/>
      <c r="E1550" s="156"/>
      <c r="F1550" s="237"/>
      <c r="G1550" s="207"/>
      <c r="H1550" s="237"/>
    </row>
    <row r="1551" spans="1:8" s="165" customFormat="1">
      <c r="A1551" s="156"/>
      <c r="B1551" s="156"/>
      <c r="C1551" s="157"/>
      <c r="D1551" s="211"/>
      <c r="E1551" s="156"/>
      <c r="F1551" s="237"/>
      <c r="G1551" s="207"/>
      <c r="H1551" s="237"/>
    </row>
    <row r="1552" spans="1:8" s="165" customFormat="1">
      <c r="A1552" s="156"/>
      <c r="B1552" s="156"/>
      <c r="C1552" s="157"/>
      <c r="D1552" s="211"/>
      <c r="E1552" s="156"/>
      <c r="F1552" s="237"/>
      <c r="G1552" s="207"/>
      <c r="H1552" s="237"/>
    </row>
    <row r="1553" spans="1:8" s="165" customFormat="1">
      <c r="A1553" s="156"/>
      <c r="B1553" s="156"/>
      <c r="C1553" s="157"/>
      <c r="D1553" s="211"/>
      <c r="E1553" s="156"/>
      <c r="F1553" s="237"/>
      <c r="G1553" s="207"/>
      <c r="H1553" s="237"/>
    </row>
    <row r="1554" spans="1:8" s="165" customFormat="1">
      <c r="A1554" s="156"/>
      <c r="B1554" s="156"/>
      <c r="C1554" s="157"/>
      <c r="D1554" s="211"/>
      <c r="E1554" s="156"/>
      <c r="F1554" s="237"/>
      <c r="G1554" s="207"/>
      <c r="H1554" s="237"/>
    </row>
    <row r="1555" spans="1:8" s="165" customFormat="1">
      <c r="A1555" s="156"/>
      <c r="B1555" s="156"/>
      <c r="C1555" s="157"/>
      <c r="D1555" s="211"/>
      <c r="E1555" s="156"/>
      <c r="F1555" s="237"/>
      <c r="G1555" s="207"/>
      <c r="H1555" s="237"/>
    </row>
    <row r="1556" spans="1:8" s="165" customFormat="1">
      <c r="A1556" s="156"/>
      <c r="B1556" s="156"/>
      <c r="C1556" s="157"/>
      <c r="D1556" s="211"/>
      <c r="E1556" s="156"/>
      <c r="F1556" s="237"/>
      <c r="G1556" s="207"/>
      <c r="H1556" s="237"/>
    </row>
    <row r="1557" spans="1:8" s="165" customFormat="1">
      <c r="A1557" s="156"/>
      <c r="B1557" s="156"/>
      <c r="C1557" s="157"/>
      <c r="D1557" s="211"/>
      <c r="E1557" s="156"/>
      <c r="F1557" s="237"/>
      <c r="G1557" s="207"/>
      <c r="H1557" s="237"/>
    </row>
    <row r="1558" spans="1:8" s="165" customFormat="1">
      <c r="A1558" s="156"/>
      <c r="B1558" s="156"/>
      <c r="C1558" s="157"/>
      <c r="D1558" s="211"/>
      <c r="E1558" s="156"/>
      <c r="F1558" s="237"/>
      <c r="G1558" s="207"/>
      <c r="H1558" s="237"/>
    </row>
    <row r="1559" spans="1:8" s="165" customFormat="1">
      <c r="A1559" s="156"/>
      <c r="B1559" s="156"/>
      <c r="C1559" s="157"/>
      <c r="D1559" s="211"/>
      <c r="E1559" s="156"/>
      <c r="F1559" s="237"/>
      <c r="G1559" s="207"/>
      <c r="H1559" s="237"/>
    </row>
    <row r="1560" spans="1:8" s="165" customFormat="1">
      <c r="A1560" s="156"/>
      <c r="B1560" s="156"/>
      <c r="C1560" s="157"/>
      <c r="D1560" s="211"/>
      <c r="E1560" s="156"/>
      <c r="F1560" s="237"/>
      <c r="G1560" s="207"/>
      <c r="H1560" s="237"/>
    </row>
    <row r="1561" spans="1:8" s="165" customFormat="1">
      <c r="A1561" s="156"/>
      <c r="B1561" s="156"/>
      <c r="C1561" s="157"/>
      <c r="D1561" s="211"/>
      <c r="E1561" s="156"/>
      <c r="F1561" s="237"/>
      <c r="G1561" s="207"/>
      <c r="H1561" s="237"/>
    </row>
    <row r="1562" spans="1:8" s="165" customFormat="1">
      <c r="A1562" s="156"/>
      <c r="B1562" s="156"/>
      <c r="C1562" s="157"/>
      <c r="D1562" s="211"/>
      <c r="E1562" s="156"/>
      <c r="F1562" s="237"/>
      <c r="G1562" s="207"/>
      <c r="H1562" s="237"/>
    </row>
    <row r="1563" spans="1:8" s="165" customFormat="1">
      <c r="A1563" s="156"/>
      <c r="B1563" s="156"/>
      <c r="C1563" s="157"/>
      <c r="D1563" s="211"/>
      <c r="E1563" s="156"/>
      <c r="F1563" s="237"/>
      <c r="G1563" s="207"/>
      <c r="H1563" s="237"/>
    </row>
    <row r="1564" spans="1:8" s="165" customFormat="1">
      <c r="A1564" s="156"/>
      <c r="B1564" s="156"/>
      <c r="C1564" s="157"/>
      <c r="D1564" s="211"/>
      <c r="E1564" s="156"/>
      <c r="F1564" s="237"/>
      <c r="G1564" s="207"/>
      <c r="H1564" s="237"/>
    </row>
    <row r="1565" spans="1:8" s="165" customFormat="1">
      <c r="A1565" s="156"/>
      <c r="B1565" s="156"/>
      <c r="C1565" s="157"/>
      <c r="D1565" s="211"/>
      <c r="E1565" s="156"/>
      <c r="F1565" s="237"/>
      <c r="G1565" s="207"/>
      <c r="H1565" s="237"/>
    </row>
    <row r="1566" spans="1:8" s="165" customFormat="1">
      <c r="A1566" s="156"/>
      <c r="B1566" s="156"/>
      <c r="C1566" s="157"/>
      <c r="D1566" s="211"/>
      <c r="E1566" s="156"/>
      <c r="F1566" s="237"/>
      <c r="G1566" s="207"/>
      <c r="H1566" s="237"/>
    </row>
    <row r="1567" spans="1:8" s="165" customFormat="1">
      <c r="A1567" s="156"/>
      <c r="B1567" s="156"/>
      <c r="C1567" s="157"/>
      <c r="D1567" s="211"/>
      <c r="E1567" s="156"/>
      <c r="F1567" s="237"/>
      <c r="G1567" s="207"/>
      <c r="H1567" s="237"/>
    </row>
    <row r="1568" spans="1:8" s="165" customFormat="1">
      <c r="A1568" s="156"/>
      <c r="B1568" s="156"/>
      <c r="C1568" s="157"/>
      <c r="D1568" s="211"/>
      <c r="E1568" s="156"/>
      <c r="F1568" s="237"/>
      <c r="G1568" s="207"/>
      <c r="H1568" s="237"/>
    </row>
    <row r="1569" spans="1:8" s="165" customFormat="1">
      <c r="A1569" s="156"/>
      <c r="B1569" s="156"/>
      <c r="C1569" s="157"/>
      <c r="D1569" s="211"/>
      <c r="E1569" s="156"/>
      <c r="F1569" s="237"/>
      <c r="G1569" s="207"/>
      <c r="H1569" s="237"/>
    </row>
    <row r="1570" spans="1:8" s="165" customFormat="1">
      <c r="A1570" s="156"/>
      <c r="B1570" s="156"/>
      <c r="C1570" s="157"/>
      <c r="D1570" s="211"/>
      <c r="E1570" s="156"/>
      <c r="F1570" s="237"/>
      <c r="G1570" s="207"/>
      <c r="H1570" s="237"/>
    </row>
    <row r="1571" spans="1:8" s="165" customFormat="1">
      <c r="A1571" s="156"/>
      <c r="B1571" s="156"/>
      <c r="C1571" s="157"/>
      <c r="D1571" s="211"/>
      <c r="E1571" s="156"/>
      <c r="F1571" s="237"/>
      <c r="G1571" s="207"/>
      <c r="H1571" s="237"/>
    </row>
    <row r="1572" spans="1:8" s="165" customFormat="1">
      <c r="A1572" s="156"/>
      <c r="B1572" s="156"/>
      <c r="C1572" s="157"/>
      <c r="D1572" s="211"/>
      <c r="E1572" s="156"/>
      <c r="F1572" s="237"/>
      <c r="G1572" s="207"/>
      <c r="H1572" s="237"/>
    </row>
    <row r="1573" spans="1:8" s="165" customFormat="1">
      <c r="A1573" s="156"/>
      <c r="B1573" s="156"/>
      <c r="C1573" s="157"/>
      <c r="D1573" s="211"/>
      <c r="E1573" s="156"/>
      <c r="F1573" s="237"/>
      <c r="G1573" s="207"/>
      <c r="H1573" s="237"/>
    </row>
    <row r="1574" spans="1:8" s="165" customFormat="1">
      <c r="A1574" s="156"/>
      <c r="B1574" s="156"/>
      <c r="C1574" s="157"/>
      <c r="D1574" s="211"/>
      <c r="E1574" s="156"/>
      <c r="F1574" s="237"/>
      <c r="G1574" s="207"/>
      <c r="H1574" s="237"/>
    </row>
    <row r="1575" spans="1:8" s="165" customFormat="1">
      <c r="A1575" s="156"/>
      <c r="B1575" s="156"/>
      <c r="C1575" s="157"/>
      <c r="D1575" s="211"/>
      <c r="E1575" s="156"/>
      <c r="F1575" s="237"/>
      <c r="G1575" s="207"/>
      <c r="H1575" s="237"/>
    </row>
    <row r="1576" spans="1:8" s="165" customFormat="1">
      <c r="A1576" s="156"/>
      <c r="B1576" s="156"/>
      <c r="C1576" s="157"/>
      <c r="D1576" s="211"/>
      <c r="E1576" s="156"/>
      <c r="F1576" s="237"/>
      <c r="G1576" s="207"/>
      <c r="H1576" s="237"/>
    </row>
    <row r="1577" spans="1:8" s="165" customFormat="1">
      <c r="A1577" s="156"/>
      <c r="B1577" s="156"/>
      <c r="C1577" s="157"/>
      <c r="D1577" s="211"/>
      <c r="E1577" s="156"/>
      <c r="F1577" s="237"/>
      <c r="G1577" s="207"/>
      <c r="H1577" s="237"/>
    </row>
    <row r="1578" spans="1:8" s="165" customFormat="1">
      <c r="A1578" s="156"/>
      <c r="B1578" s="156"/>
      <c r="C1578" s="157"/>
      <c r="D1578" s="211"/>
      <c r="E1578" s="156"/>
      <c r="F1578" s="237"/>
      <c r="G1578" s="207"/>
      <c r="H1578" s="237"/>
    </row>
    <row r="1579" spans="1:8" s="165" customFormat="1">
      <c r="A1579" s="156"/>
      <c r="B1579" s="156"/>
      <c r="C1579" s="157"/>
      <c r="D1579" s="211"/>
      <c r="E1579" s="156"/>
      <c r="F1579" s="237"/>
      <c r="G1579" s="207"/>
      <c r="H1579" s="237"/>
    </row>
    <row r="1580" spans="1:8" s="165" customFormat="1">
      <c r="A1580" s="156"/>
      <c r="B1580" s="156"/>
      <c r="C1580" s="157"/>
      <c r="D1580" s="211"/>
      <c r="E1580" s="156"/>
      <c r="F1580" s="237"/>
      <c r="G1580" s="207"/>
      <c r="H1580" s="237"/>
    </row>
    <row r="1581" spans="1:8" s="165" customFormat="1">
      <c r="A1581" s="156"/>
      <c r="B1581" s="156"/>
      <c r="C1581" s="157"/>
      <c r="D1581" s="211"/>
      <c r="E1581" s="156"/>
      <c r="F1581" s="237"/>
      <c r="G1581" s="207"/>
      <c r="H1581" s="237"/>
    </row>
    <row r="1582" spans="1:8" s="165" customFormat="1">
      <c r="A1582" s="156"/>
      <c r="B1582" s="156"/>
      <c r="C1582" s="157"/>
      <c r="D1582" s="211"/>
      <c r="E1582" s="156"/>
      <c r="F1582" s="237"/>
      <c r="G1582" s="207"/>
      <c r="H1582" s="237"/>
    </row>
    <row r="1583" spans="1:8" s="165" customFormat="1">
      <c r="A1583" s="156"/>
      <c r="B1583" s="156"/>
      <c r="C1583" s="157"/>
      <c r="D1583" s="211"/>
      <c r="E1583" s="156"/>
      <c r="F1583" s="237"/>
      <c r="G1583" s="207"/>
      <c r="H1583" s="237"/>
    </row>
    <row r="1584" spans="1:8" s="165" customFormat="1">
      <c r="A1584" s="156"/>
      <c r="B1584" s="156"/>
      <c r="C1584" s="157"/>
      <c r="D1584" s="211"/>
      <c r="E1584" s="156"/>
      <c r="F1584" s="237"/>
      <c r="G1584" s="207"/>
      <c r="H1584" s="237"/>
    </row>
    <row r="1585" spans="1:8" s="165" customFormat="1">
      <c r="A1585" s="156"/>
      <c r="B1585" s="156"/>
      <c r="C1585" s="157"/>
      <c r="D1585" s="211"/>
      <c r="E1585" s="156"/>
      <c r="F1585" s="237"/>
      <c r="G1585" s="207"/>
      <c r="H1585" s="237"/>
    </row>
    <row r="1586" spans="1:8" s="165" customFormat="1">
      <c r="A1586" s="156"/>
      <c r="B1586" s="156"/>
      <c r="C1586" s="157"/>
      <c r="D1586" s="211"/>
      <c r="E1586" s="156"/>
      <c r="F1586" s="237"/>
      <c r="G1586" s="207"/>
      <c r="H1586" s="237"/>
    </row>
    <row r="1587" spans="1:8" s="165" customFormat="1">
      <c r="A1587" s="156"/>
      <c r="B1587" s="156"/>
      <c r="C1587" s="157"/>
      <c r="D1587" s="211"/>
      <c r="E1587" s="156"/>
      <c r="F1587" s="237"/>
      <c r="G1587" s="207"/>
      <c r="H1587" s="237"/>
    </row>
    <row r="1588" spans="1:8" s="165" customFormat="1">
      <c r="A1588" s="156"/>
      <c r="B1588" s="156"/>
      <c r="C1588" s="157"/>
      <c r="D1588" s="211"/>
      <c r="E1588" s="156"/>
      <c r="F1588" s="237"/>
      <c r="G1588" s="207"/>
      <c r="H1588" s="237"/>
    </row>
    <row r="1589" spans="1:8" s="165" customFormat="1">
      <c r="A1589" s="156"/>
      <c r="B1589" s="156"/>
      <c r="C1589" s="157"/>
      <c r="D1589" s="211"/>
      <c r="E1589" s="156"/>
      <c r="F1589" s="237"/>
      <c r="G1589" s="207"/>
      <c r="H1589" s="237"/>
    </row>
    <row r="1590" spans="1:8" s="165" customFormat="1">
      <c r="A1590" s="156"/>
      <c r="B1590" s="156"/>
      <c r="C1590" s="157"/>
      <c r="D1590" s="211"/>
      <c r="E1590" s="156"/>
      <c r="F1590" s="237"/>
      <c r="G1590" s="207"/>
      <c r="H1590" s="237"/>
    </row>
    <row r="1591" spans="1:8" s="165" customFormat="1">
      <c r="A1591" s="156"/>
      <c r="B1591" s="156"/>
      <c r="C1591" s="157"/>
      <c r="D1591" s="211"/>
      <c r="E1591" s="156"/>
      <c r="F1591" s="237"/>
      <c r="G1591" s="207"/>
      <c r="H1591" s="237"/>
    </row>
    <row r="1592" spans="1:8" s="165" customFormat="1">
      <c r="A1592" s="156"/>
      <c r="B1592" s="156"/>
      <c r="C1592" s="157"/>
      <c r="D1592" s="211"/>
      <c r="E1592" s="156"/>
      <c r="F1592" s="237"/>
      <c r="G1592" s="207"/>
      <c r="H1592" s="237"/>
    </row>
    <row r="1593" spans="1:8" s="165" customFormat="1">
      <c r="A1593" s="156"/>
      <c r="B1593" s="156"/>
      <c r="C1593" s="157"/>
      <c r="D1593" s="211"/>
      <c r="E1593" s="156"/>
      <c r="F1593" s="237"/>
      <c r="G1593" s="207"/>
      <c r="H1593" s="237"/>
    </row>
    <row r="1594" spans="1:8" s="165" customFormat="1">
      <c r="A1594" s="156"/>
      <c r="B1594" s="156"/>
      <c r="C1594" s="157"/>
      <c r="D1594" s="211"/>
      <c r="E1594" s="156"/>
      <c r="F1594" s="237"/>
      <c r="G1594" s="207"/>
      <c r="H1594" s="237"/>
    </row>
    <row r="1595" spans="1:8" s="165" customFormat="1">
      <c r="A1595" s="156"/>
      <c r="B1595" s="156"/>
      <c r="C1595" s="157"/>
      <c r="D1595" s="211"/>
      <c r="E1595" s="156"/>
      <c r="F1595" s="237"/>
      <c r="G1595" s="207"/>
      <c r="H1595" s="237"/>
    </row>
    <row r="1596" spans="1:8" s="165" customFormat="1">
      <c r="A1596" s="156"/>
      <c r="B1596" s="156"/>
      <c r="C1596" s="157"/>
      <c r="D1596" s="211"/>
      <c r="E1596" s="156"/>
      <c r="F1596" s="237"/>
      <c r="G1596" s="207"/>
      <c r="H1596" s="237"/>
    </row>
    <row r="1597" spans="1:8" s="165" customFormat="1">
      <c r="A1597" s="156"/>
      <c r="B1597" s="156"/>
      <c r="C1597" s="157"/>
      <c r="D1597" s="211"/>
      <c r="E1597" s="156"/>
      <c r="F1597" s="237"/>
      <c r="G1597" s="207"/>
      <c r="H1597" s="237"/>
    </row>
    <row r="1598" spans="1:8" s="165" customFormat="1">
      <c r="A1598" s="156"/>
      <c r="B1598" s="156"/>
      <c r="C1598" s="157"/>
      <c r="D1598" s="211"/>
      <c r="E1598" s="156"/>
      <c r="F1598" s="237"/>
      <c r="G1598" s="207"/>
      <c r="H1598" s="237"/>
    </row>
    <row r="1599" spans="1:8" s="165" customFormat="1">
      <c r="A1599" s="156"/>
      <c r="B1599" s="156"/>
      <c r="C1599" s="157"/>
      <c r="D1599" s="211"/>
      <c r="E1599" s="156"/>
      <c r="F1599" s="237"/>
      <c r="G1599" s="207"/>
      <c r="H1599" s="237"/>
    </row>
    <row r="1600" spans="1:8" s="165" customFormat="1">
      <c r="A1600" s="156"/>
      <c r="B1600" s="156"/>
      <c r="C1600" s="157"/>
      <c r="D1600" s="211"/>
      <c r="E1600" s="156"/>
      <c r="F1600" s="237"/>
      <c r="G1600" s="207"/>
      <c r="H1600" s="237"/>
    </row>
    <row r="1601" spans="1:8" s="165" customFormat="1">
      <c r="A1601" s="156"/>
      <c r="B1601" s="156"/>
      <c r="C1601" s="157"/>
      <c r="D1601" s="211"/>
      <c r="E1601" s="156"/>
      <c r="F1601" s="237"/>
      <c r="G1601" s="207"/>
      <c r="H1601" s="237"/>
    </row>
    <row r="1602" spans="1:8" s="165" customFormat="1">
      <c r="A1602" s="156"/>
      <c r="B1602" s="156"/>
      <c r="C1602" s="157"/>
      <c r="D1602" s="211"/>
      <c r="E1602" s="156"/>
      <c r="F1602" s="237"/>
      <c r="G1602" s="207"/>
      <c r="H1602" s="237"/>
    </row>
    <row r="1603" spans="1:8" s="165" customFormat="1">
      <c r="A1603" s="156"/>
      <c r="B1603" s="156"/>
      <c r="C1603" s="157"/>
      <c r="D1603" s="211"/>
      <c r="E1603" s="156"/>
      <c r="F1603" s="237"/>
      <c r="G1603" s="207"/>
      <c r="H1603" s="237"/>
    </row>
    <row r="1604" spans="1:8" s="165" customFormat="1">
      <c r="A1604" s="156"/>
      <c r="B1604" s="156"/>
      <c r="C1604" s="157"/>
      <c r="D1604" s="211"/>
      <c r="E1604" s="156"/>
      <c r="F1604" s="237"/>
      <c r="G1604" s="207"/>
      <c r="H1604" s="237"/>
    </row>
    <row r="1605" spans="1:8" s="165" customFormat="1">
      <c r="A1605" s="156"/>
      <c r="B1605" s="156"/>
      <c r="C1605" s="157"/>
      <c r="D1605" s="211"/>
      <c r="E1605" s="156"/>
      <c r="F1605" s="237"/>
      <c r="G1605" s="207"/>
      <c r="H1605" s="237"/>
    </row>
    <row r="1606" spans="1:8" s="165" customFormat="1">
      <c r="A1606" s="156"/>
      <c r="B1606" s="156"/>
      <c r="C1606" s="157"/>
      <c r="D1606" s="211"/>
      <c r="E1606" s="156"/>
      <c r="F1606" s="237"/>
      <c r="G1606" s="207"/>
      <c r="H1606" s="237"/>
    </row>
    <row r="1607" spans="1:8" s="165" customFormat="1">
      <c r="A1607" s="156"/>
      <c r="B1607" s="156"/>
      <c r="C1607" s="157"/>
      <c r="D1607" s="211"/>
      <c r="E1607" s="156"/>
      <c r="F1607" s="237"/>
      <c r="G1607" s="207"/>
      <c r="H1607" s="237"/>
    </row>
    <row r="1608" spans="1:8" s="165" customFormat="1">
      <c r="A1608" s="156"/>
      <c r="B1608" s="156"/>
      <c r="C1608" s="157"/>
      <c r="D1608" s="211"/>
      <c r="E1608" s="156"/>
      <c r="F1608" s="237"/>
      <c r="G1608" s="207"/>
      <c r="H1608" s="237"/>
    </row>
    <row r="1609" spans="1:8" s="165" customFormat="1">
      <c r="A1609" s="156"/>
      <c r="B1609" s="156"/>
      <c r="C1609" s="157"/>
      <c r="D1609" s="211"/>
      <c r="E1609" s="156"/>
      <c r="F1609" s="237"/>
      <c r="G1609" s="207"/>
      <c r="H1609" s="237"/>
    </row>
    <row r="1610" spans="1:8" s="165" customFormat="1">
      <c r="A1610" s="156"/>
      <c r="B1610" s="156"/>
      <c r="C1610" s="157"/>
      <c r="D1610" s="211"/>
      <c r="E1610" s="156"/>
      <c r="F1610" s="237"/>
      <c r="G1610" s="207"/>
      <c r="H1610" s="237"/>
    </row>
    <row r="1611" spans="1:8" s="165" customFormat="1">
      <c r="A1611" s="156"/>
      <c r="B1611" s="156"/>
      <c r="C1611" s="157"/>
      <c r="D1611" s="211"/>
      <c r="E1611" s="156"/>
      <c r="F1611" s="237"/>
      <c r="G1611" s="207"/>
      <c r="H1611" s="237"/>
    </row>
    <row r="1612" spans="1:8" s="165" customFormat="1">
      <c r="A1612" s="156"/>
      <c r="B1612" s="156"/>
      <c r="C1612" s="157"/>
      <c r="D1612" s="211"/>
      <c r="E1612" s="156"/>
      <c r="F1612" s="237"/>
      <c r="G1612" s="207"/>
      <c r="H1612" s="237"/>
    </row>
    <row r="1613" spans="1:8" s="165" customFormat="1">
      <c r="A1613" s="156"/>
      <c r="B1613" s="156"/>
      <c r="C1613" s="157"/>
      <c r="D1613" s="211"/>
      <c r="E1613" s="156"/>
      <c r="F1613" s="237"/>
      <c r="G1613" s="207"/>
      <c r="H1613" s="237"/>
    </row>
    <row r="1614" spans="1:8" s="165" customFormat="1">
      <c r="A1614" s="156"/>
      <c r="B1614" s="156"/>
      <c r="C1614" s="157"/>
      <c r="D1614" s="211"/>
      <c r="E1614" s="156"/>
      <c r="F1614" s="237"/>
      <c r="G1614" s="207"/>
      <c r="H1614" s="237"/>
    </row>
    <row r="1615" spans="1:8" s="165" customFormat="1">
      <c r="A1615" s="156"/>
      <c r="B1615" s="156"/>
      <c r="C1615" s="157"/>
      <c r="D1615" s="211"/>
      <c r="E1615" s="156"/>
      <c r="F1615" s="237"/>
      <c r="G1615" s="207"/>
      <c r="H1615" s="237"/>
    </row>
    <row r="1616" spans="1:8" s="165" customFormat="1">
      <c r="A1616" s="156"/>
      <c r="B1616" s="156"/>
      <c r="C1616" s="157"/>
      <c r="D1616" s="211"/>
      <c r="E1616" s="156"/>
      <c r="F1616" s="237"/>
      <c r="G1616" s="207"/>
      <c r="H1616" s="237"/>
    </row>
    <row r="1617" spans="1:8" s="165" customFormat="1">
      <c r="A1617" s="156"/>
      <c r="B1617" s="156"/>
      <c r="C1617" s="157"/>
      <c r="D1617" s="211"/>
      <c r="E1617" s="156"/>
      <c r="F1617" s="237"/>
      <c r="G1617" s="207"/>
      <c r="H1617" s="237"/>
    </row>
    <row r="1618" spans="1:8" s="165" customFormat="1">
      <c r="A1618" s="156"/>
      <c r="B1618" s="156"/>
      <c r="C1618" s="157"/>
      <c r="D1618" s="211"/>
      <c r="E1618" s="156"/>
      <c r="F1618" s="237"/>
      <c r="G1618" s="207"/>
      <c r="H1618" s="237"/>
    </row>
  </sheetData>
  <mergeCells count="1724">
    <mergeCell ref="C1:E1"/>
    <mergeCell ref="A102:E102"/>
    <mergeCell ref="A106:E106"/>
    <mergeCell ref="A125:E125"/>
    <mergeCell ref="H135:I135"/>
    <mergeCell ref="J135:M135"/>
    <mergeCell ref="N135:Q135"/>
    <mergeCell ref="A32:E32"/>
    <mergeCell ref="A52:E52"/>
    <mergeCell ref="A64:E64"/>
    <mergeCell ref="A80:E80"/>
    <mergeCell ref="A85:E85"/>
    <mergeCell ref="A97:E97"/>
    <mergeCell ref="C2:E2"/>
    <mergeCell ref="A4:E4"/>
    <mergeCell ref="A5:E5"/>
    <mergeCell ref="A9:E9"/>
    <mergeCell ref="A15:E15"/>
    <mergeCell ref="A20:E20"/>
    <mergeCell ref="BN135:BQ135"/>
    <mergeCell ref="BR135:BU135"/>
    <mergeCell ref="BV135:BY135"/>
    <mergeCell ref="BZ135:CC135"/>
    <mergeCell ref="CD135:CG135"/>
    <mergeCell ref="CH135:CK135"/>
    <mergeCell ref="AP135:AS135"/>
    <mergeCell ref="AT135:AW135"/>
    <mergeCell ref="AX135:BA135"/>
    <mergeCell ref="BB135:BE135"/>
    <mergeCell ref="BF135:BI135"/>
    <mergeCell ref="BJ135:BM135"/>
    <mergeCell ref="R135:U135"/>
    <mergeCell ref="V135:Y135"/>
    <mergeCell ref="Z135:AC135"/>
    <mergeCell ref="AD135:AG135"/>
    <mergeCell ref="AH135:AK135"/>
    <mergeCell ref="AL135:AO135"/>
    <mergeCell ref="EH135:EK135"/>
    <mergeCell ref="EL135:EO135"/>
    <mergeCell ref="EP135:ES135"/>
    <mergeCell ref="ET135:EW135"/>
    <mergeCell ref="EX135:FA135"/>
    <mergeCell ref="FB135:FE135"/>
    <mergeCell ref="DJ135:DM135"/>
    <mergeCell ref="DN135:DQ135"/>
    <mergeCell ref="DR135:DU135"/>
    <mergeCell ref="DV135:DY135"/>
    <mergeCell ref="DZ135:EC135"/>
    <mergeCell ref="ED135:EG135"/>
    <mergeCell ref="CL135:CO135"/>
    <mergeCell ref="CP135:CS135"/>
    <mergeCell ref="CT135:CW135"/>
    <mergeCell ref="CX135:DA135"/>
    <mergeCell ref="DB135:DE135"/>
    <mergeCell ref="DF135:DI135"/>
    <mergeCell ref="HB135:HE135"/>
    <mergeCell ref="HF135:HI135"/>
    <mergeCell ref="HJ135:HM135"/>
    <mergeCell ref="HN135:HQ135"/>
    <mergeCell ref="HR135:HU135"/>
    <mergeCell ref="HV135:HY135"/>
    <mergeCell ref="GD135:GG135"/>
    <mergeCell ref="GH135:GK135"/>
    <mergeCell ref="GL135:GO135"/>
    <mergeCell ref="GP135:GS135"/>
    <mergeCell ref="GT135:GW135"/>
    <mergeCell ref="GX135:HA135"/>
    <mergeCell ref="FF135:FI135"/>
    <mergeCell ref="FJ135:FM135"/>
    <mergeCell ref="FN135:FQ135"/>
    <mergeCell ref="FR135:FU135"/>
    <mergeCell ref="FV135:FY135"/>
    <mergeCell ref="FZ135:GC135"/>
    <mergeCell ref="JV135:JY135"/>
    <mergeCell ref="JZ135:KC135"/>
    <mergeCell ref="KD135:KG135"/>
    <mergeCell ref="KH135:KK135"/>
    <mergeCell ref="KL135:KO135"/>
    <mergeCell ref="KP135:KS135"/>
    <mergeCell ref="IX135:JA135"/>
    <mergeCell ref="JB135:JE135"/>
    <mergeCell ref="JF135:JI135"/>
    <mergeCell ref="JJ135:JM135"/>
    <mergeCell ref="JN135:JQ135"/>
    <mergeCell ref="JR135:JU135"/>
    <mergeCell ref="HZ135:IC135"/>
    <mergeCell ref="ID135:IG135"/>
    <mergeCell ref="IH135:IK135"/>
    <mergeCell ref="IL135:IO135"/>
    <mergeCell ref="IP135:IS135"/>
    <mergeCell ref="IT135:IW135"/>
    <mergeCell ref="MP135:MS135"/>
    <mergeCell ref="MT135:MW135"/>
    <mergeCell ref="MX135:NA135"/>
    <mergeCell ref="NB135:NE135"/>
    <mergeCell ref="NF135:NI135"/>
    <mergeCell ref="NJ135:NM135"/>
    <mergeCell ref="LR135:LU135"/>
    <mergeCell ref="LV135:LY135"/>
    <mergeCell ref="LZ135:MC135"/>
    <mergeCell ref="MD135:MG135"/>
    <mergeCell ref="MH135:MK135"/>
    <mergeCell ref="ML135:MO135"/>
    <mergeCell ref="KT135:KW135"/>
    <mergeCell ref="KX135:LA135"/>
    <mergeCell ref="LB135:LE135"/>
    <mergeCell ref="LF135:LI135"/>
    <mergeCell ref="LJ135:LM135"/>
    <mergeCell ref="LN135:LQ135"/>
    <mergeCell ref="PJ135:PM135"/>
    <mergeCell ref="PN135:PQ135"/>
    <mergeCell ref="PR135:PU135"/>
    <mergeCell ref="PV135:PY135"/>
    <mergeCell ref="PZ135:QC135"/>
    <mergeCell ref="QD135:QG135"/>
    <mergeCell ref="OL135:OO135"/>
    <mergeCell ref="OP135:OS135"/>
    <mergeCell ref="OT135:OW135"/>
    <mergeCell ref="OX135:PA135"/>
    <mergeCell ref="PB135:PE135"/>
    <mergeCell ref="PF135:PI135"/>
    <mergeCell ref="NN135:NQ135"/>
    <mergeCell ref="NR135:NU135"/>
    <mergeCell ref="NV135:NY135"/>
    <mergeCell ref="NZ135:OC135"/>
    <mergeCell ref="OD135:OG135"/>
    <mergeCell ref="OH135:OK135"/>
    <mergeCell ref="SD135:SG135"/>
    <mergeCell ref="SH135:SK135"/>
    <mergeCell ref="SL135:SO135"/>
    <mergeCell ref="SP135:SS135"/>
    <mergeCell ref="ST135:SW135"/>
    <mergeCell ref="SX135:TA135"/>
    <mergeCell ref="RF135:RI135"/>
    <mergeCell ref="RJ135:RM135"/>
    <mergeCell ref="RN135:RQ135"/>
    <mergeCell ref="RR135:RU135"/>
    <mergeCell ref="RV135:RY135"/>
    <mergeCell ref="RZ135:SC135"/>
    <mergeCell ref="QH135:QK135"/>
    <mergeCell ref="QL135:QO135"/>
    <mergeCell ref="QP135:QS135"/>
    <mergeCell ref="QT135:QW135"/>
    <mergeCell ref="QX135:RA135"/>
    <mergeCell ref="RB135:RE135"/>
    <mergeCell ref="UX135:VA135"/>
    <mergeCell ref="VB135:VE135"/>
    <mergeCell ref="VF135:VI135"/>
    <mergeCell ref="VJ135:VM135"/>
    <mergeCell ref="VN135:VQ135"/>
    <mergeCell ref="VR135:VU135"/>
    <mergeCell ref="TZ135:UC135"/>
    <mergeCell ref="UD135:UG135"/>
    <mergeCell ref="UH135:UK135"/>
    <mergeCell ref="UL135:UO135"/>
    <mergeCell ref="UP135:US135"/>
    <mergeCell ref="UT135:UW135"/>
    <mergeCell ref="TB135:TE135"/>
    <mergeCell ref="TF135:TI135"/>
    <mergeCell ref="TJ135:TM135"/>
    <mergeCell ref="TN135:TQ135"/>
    <mergeCell ref="TR135:TU135"/>
    <mergeCell ref="TV135:TY135"/>
    <mergeCell ref="XR135:XU135"/>
    <mergeCell ref="XV135:XY135"/>
    <mergeCell ref="XZ135:YC135"/>
    <mergeCell ref="YD135:YG135"/>
    <mergeCell ref="YH135:YK135"/>
    <mergeCell ref="YL135:YO135"/>
    <mergeCell ref="WT135:WW135"/>
    <mergeCell ref="WX135:XA135"/>
    <mergeCell ref="XB135:XE135"/>
    <mergeCell ref="XF135:XI135"/>
    <mergeCell ref="XJ135:XM135"/>
    <mergeCell ref="XN135:XQ135"/>
    <mergeCell ref="VV135:VY135"/>
    <mergeCell ref="VZ135:WC135"/>
    <mergeCell ref="WD135:WG135"/>
    <mergeCell ref="WH135:WK135"/>
    <mergeCell ref="WL135:WO135"/>
    <mergeCell ref="WP135:WS135"/>
    <mergeCell ref="AAL135:AAO135"/>
    <mergeCell ref="AAP135:AAS135"/>
    <mergeCell ref="AAT135:AAW135"/>
    <mergeCell ref="AAX135:ABA135"/>
    <mergeCell ref="ABB135:ABE135"/>
    <mergeCell ref="ABF135:ABI135"/>
    <mergeCell ref="ZN135:ZQ135"/>
    <mergeCell ref="ZR135:ZU135"/>
    <mergeCell ref="ZV135:ZY135"/>
    <mergeCell ref="ZZ135:AAC135"/>
    <mergeCell ref="AAD135:AAG135"/>
    <mergeCell ref="AAH135:AAK135"/>
    <mergeCell ref="YP135:YS135"/>
    <mergeCell ref="YT135:YW135"/>
    <mergeCell ref="YX135:ZA135"/>
    <mergeCell ref="ZB135:ZE135"/>
    <mergeCell ref="ZF135:ZI135"/>
    <mergeCell ref="ZJ135:ZM135"/>
    <mergeCell ref="ADF135:ADI135"/>
    <mergeCell ref="ADJ135:ADM135"/>
    <mergeCell ref="ADN135:ADQ135"/>
    <mergeCell ref="ADR135:ADU135"/>
    <mergeCell ref="ADV135:ADY135"/>
    <mergeCell ref="ADZ135:AEC135"/>
    <mergeCell ref="ACH135:ACK135"/>
    <mergeCell ref="ACL135:ACO135"/>
    <mergeCell ref="ACP135:ACS135"/>
    <mergeCell ref="ACT135:ACW135"/>
    <mergeCell ref="ACX135:ADA135"/>
    <mergeCell ref="ADB135:ADE135"/>
    <mergeCell ref="ABJ135:ABM135"/>
    <mergeCell ref="ABN135:ABQ135"/>
    <mergeCell ref="ABR135:ABU135"/>
    <mergeCell ref="ABV135:ABY135"/>
    <mergeCell ref="ABZ135:ACC135"/>
    <mergeCell ref="ACD135:ACG135"/>
    <mergeCell ref="AFZ135:AGC135"/>
    <mergeCell ref="AGD135:AGG135"/>
    <mergeCell ref="AGH135:AGK135"/>
    <mergeCell ref="AGL135:AGO135"/>
    <mergeCell ref="AGP135:AGS135"/>
    <mergeCell ref="AGT135:AGW135"/>
    <mergeCell ref="AFB135:AFE135"/>
    <mergeCell ref="AFF135:AFI135"/>
    <mergeCell ref="AFJ135:AFM135"/>
    <mergeCell ref="AFN135:AFQ135"/>
    <mergeCell ref="AFR135:AFU135"/>
    <mergeCell ref="AFV135:AFY135"/>
    <mergeCell ref="AED135:AEG135"/>
    <mergeCell ref="AEH135:AEK135"/>
    <mergeCell ref="AEL135:AEO135"/>
    <mergeCell ref="AEP135:AES135"/>
    <mergeCell ref="AET135:AEW135"/>
    <mergeCell ref="AEX135:AFA135"/>
    <mergeCell ref="AIT135:AIW135"/>
    <mergeCell ref="AIX135:AJA135"/>
    <mergeCell ref="AJB135:AJE135"/>
    <mergeCell ref="AJF135:AJI135"/>
    <mergeCell ref="AJJ135:AJM135"/>
    <mergeCell ref="AJN135:AJQ135"/>
    <mergeCell ref="AHV135:AHY135"/>
    <mergeCell ref="AHZ135:AIC135"/>
    <mergeCell ref="AID135:AIG135"/>
    <mergeCell ref="AIH135:AIK135"/>
    <mergeCell ref="AIL135:AIO135"/>
    <mergeCell ref="AIP135:AIS135"/>
    <mergeCell ref="AGX135:AHA135"/>
    <mergeCell ref="AHB135:AHE135"/>
    <mergeCell ref="AHF135:AHI135"/>
    <mergeCell ref="AHJ135:AHM135"/>
    <mergeCell ref="AHN135:AHQ135"/>
    <mergeCell ref="AHR135:AHU135"/>
    <mergeCell ref="ALN135:ALQ135"/>
    <mergeCell ref="ALR135:ALU135"/>
    <mergeCell ref="ALV135:ALY135"/>
    <mergeCell ref="ALZ135:AMC135"/>
    <mergeCell ref="AMD135:AMG135"/>
    <mergeCell ref="AMH135:AMK135"/>
    <mergeCell ref="AKP135:AKS135"/>
    <mergeCell ref="AKT135:AKW135"/>
    <mergeCell ref="AKX135:ALA135"/>
    <mergeCell ref="ALB135:ALE135"/>
    <mergeCell ref="ALF135:ALI135"/>
    <mergeCell ref="ALJ135:ALM135"/>
    <mergeCell ref="AJR135:AJU135"/>
    <mergeCell ref="AJV135:AJY135"/>
    <mergeCell ref="AJZ135:AKC135"/>
    <mergeCell ref="AKD135:AKG135"/>
    <mergeCell ref="AKH135:AKK135"/>
    <mergeCell ref="AKL135:AKO135"/>
    <mergeCell ref="AOH135:AOK135"/>
    <mergeCell ref="AOL135:AOO135"/>
    <mergeCell ref="AOP135:AOS135"/>
    <mergeCell ref="AOT135:AOW135"/>
    <mergeCell ref="AOX135:APA135"/>
    <mergeCell ref="APB135:APE135"/>
    <mergeCell ref="ANJ135:ANM135"/>
    <mergeCell ref="ANN135:ANQ135"/>
    <mergeCell ref="ANR135:ANU135"/>
    <mergeCell ref="ANV135:ANY135"/>
    <mergeCell ref="ANZ135:AOC135"/>
    <mergeCell ref="AOD135:AOG135"/>
    <mergeCell ref="AML135:AMO135"/>
    <mergeCell ref="AMP135:AMS135"/>
    <mergeCell ref="AMT135:AMW135"/>
    <mergeCell ref="AMX135:ANA135"/>
    <mergeCell ref="ANB135:ANE135"/>
    <mergeCell ref="ANF135:ANI135"/>
    <mergeCell ref="ARB135:ARE135"/>
    <mergeCell ref="ARF135:ARI135"/>
    <mergeCell ref="ARJ135:ARM135"/>
    <mergeCell ref="ARN135:ARQ135"/>
    <mergeCell ref="ARR135:ARU135"/>
    <mergeCell ref="ARV135:ARY135"/>
    <mergeCell ref="AQD135:AQG135"/>
    <mergeCell ref="AQH135:AQK135"/>
    <mergeCell ref="AQL135:AQO135"/>
    <mergeCell ref="AQP135:AQS135"/>
    <mergeCell ref="AQT135:AQW135"/>
    <mergeCell ref="AQX135:ARA135"/>
    <mergeCell ref="APF135:API135"/>
    <mergeCell ref="APJ135:APM135"/>
    <mergeCell ref="APN135:APQ135"/>
    <mergeCell ref="APR135:APU135"/>
    <mergeCell ref="APV135:APY135"/>
    <mergeCell ref="APZ135:AQC135"/>
    <mergeCell ref="ATV135:ATY135"/>
    <mergeCell ref="ATZ135:AUC135"/>
    <mergeCell ref="AUD135:AUG135"/>
    <mergeCell ref="AUH135:AUK135"/>
    <mergeCell ref="AUL135:AUO135"/>
    <mergeCell ref="AUP135:AUS135"/>
    <mergeCell ref="ASX135:ATA135"/>
    <mergeCell ref="ATB135:ATE135"/>
    <mergeCell ref="ATF135:ATI135"/>
    <mergeCell ref="ATJ135:ATM135"/>
    <mergeCell ref="ATN135:ATQ135"/>
    <mergeCell ref="ATR135:ATU135"/>
    <mergeCell ref="ARZ135:ASC135"/>
    <mergeCell ref="ASD135:ASG135"/>
    <mergeCell ref="ASH135:ASK135"/>
    <mergeCell ref="ASL135:ASO135"/>
    <mergeCell ref="ASP135:ASS135"/>
    <mergeCell ref="AST135:ASW135"/>
    <mergeCell ref="AWP135:AWS135"/>
    <mergeCell ref="AWT135:AWW135"/>
    <mergeCell ref="AWX135:AXA135"/>
    <mergeCell ref="AXB135:AXE135"/>
    <mergeCell ref="AXF135:AXI135"/>
    <mergeCell ref="AXJ135:AXM135"/>
    <mergeCell ref="AVR135:AVU135"/>
    <mergeCell ref="AVV135:AVY135"/>
    <mergeCell ref="AVZ135:AWC135"/>
    <mergeCell ref="AWD135:AWG135"/>
    <mergeCell ref="AWH135:AWK135"/>
    <mergeCell ref="AWL135:AWO135"/>
    <mergeCell ref="AUT135:AUW135"/>
    <mergeCell ref="AUX135:AVA135"/>
    <mergeCell ref="AVB135:AVE135"/>
    <mergeCell ref="AVF135:AVI135"/>
    <mergeCell ref="AVJ135:AVM135"/>
    <mergeCell ref="AVN135:AVQ135"/>
    <mergeCell ref="AZJ135:AZM135"/>
    <mergeCell ref="AZN135:AZQ135"/>
    <mergeCell ref="AZR135:AZU135"/>
    <mergeCell ref="AZV135:AZY135"/>
    <mergeCell ref="AZZ135:BAC135"/>
    <mergeCell ref="BAD135:BAG135"/>
    <mergeCell ref="AYL135:AYO135"/>
    <mergeCell ref="AYP135:AYS135"/>
    <mergeCell ref="AYT135:AYW135"/>
    <mergeCell ref="AYX135:AZA135"/>
    <mergeCell ref="AZB135:AZE135"/>
    <mergeCell ref="AZF135:AZI135"/>
    <mergeCell ref="AXN135:AXQ135"/>
    <mergeCell ref="AXR135:AXU135"/>
    <mergeCell ref="AXV135:AXY135"/>
    <mergeCell ref="AXZ135:AYC135"/>
    <mergeCell ref="AYD135:AYG135"/>
    <mergeCell ref="AYH135:AYK135"/>
    <mergeCell ref="BCD135:BCG135"/>
    <mergeCell ref="BCH135:BCK135"/>
    <mergeCell ref="BCL135:BCO135"/>
    <mergeCell ref="BCP135:BCS135"/>
    <mergeCell ref="BCT135:BCW135"/>
    <mergeCell ref="BCX135:BDA135"/>
    <mergeCell ref="BBF135:BBI135"/>
    <mergeCell ref="BBJ135:BBM135"/>
    <mergeCell ref="BBN135:BBQ135"/>
    <mergeCell ref="BBR135:BBU135"/>
    <mergeCell ref="BBV135:BBY135"/>
    <mergeCell ref="BBZ135:BCC135"/>
    <mergeCell ref="BAH135:BAK135"/>
    <mergeCell ref="BAL135:BAO135"/>
    <mergeCell ref="BAP135:BAS135"/>
    <mergeCell ref="BAT135:BAW135"/>
    <mergeCell ref="BAX135:BBA135"/>
    <mergeCell ref="BBB135:BBE135"/>
    <mergeCell ref="BEX135:BFA135"/>
    <mergeCell ref="BFB135:BFE135"/>
    <mergeCell ref="BFF135:BFI135"/>
    <mergeCell ref="BFJ135:BFM135"/>
    <mergeCell ref="BFN135:BFQ135"/>
    <mergeCell ref="BFR135:BFU135"/>
    <mergeCell ref="BDZ135:BEC135"/>
    <mergeCell ref="BED135:BEG135"/>
    <mergeCell ref="BEH135:BEK135"/>
    <mergeCell ref="BEL135:BEO135"/>
    <mergeCell ref="BEP135:BES135"/>
    <mergeCell ref="BET135:BEW135"/>
    <mergeCell ref="BDB135:BDE135"/>
    <mergeCell ref="BDF135:BDI135"/>
    <mergeCell ref="BDJ135:BDM135"/>
    <mergeCell ref="BDN135:BDQ135"/>
    <mergeCell ref="BDR135:BDU135"/>
    <mergeCell ref="BDV135:BDY135"/>
    <mergeCell ref="BHR135:BHU135"/>
    <mergeCell ref="BHV135:BHY135"/>
    <mergeCell ref="BHZ135:BIC135"/>
    <mergeCell ref="BID135:BIG135"/>
    <mergeCell ref="BIH135:BIK135"/>
    <mergeCell ref="BIL135:BIO135"/>
    <mergeCell ref="BGT135:BGW135"/>
    <mergeCell ref="BGX135:BHA135"/>
    <mergeCell ref="BHB135:BHE135"/>
    <mergeCell ref="BHF135:BHI135"/>
    <mergeCell ref="BHJ135:BHM135"/>
    <mergeCell ref="BHN135:BHQ135"/>
    <mergeCell ref="BFV135:BFY135"/>
    <mergeCell ref="BFZ135:BGC135"/>
    <mergeCell ref="BGD135:BGG135"/>
    <mergeCell ref="BGH135:BGK135"/>
    <mergeCell ref="BGL135:BGO135"/>
    <mergeCell ref="BGP135:BGS135"/>
    <mergeCell ref="BKL135:BKO135"/>
    <mergeCell ref="BKP135:BKS135"/>
    <mergeCell ref="BKT135:BKW135"/>
    <mergeCell ref="BKX135:BLA135"/>
    <mergeCell ref="BLB135:BLE135"/>
    <mergeCell ref="BLF135:BLI135"/>
    <mergeCell ref="BJN135:BJQ135"/>
    <mergeCell ref="BJR135:BJU135"/>
    <mergeCell ref="BJV135:BJY135"/>
    <mergeCell ref="BJZ135:BKC135"/>
    <mergeCell ref="BKD135:BKG135"/>
    <mergeCell ref="BKH135:BKK135"/>
    <mergeCell ref="BIP135:BIS135"/>
    <mergeCell ref="BIT135:BIW135"/>
    <mergeCell ref="BIX135:BJA135"/>
    <mergeCell ref="BJB135:BJE135"/>
    <mergeCell ref="BJF135:BJI135"/>
    <mergeCell ref="BJJ135:BJM135"/>
    <mergeCell ref="BNF135:BNI135"/>
    <mergeCell ref="BNJ135:BNM135"/>
    <mergeCell ref="BNN135:BNQ135"/>
    <mergeCell ref="BNR135:BNU135"/>
    <mergeCell ref="BNV135:BNY135"/>
    <mergeCell ref="BNZ135:BOC135"/>
    <mergeCell ref="BMH135:BMK135"/>
    <mergeCell ref="BML135:BMO135"/>
    <mergeCell ref="BMP135:BMS135"/>
    <mergeCell ref="BMT135:BMW135"/>
    <mergeCell ref="BMX135:BNA135"/>
    <mergeCell ref="BNB135:BNE135"/>
    <mergeCell ref="BLJ135:BLM135"/>
    <mergeCell ref="BLN135:BLQ135"/>
    <mergeCell ref="BLR135:BLU135"/>
    <mergeCell ref="BLV135:BLY135"/>
    <mergeCell ref="BLZ135:BMC135"/>
    <mergeCell ref="BMD135:BMG135"/>
    <mergeCell ref="BPZ135:BQC135"/>
    <mergeCell ref="BQD135:BQG135"/>
    <mergeCell ref="BQH135:BQK135"/>
    <mergeCell ref="BQL135:BQO135"/>
    <mergeCell ref="BQP135:BQS135"/>
    <mergeCell ref="BQT135:BQW135"/>
    <mergeCell ref="BPB135:BPE135"/>
    <mergeCell ref="BPF135:BPI135"/>
    <mergeCell ref="BPJ135:BPM135"/>
    <mergeCell ref="BPN135:BPQ135"/>
    <mergeCell ref="BPR135:BPU135"/>
    <mergeCell ref="BPV135:BPY135"/>
    <mergeCell ref="BOD135:BOG135"/>
    <mergeCell ref="BOH135:BOK135"/>
    <mergeCell ref="BOL135:BOO135"/>
    <mergeCell ref="BOP135:BOS135"/>
    <mergeCell ref="BOT135:BOW135"/>
    <mergeCell ref="BOX135:BPA135"/>
    <mergeCell ref="BST135:BSW135"/>
    <mergeCell ref="BSX135:BTA135"/>
    <mergeCell ref="BTB135:BTE135"/>
    <mergeCell ref="BTF135:BTI135"/>
    <mergeCell ref="BTJ135:BTM135"/>
    <mergeCell ref="BTN135:BTQ135"/>
    <mergeCell ref="BRV135:BRY135"/>
    <mergeCell ref="BRZ135:BSC135"/>
    <mergeCell ref="BSD135:BSG135"/>
    <mergeCell ref="BSH135:BSK135"/>
    <mergeCell ref="BSL135:BSO135"/>
    <mergeCell ref="BSP135:BSS135"/>
    <mergeCell ref="BQX135:BRA135"/>
    <mergeCell ref="BRB135:BRE135"/>
    <mergeCell ref="BRF135:BRI135"/>
    <mergeCell ref="BRJ135:BRM135"/>
    <mergeCell ref="BRN135:BRQ135"/>
    <mergeCell ref="BRR135:BRU135"/>
    <mergeCell ref="BVN135:BVQ135"/>
    <mergeCell ref="BVR135:BVU135"/>
    <mergeCell ref="BVV135:BVY135"/>
    <mergeCell ref="BVZ135:BWC135"/>
    <mergeCell ref="BWD135:BWG135"/>
    <mergeCell ref="BWH135:BWK135"/>
    <mergeCell ref="BUP135:BUS135"/>
    <mergeCell ref="BUT135:BUW135"/>
    <mergeCell ref="BUX135:BVA135"/>
    <mergeCell ref="BVB135:BVE135"/>
    <mergeCell ref="BVF135:BVI135"/>
    <mergeCell ref="BVJ135:BVM135"/>
    <mergeCell ref="BTR135:BTU135"/>
    <mergeCell ref="BTV135:BTY135"/>
    <mergeCell ref="BTZ135:BUC135"/>
    <mergeCell ref="BUD135:BUG135"/>
    <mergeCell ref="BUH135:BUK135"/>
    <mergeCell ref="BUL135:BUO135"/>
    <mergeCell ref="BYH135:BYK135"/>
    <mergeCell ref="BYL135:BYO135"/>
    <mergeCell ref="BYP135:BYS135"/>
    <mergeCell ref="BYT135:BYW135"/>
    <mergeCell ref="BYX135:BZA135"/>
    <mergeCell ref="BZB135:BZE135"/>
    <mergeCell ref="BXJ135:BXM135"/>
    <mergeCell ref="BXN135:BXQ135"/>
    <mergeCell ref="BXR135:BXU135"/>
    <mergeCell ref="BXV135:BXY135"/>
    <mergeCell ref="BXZ135:BYC135"/>
    <mergeCell ref="BYD135:BYG135"/>
    <mergeCell ref="BWL135:BWO135"/>
    <mergeCell ref="BWP135:BWS135"/>
    <mergeCell ref="BWT135:BWW135"/>
    <mergeCell ref="BWX135:BXA135"/>
    <mergeCell ref="BXB135:BXE135"/>
    <mergeCell ref="BXF135:BXI135"/>
    <mergeCell ref="CBB135:CBE135"/>
    <mergeCell ref="CBF135:CBI135"/>
    <mergeCell ref="CBJ135:CBM135"/>
    <mergeCell ref="CBN135:CBQ135"/>
    <mergeCell ref="CBR135:CBU135"/>
    <mergeCell ref="CBV135:CBY135"/>
    <mergeCell ref="CAD135:CAG135"/>
    <mergeCell ref="CAH135:CAK135"/>
    <mergeCell ref="CAL135:CAO135"/>
    <mergeCell ref="CAP135:CAS135"/>
    <mergeCell ref="CAT135:CAW135"/>
    <mergeCell ref="CAX135:CBA135"/>
    <mergeCell ref="BZF135:BZI135"/>
    <mergeCell ref="BZJ135:BZM135"/>
    <mergeCell ref="BZN135:BZQ135"/>
    <mergeCell ref="BZR135:BZU135"/>
    <mergeCell ref="BZV135:BZY135"/>
    <mergeCell ref="BZZ135:CAC135"/>
    <mergeCell ref="CDV135:CDY135"/>
    <mergeCell ref="CDZ135:CEC135"/>
    <mergeCell ref="CED135:CEG135"/>
    <mergeCell ref="CEH135:CEK135"/>
    <mergeCell ref="CEL135:CEO135"/>
    <mergeCell ref="CEP135:CES135"/>
    <mergeCell ref="CCX135:CDA135"/>
    <mergeCell ref="CDB135:CDE135"/>
    <mergeCell ref="CDF135:CDI135"/>
    <mergeCell ref="CDJ135:CDM135"/>
    <mergeCell ref="CDN135:CDQ135"/>
    <mergeCell ref="CDR135:CDU135"/>
    <mergeCell ref="CBZ135:CCC135"/>
    <mergeCell ref="CCD135:CCG135"/>
    <mergeCell ref="CCH135:CCK135"/>
    <mergeCell ref="CCL135:CCO135"/>
    <mergeCell ref="CCP135:CCS135"/>
    <mergeCell ref="CCT135:CCW135"/>
    <mergeCell ref="CGP135:CGS135"/>
    <mergeCell ref="CGT135:CGW135"/>
    <mergeCell ref="CGX135:CHA135"/>
    <mergeCell ref="CHB135:CHE135"/>
    <mergeCell ref="CHF135:CHI135"/>
    <mergeCell ref="CHJ135:CHM135"/>
    <mergeCell ref="CFR135:CFU135"/>
    <mergeCell ref="CFV135:CFY135"/>
    <mergeCell ref="CFZ135:CGC135"/>
    <mergeCell ref="CGD135:CGG135"/>
    <mergeCell ref="CGH135:CGK135"/>
    <mergeCell ref="CGL135:CGO135"/>
    <mergeCell ref="CET135:CEW135"/>
    <mergeCell ref="CEX135:CFA135"/>
    <mergeCell ref="CFB135:CFE135"/>
    <mergeCell ref="CFF135:CFI135"/>
    <mergeCell ref="CFJ135:CFM135"/>
    <mergeCell ref="CFN135:CFQ135"/>
    <mergeCell ref="CJJ135:CJM135"/>
    <mergeCell ref="CJN135:CJQ135"/>
    <mergeCell ref="CJR135:CJU135"/>
    <mergeCell ref="CJV135:CJY135"/>
    <mergeCell ref="CJZ135:CKC135"/>
    <mergeCell ref="CKD135:CKG135"/>
    <mergeCell ref="CIL135:CIO135"/>
    <mergeCell ref="CIP135:CIS135"/>
    <mergeCell ref="CIT135:CIW135"/>
    <mergeCell ref="CIX135:CJA135"/>
    <mergeCell ref="CJB135:CJE135"/>
    <mergeCell ref="CJF135:CJI135"/>
    <mergeCell ref="CHN135:CHQ135"/>
    <mergeCell ref="CHR135:CHU135"/>
    <mergeCell ref="CHV135:CHY135"/>
    <mergeCell ref="CHZ135:CIC135"/>
    <mergeCell ref="CID135:CIG135"/>
    <mergeCell ref="CIH135:CIK135"/>
    <mergeCell ref="CMD135:CMG135"/>
    <mergeCell ref="CMH135:CMK135"/>
    <mergeCell ref="CML135:CMO135"/>
    <mergeCell ref="CMP135:CMS135"/>
    <mergeCell ref="CMT135:CMW135"/>
    <mergeCell ref="CMX135:CNA135"/>
    <mergeCell ref="CLF135:CLI135"/>
    <mergeCell ref="CLJ135:CLM135"/>
    <mergeCell ref="CLN135:CLQ135"/>
    <mergeCell ref="CLR135:CLU135"/>
    <mergeCell ref="CLV135:CLY135"/>
    <mergeCell ref="CLZ135:CMC135"/>
    <mergeCell ref="CKH135:CKK135"/>
    <mergeCell ref="CKL135:CKO135"/>
    <mergeCell ref="CKP135:CKS135"/>
    <mergeCell ref="CKT135:CKW135"/>
    <mergeCell ref="CKX135:CLA135"/>
    <mergeCell ref="CLB135:CLE135"/>
    <mergeCell ref="COX135:CPA135"/>
    <mergeCell ref="CPB135:CPE135"/>
    <mergeCell ref="CPF135:CPI135"/>
    <mergeCell ref="CPJ135:CPM135"/>
    <mergeCell ref="CPN135:CPQ135"/>
    <mergeCell ref="CPR135:CPU135"/>
    <mergeCell ref="CNZ135:COC135"/>
    <mergeCell ref="COD135:COG135"/>
    <mergeCell ref="COH135:COK135"/>
    <mergeCell ref="COL135:COO135"/>
    <mergeCell ref="COP135:COS135"/>
    <mergeCell ref="COT135:COW135"/>
    <mergeCell ref="CNB135:CNE135"/>
    <mergeCell ref="CNF135:CNI135"/>
    <mergeCell ref="CNJ135:CNM135"/>
    <mergeCell ref="CNN135:CNQ135"/>
    <mergeCell ref="CNR135:CNU135"/>
    <mergeCell ref="CNV135:CNY135"/>
    <mergeCell ref="CRR135:CRU135"/>
    <mergeCell ref="CRV135:CRY135"/>
    <mergeCell ref="CRZ135:CSC135"/>
    <mergeCell ref="CSD135:CSG135"/>
    <mergeCell ref="CSH135:CSK135"/>
    <mergeCell ref="CSL135:CSO135"/>
    <mergeCell ref="CQT135:CQW135"/>
    <mergeCell ref="CQX135:CRA135"/>
    <mergeCell ref="CRB135:CRE135"/>
    <mergeCell ref="CRF135:CRI135"/>
    <mergeCell ref="CRJ135:CRM135"/>
    <mergeCell ref="CRN135:CRQ135"/>
    <mergeCell ref="CPV135:CPY135"/>
    <mergeCell ref="CPZ135:CQC135"/>
    <mergeCell ref="CQD135:CQG135"/>
    <mergeCell ref="CQH135:CQK135"/>
    <mergeCell ref="CQL135:CQO135"/>
    <mergeCell ref="CQP135:CQS135"/>
    <mergeCell ref="CUL135:CUO135"/>
    <mergeCell ref="CUP135:CUS135"/>
    <mergeCell ref="CUT135:CUW135"/>
    <mergeCell ref="CUX135:CVA135"/>
    <mergeCell ref="CVB135:CVE135"/>
    <mergeCell ref="CVF135:CVI135"/>
    <mergeCell ref="CTN135:CTQ135"/>
    <mergeCell ref="CTR135:CTU135"/>
    <mergeCell ref="CTV135:CTY135"/>
    <mergeCell ref="CTZ135:CUC135"/>
    <mergeCell ref="CUD135:CUG135"/>
    <mergeCell ref="CUH135:CUK135"/>
    <mergeCell ref="CSP135:CSS135"/>
    <mergeCell ref="CST135:CSW135"/>
    <mergeCell ref="CSX135:CTA135"/>
    <mergeCell ref="CTB135:CTE135"/>
    <mergeCell ref="CTF135:CTI135"/>
    <mergeCell ref="CTJ135:CTM135"/>
    <mergeCell ref="CXF135:CXI135"/>
    <mergeCell ref="CXJ135:CXM135"/>
    <mergeCell ref="CXN135:CXQ135"/>
    <mergeCell ref="CXR135:CXU135"/>
    <mergeCell ref="CXV135:CXY135"/>
    <mergeCell ref="CXZ135:CYC135"/>
    <mergeCell ref="CWH135:CWK135"/>
    <mergeCell ref="CWL135:CWO135"/>
    <mergeCell ref="CWP135:CWS135"/>
    <mergeCell ref="CWT135:CWW135"/>
    <mergeCell ref="CWX135:CXA135"/>
    <mergeCell ref="CXB135:CXE135"/>
    <mergeCell ref="CVJ135:CVM135"/>
    <mergeCell ref="CVN135:CVQ135"/>
    <mergeCell ref="CVR135:CVU135"/>
    <mergeCell ref="CVV135:CVY135"/>
    <mergeCell ref="CVZ135:CWC135"/>
    <mergeCell ref="CWD135:CWG135"/>
    <mergeCell ref="CZZ135:DAC135"/>
    <mergeCell ref="DAD135:DAG135"/>
    <mergeCell ref="DAH135:DAK135"/>
    <mergeCell ref="DAL135:DAO135"/>
    <mergeCell ref="DAP135:DAS135"/>
    <mergeCell ref="DAT135:DAW135"/>
    <mergeCell ref="CZB135:CZE135"/>
    <mergeCell ref="CZF135:CZI135"/>
    <mergeCell ref="CZJ135:CZM135"/>
    <mergeCell ref="CZN135:CZQ135"/>
    <mergeCell ref="CZR135:CZU135"/>
    <mergeCell ref="CZV135:CZY135"/>
    <mergeCell ref="CYD135:CYG135"/>
    <mergeCell ref="CYH135:CYK135"/>
    <mergeCell ref="CYL135:CYO135"/>
    <mergeCell ref="CYP135:CYS135"/>
    <mergeCell ref="CYT135:CYW135"/>
    <mergeCell ref="CYX135:CZA135"/>
    <mergeCell ref="DCT135:DCW135"/>
    <mergeCell ref="DCX135:DDA135"/>
    <mergeCell ref="DDB135:DDE135"/>
    <mergeCell ref="DDF135:DDI135"/>
    <mergeCell ref="DDJ135:DDM135"/>
    <mergeCell ref="DDN135:DDQ135"/>
    <mergeCell ref="DBV135:DBY135"/>
    <mergeCell ref="DBZ135:DCC135"/>
    <mergeCell ref="DCD135:DCG135"/>
    <mergeCell ref="DCH135:DCK135"/>
    <mergeCell ref="DCL135:DCO135"/>
    <mergeCell ref="DCP135:DCS135"/>
    <mergeCell ref="DAX135:DBA135"/>
    <mergeCell ref="DBB135:DBE135"/>
    <mergeCell ref="DBF135:DBI135"/>
    <mergeCell ref="DBJ135:DBM135"/>
    <mergeCell ref="DBN135:DBQ135"/>
    <mergeCell ref="DBR135:DBU135"/>
    <mergeCell ref="DFN135:DFQ135"/>
    <mergeCell ref="DFR135:DFU135"/>
    <mergeCell ref="DFV135:DFY135"/>
    <mergeCell ref="DFZ135:DGC135"/>
    <mergeCell ref="DGD135:DGG135"/>
    <mergeCell ref="DGH135:DGK135"/>
    <mergeCell ref="DEP135:DES135"/>
    <mergeCell ref="DET135:DEW135"/>
    <mergeCell ref="DEX135:DFA135"/>
    <mergeCell ref="DFB135:DFE135"/>
    <mergeCell ref="DFF135:DFI135"/>
    <mergeCell ref="DFJ135:DFM135"/>
    <mergeCell ref="DDR135:DDU135"/>
    <mergeCell ref="DDV135:DDY135"/>
    <mergeCell ref="DDZ135:DEC135"/>
    <mergeCell ref="DED135:DEG135"/>
    <mergeCell ref="DEH135:DEK135"/>
    <mergeCell ref="DEL135:DEO135"/>
    <mergeCell ref="DIH135:DIK135"/>
    <mergeCell ref="DIL135:DIO135"/>
    <mergeCell ref="DIP135:DIS135"/>
    <mergeCell ref="DIT135:DIW135"/>
    <mergeCell ref="DIX135:DJA135"/>
    <mergeCell ref="DJB135:DJE135"/>
    <mergeCell ref="DHJ135:DHM135"/>
    <mergeCell ref="DHN135:DHQ135"/>
    <mergeCell ref="DHR135:DHU135"/>
    <mergeCell ref="DHV135:DHY135"/>
    <mergeCell ref="DHZ135:DIC135"/>
    <mergeCell ref="DID135:DIG135"/>
    <mergeCell ref="DGL135:DGO135"/>
    <mergeCell ref="DGP135:DGS135"/>
    <mergeCell ref="DGT135:DGW135"/>
    <mergeCell ref="DGX135:DHA135"/>
    <mergeCell ref="DHB135:DHE135"/>
    <mergeCell ref="DHF135:DHI135"/>
    <mergeCell ref="DLB135:DLE135"/>
    <mergeCell ref="DLF135:DLI135"/>
    <mergeCell ref="DLJ135:DLM135"/>
    <mergeCell ref="DLN135:DLQ135"/>
    <mergeCell ref="DLR135:DLU135"/>
    <mergeCell ref="DLV135:DLY135"/>
    <mergeCell ref="DKD135:DKG135"/>
    <mergeCell ref="DKH135:DKK135"/>
    <mergeCell ref="DKL135:DKO135"/>
    <mergeCell ref="DKP135:DKS135"/>
    <mergeCell ref="DKT135:DKW135"/>
    <mergeCell ref="DKX135:DLA135"/>
    <mergeCell ref="DJF135:DJI135"/>
    <mergeCell ref="DJJ135:DJM135"/>
    <mergeCell ref="DJN135:DJQ135"/>
    <mergeCell ref="DJR135:DJU135"/>
    <mergeCell ref="DJV135:DJY135"/>
    <mergeCell ref="DJZ135:DKC135"/>
    <mergeCell ref="DNV135:DNY135"/>
    <mergeCell ref="DNZ135:DOC135"/>
    <mergeCell ref="DOD135:DOG135"/>
    <mergeCell ref="DOH135:DOK135"/>
    <mergeCell ref="DOL135:DOO135"/>
    <mergeCell ref="DOP135:DOS135"/>
    <mergeCell ref="DMX135:DNA135"/>
    <mergeCell ref="DNB135:DNE135"/>
    <mergeCell ref="DNF135:DNI135"/>
    <mergeCell ref="DNJ135:DNM135"/>
    <mergeCell ref="DNN135:DNQ135"/>
    <mergeCell ref="DNR135:DNU135"/>
    <mergeCell ref="DLZ135:DMC135"/>
    <mergeCell ref="DMD135:DMG135"/>
    <mergeCell ref="DMH135:DMK135"/>
    <mergeCell ref="DML135:DMO135"/>
    <mergeCell ref="DMP135:DMS135"/>
    <mergeCell ref="DMT135:DMW135"/>
    <mergeCell ref="DQP135:DQS135"/>
    <mergeCell ref="DQT135:DQW135"/>
    <mergeCell ref="DQX135:DRA135"/>
    <mergeCell ref="DRB135:DRE135"/>
    <mergeCell ref="DRF135:DRI135"/>
    <mergeCell ref="DRJ135:DRM135"/>
    <mergeCell ref="DPR135:DPU135"/>
    <mergeCell ref="DPV135:DPY135"/>
    <mergeCell ref="DPZ135:DQC135"/>
    <mergeCell ref="DQD135:DQG135"/>
    <mergeCell ref="DQH135:DQK135"/>
    <mergeCell ref="DQL135:DQO135"/>
    <mergeCell ref="DOT135:DOW135"/>
    <mergeCell ref="DOX135:DPA135"/>
    <mergeCell ref="DPB135:DPE135"/>
    <mergeCell ref="DPF135:DPI135"/>
    <mergeCell ref="DPJ135:DPM135"/>
    <mergeCell ref="DPN135:DPQ135"/>
    <mergeCell ref="DTJ135:DTM135"/>
    <mergeCell ref="DTN135:DTQ135"/>
    <mergeCell ref="DTR135:DTU135"/>
    <mergeCell ref="DTV135:DTY135"/>
    <mergeCell ref="DTZ135:DUC135"/>
    <mergeCell ref="DUD135:DUG135"/>
    <mergeCell ref="DSL135:DSO135"/>
    <mergeCell ref="DSP135:DSS135"/>
    <mergeCell ref="DST135:DSW135"/>
    <mergeCell ref="DSX135:DTA135"/>
    <mergeCell ref="DTB135:DTE135"/>
    <mergeCell ref="DTF135:DTI135"/>
    <mergeCell ref="DRN135:DRQ135"/>
    <mergeCell ref="DRR135:DRU135"/>
    <mergeCell ref="DRV135:DRY135"/>
    <mergeCell ref="DRZ135:DSC135"/>
    <mergeCell ref="DSD135:DSG135"/>
    <mergeCell ref="DSH135:DSK135"/>
    <mergeCell ref="DWD135:DWG135"/>
    <mergeCell ref="DWH135:DWK135"/>
    <mergeCell ref="DWL135:DWO135"/>
    <mergeCell ref="DWP135:DWS135"/>
    <mergeCell ref="DWT135:DWW135"/>
    <mergeCell ref="DWX135:DXA135"/>
    <mergeCell ref="DVF135:DVI135"/>
    <mergeCell ref="DVJ135:DVM135"/>
    <mergeCell ref="DVN135:DVQ135"/>
    <mergeCell ref="DVR135:DVU135"/>
    <mergeCell ref="DVV135:DVY135"/>
    <mergeCell ref="DVZ135:DWC135"/>
    <mergeCell ref="DUH135:DUK135"/>
    <mergeCell ref="DUL135:DUO135"/>
    <mergeCell ref="DUP135:DUS135"/>
    <mergeCell ref="DUT135:DUW135"/>
    <mergeCell ref="DUX135:DVA135"/>
    <mergeCell ref="DVB135:DVE135"/>
    <mergeCell ref="DYX135:DZA135"/>
    <mergeCell ref="DZB135:DZE135"/>
    <mergeCell ref="DZF135:DZI135"/>
    <mergeCell ref="DZJ135:DZM135"/>
    <mergeCell ref="DZN135:DZQ135"/>
    <mergeCell ref="DZR135:DZU135"/>
    <mergeCell ref="DXZ135:DYC135"/>
    <mergeCell ref="DYD135:DYG135"/>
    <mergeCell ref="DYH135:DYK135"/>
    <mergeCell ref="DYL135:DYO135"/>
    <mergeCell ref="DYP135:DYS135"/>
    <mergeCell ref="DYT135:DYW135"/>
    <mergeCell ref="DXB135:DXE135"/>
    <mergeCell ref="DXF135:DXI135"/>
    <mergeCell ref="DXJ135:DXM135"/>
    <mergeCell ref="DXN135:DXQ135"/>
    <mergeCell ref="DXR135:DXU135"/>
    <mergeCell ref="DXV135:DXY135"/>
    <mergeCell ref="EBR135:EBU135"/>
    <mergeCell ref="EBV135:EBY135"/>
    <mergeCell ref="EBZ135:ECC135"/>
    <mergeCell ref="ECD135:ECG135"/>
    <mergeCell ref="ECH135:ECK135"/>
    <mergeCell ref="ECL135:ECO135"/>
    <mergeCell ref="EAT135:EAW135"/>
    <mergeCell ref="EAX135:EBA135"/>
    <mergeCell ref="EBB135:EBE135"/>
    <mergeCell ref="EBF135:EBI135"/>
    <mergeCell ref="EBJ135:EBM135"/>
    <mergeCell ref="EBN135:EBQ135"/>
    <mergeCell ref="DZV135:DZY135"/>
    <mergeCell ref="DZZ135:EAC135"/>
    <mergeCell ref="EAD135:EAG135"/>
    <mergeCell ref="EAH135:EAK135"/>
    <mergeCell ref="EAL135:EAO135"/>
    <mergeCell ref="EAP135:EAS135"/>
    <mergeCell ref="EEL135:EEO135"/>
    <mergeCell ref="EEP135:EES135"/>
    <mergeCell ref="EET135:EEW135"/>
    <mergeCell ref="EEX135:EFA135"/>
    <mergeCell ref="EFB135:EFE135"/>
    <mergeCell ref="EFF135:EFI135"/>
    <mergeCell ref="EDN135:EDQ135"/>
    <mergeCell ref="EDR135:EDU135"/>
    <mergeCell ref="EDV135:EDY135"/>
    <mergeCell ref="EDZ135:EEC135"/>
    <mergeCell ref="EED135:EEG135"/>
    <mergeCell ref="EEH135:EEK135"/>
    <mergeCell ref="ECP135:ECS135"/>
    <mergeCell ref="ECT135:ECW135"/>
    <mergeCell ref="ECX135:EDA135"/>
    <mergeCell ref="EDB135:EDE135"/>
    <mergeCell ref="EDF135:EDI135"/>
    <mergeCell ref="EDJ135:EDM135"/>
    <mergeCell ref="EHF135:EHI135"/>
    <mergeCell ref="EHJ135:EHM135"/>
    <mergeCell ref="EHN135:EHQ135"/>
    <mergeCell ref="EHR135:EHU135"/>
    <mergeCell ref="EHV135:EHY135"/>
    <mergeCell ref="EHZ135:EIC135"/>
    <mergeCell ref="EGH135:EGK135"/>
    <mergeCell ref="EGL135:EGO135"/>
    <mergeCell ref="EGP135:EGS135"/>
    <mergeCell ref="EGT135:EGW135"/>
    <mergeCell ref="EGX135:EHA135"/>
    <mergeCell ref="EHB135:EHE135"/>
    <mergeCell ref="EFJ135:EFM135"/>
    <mergeCell ref="EFN135:EFQ135"/>
    <mergeCell ref="EFR135:EFU135"/>
    <mergeCell ref="EFV135:EFY135"/>
    <mergeCell ref="EFZ135:EGC135"/>
    <mergeCell ref="EGD135:EGG135"/>
    <mergeCell ref="EJZ135:EKC135"/>
    <mergeCell ref="EKD135:EKG135"/>
    <mergeCell ref="EKH135:EKK135"/>
    <mergeCell ref="EKL135:EKO135"/>
    <mergeCell ref="EKP135:EKS135"/>
    <mergeCell ref="EKT135:EKW135"/>
    <mergeCell ref="EJB135:EJE135"/>
    <mergeCell ref="EJF135:EJI135"/>
    <mergeCell ref="EJJ135:EJM135"/>
    <mergeCell ref="EJN135:EJQ135"/>
    <mergeCell ref="EJR135:EJU135"/>
    <mergeCell ref="EJV135:EJY135"/>
    <mergeCell ref="EID135:EIG135"/>
    <mergeCell ref="EIH135:EIK135"/>
    <mergeCell ref="EIL135:EIO135"/>
    <mergeCell ref="EIP135:EIS135"/>
    <mergeCell ref="EIT135:EIW135"/>
    <mergeCell ref="EIX135:EJA135"/>
    <mergeCell ref="EMT135:EMW135"/>
    <mergeCell ref="EMX135:ENA135"/>
    <mergeCell ref="ENB135:ENE135"/>
    <mergeCell ref="ENF135:ENI135"/>
    <mergeCell ref="ENJ135:ENM135"/>
    <mergeCell ref="ENN135:ENQ135"/>
    <mergeCell ref="ELV135:ELY135"/>
    <mergeCell ref="ELZ135:EMC135"/>
    <mergeCell ref="EMD135:EMG135"/>
    <mergeCell ref="EMH135:EMK135"/>
    <mergeCell ref="EML135:EMO135"/>
    <mergeCell ref="EMP135:EMS135"/>
    <mergeCell ref="EKX135:ELA135"/>
    <mergeCell ref="ELB135:ELE135"/>
    <mergeCell ref="ELF135:ELI135"/>
    <mergeCell ref="ELJ135:ELM135"/>
    <mergeCell ref="ELN135:ELQ135"/>
    <mergeCell ref="ELR135:ELU135"/>
    <mergeCell ref="EPN135:EPQ135"/>
    <mergeCell ref="EPR135:EPU135"/>
    <mergeCell ref="EPV135:EPY135"/>
    <mergeCell ref="EPZ135:EQC135"/>
    <mergeCell ref="EQD135:EQG135"/>
    <mergeCell ref="EQH135:EQK135"/>
    <mergeCell ref="EOP135:EOS135"/>
    <mergeCell ref="EOT135:EOW135"/>
    <mergeCell ref="EOX135:EPA135"/>
    <mergeCell ref="EPB135:EPE135"/>
    <mergeCell ref="EPF135:EPI135"/>
    <mergeCell ref="EPJ135:EPM135"/>
    <mergeCell ref="ENR135:ENU135"/>
    <mergeCell ref="ENV135:ENY135"/>
    <mergeCell ref="ENZ135:EOC135"/>
    <mergeCell ref="EOD135:EOG135"/>
    <mergeCell ref="EOH135:EOK135"/>
    <mergeCell ref="EOL135:EOO135"/>
    <mergeCell ref="ESH135:ESK135"/>
    <mergeCell ref="ESL135:ESO135"/>
    <mergeCell ref="ESP135:ESS135"/>
    <mergeCell ref="EST135:ESW135"/>
    <mergeCell ref="ESX135:ETA135"/>
    <mergeCell ref="ETB135:ETE135"/>
    <mergeCell ref="ERJ135:ERM135"/>
    <mergeCell ref="ERN135:ERQ135"/>
    <mergeCell ref="ERR135:ERU135"/>
    <mergeCell ref="ERV135:ERY135"/>
    <mergeCell ref="ERZ135:ESC135"/>
    <mergeCell ref="ESD135:ESG135"/>
    <mergeCell ref="EQL135:EQO135"/>
    <mergeCell ref="EQP135:EQS135"/>
    <mergeCell ref="EQT135:EQW135"/>
    <mergeCell ref="EQX135:ERA135"/>
    <mergeCell ref="ERB135:ERE135"/>
    <mergeCell ref="ERF135:ERI135"/>
    <mergeCell ref="EVB135:EVE135"/>
    <mergeCell ref="EVF135:EVI135"/>
    <mergeCell ref="EVJ135:EVM135"/>
    <mergeCell ref="EVN135:EVQ135"/>
    <mergeCell ref="EVR135:EVU135"/>
    <mergeCell ref="EVV135:EVY135"/>
    <mergeCell ref="EUD135:EUG135"/>
    <mergeCell ref="EUH135:EUK135"/>
    <mergeCell ref="EUL135:EUO135"/>
    <mergeCell ref="EUP135:EUS135"/>
    <mergeCell ref="EUT135:EUW135"/>
    <mergeCell ref="EUX135:EVA135"/>
    <mergeCell ref="ETF135:ETI135"/>
    <mergeCell ref="ETJ135:ETM135"/>
    <mergeCell ref="ETN135:ETQ135"/>
    <mergeCell ref="ETR135:ETU135"/>
    <mergeCell ref="ETV135:ETY135"/>
    <mergeCell ref="ETZ135:EUC135"/>
    <mergeCell ref="EXV135:EXY135"/>
    <mergeCell ref="EXZ135:EYC135"/>
    <mergeCell ref="EYD135:EYG135"/>
    <mergeCell ref="EYH135:EYK135"/>
    <mergeCell ref="EYL135:EYO135"/>
    <mergeCell ref="EYP135:EYS135"/>
    <mergeCell ref="EWX135:EXA135"/>
    <mergeCell ref="EXB135:EXE135"/>
    <mergeCell ref="EXF135:EXI135"/>
    <mergeCell ref="EXJ135:EXM135"/>
    <mergeCell ref="EXN135:EXQ135"/>
    <mergeCell ref="EXR135:EXU135"/>
    <mergeCell ref="EVZ135:EWC135"/>
    <mergeCell ref="EWD135:EWG135"/>
    <mergeCell ref="EWH135:EWK135"/>
    <mergeCell ref="EWL135:EWO135"/>
    <mergeCell ref="EWP135:EWS135"/>
    <mergeCell ref="EWT135:EWW135"/>
    <mergeCell ref="FAP135:FAS135"/>
    <mergeCell ref="FAT135:FAW135"/>
    <mergeCell ref="FAX135:FBA135"/>
    <mergeCell ref="FBB135:FBE135"/>
    <mergeCell ref="FBF135:FBI135"/>
    <mergeCell ref="FBJ135:FBM135"/>
    <mergeCell ref="EZR135:EZU135"/>
    <mergeCell ref="EZV135:EZY135"/>
    <mergeCell ref="EZZ135:FAC135"/>
    <mergeCell ref="FAD135:FAG135"/>
    <mergeCell ref="FAH135:FAK135"/>
    <mergeCell ref="FAL135:FAO135"/>
    <mergeCell ref="EYT135:EYW135"/>
    <mergeCell ref="EYX135:EZA135"/>
    <mergeCell ref="EZB135:EZE135"/>
    <mergeCell ref="EZF135:EZI135"/>
    <mergeCell ref="EZJ135:EZM135"/>
    <mergeCell ref="EZN135:EZQ135"/>
    <mergeCell ref="FDJ135:FDM135"/>
    <mergeCell ref="FDN135:FDQ135"/>
    <mergeCell ref="FDR135:FDU135"/>
    <mergeCell ref="FDV135:FDY135"/>
    <mergeCell ref="FDZ135:FEC135"/>
    <mergeCell ref="FED135:FEG135"/>
    <mergeCell ref="FCL135:FCO135"/>
    <mergeCell ref="FCP135:FCS135"/>
    <mergeCell ref="FCT135:FCW135"/>
    <mergeCell ref="FCX135:FDA135"/>
    <mergeCell ref="FDB135:FDE135"/>
    <mergeCell ref="FDF135:FDI135"/>
    <mergeCell ref="FBN135:FBQ135"/>
    <mergeCell ref="FBR135:FBU135"/>
    <mergeCell ref="FBV135:FBY135"/>
    <mergeCell ref="FBZ135:FCC135"/>
    <mergeCell ref="FCD135:FCG135"/>
    <mergeCell ref="FCH135:FCK135"/>
    <mergeCell ref="FGD135:FGG135"/>
    <mergeCell ref="FGH135:FGK135"/>
    <mergeCell ref="FGL135:FGO135"/>
    <mergeCell ref="FGP135:FGS135"/>
    <mergeCell ref="FGT135:FGW135"/>
    <mergeCell ref="FGX135:FHA135"/>
    <mergeCell ref="FFF135:FFI135"/>
    <mergeCell ref="FFJ135:FFM135"/>
    <mergeCell ref="FFN135:FFQ135"/>
    <mergeCell ref="FFR135:FFU135"/>
    <mergeCell ref="FFV135:FFY135"/>
    <mergeCell ref="FFZ135:FGC135"/>
    <mergeCell ref="FEH135:FEK135"/>
    <mergeCell ref="FEL135:FEO135"/>
    <mergeCell ref="FEP135:FES135"/>
    <mergeCell ref="FET135:FEW135"/>
    <mergeCell ref="FEX135:FFA135"/>
    <mergeCell ref="FFB135:FFE135"/>
    <mergeCell ref="FIX135:FJA135"/>
    <mergeCell ref="FJB135:FJE135"/>
    <mergeCell ref="FJF135:FJI135"/>
    <mergeCell ref="FJJ135:FJM135"/>
    <mergeCell ref="FJN135:FJQ135"/>
    <mergeCell ref="FJR135:FJU135"/>
    <mergeCell ref="FHZ135:FIC135"/>
    <mergeCell ref="FID135:FIG135"/>
    <mergeCell ref="FIH135:FIK135"/>
    <mergeCell ref="FIL135:FIO135"/>
    <mergeCell ref="FIP135:FIS135"/>
    <mergeCell ref="FIT135:FIW135"/>
    <mergeCell ref="FHB135:FHE135"/>
    <mergeCell ref="FHF135:FHI135"/>
    <mergeCell ref="FHJ135:FHM135"/>
    <mergeCell ref="FHN135:FHQ135"/>
    <mergeCell ref="FHR135:FHU135"/>
    <mergeCell ref="FHV135:FHY135"/>
    <mergeCell ref="FLR135:FLU135"/>
    <mergeCell ref="FLV135:FLY135"/>
    <mergeCell ref="FLZ135:FMC135"/>
    <mergeCell ref="FMD135:FMG135"/>
    <mergeCell ref="FMH135:FMK135"/>
    <mergeCell ref="FML135:FMO135"/>
    <mergeCell ref="FKT135:FKW135"/>
    <mergeCell ref="FKX135:FLA135"/>
    <mergeCell ref="FLB135:FLE135"/>
    <mergeCell ref="FLF135:FLI135"/>
    <mergeCell ref="FLJ135:FLM135"/>
    <mergeCell ref="FLN135:FLQ135"/>
    <mergeCell ref="FJV135:FJY135"/>
    <mergeCell ref="FJZ135:FKC135"/>
    <mergeCell ref="FKD135:FKG135"/>
    <mergeCell ref="FKH135:FKK135"/>
    <mergeCell ref="FKL135:FKO135"/>
    <mergeCell ref="FKP135:FKS135"/>
    <mergeCell ref="FOL135:FOO135"/>
    <mergeCell ref="FOP135:FOS135"/>
    <mergeCell ref="FOT135:FOW135"/>
    <mergeCell ref="FOX135:FPA135"/>
    <mergeCell ref="FPB135:FPE135"/>
    <mergeCell ref="FPF135:FPI135"/>
    <mergeCell ref="FNN135:FNQ135"/>
    <mergeCell ref="FNR135:FNU135"/>
    <mergeCell ref="FNV135:FNY135"/>
    <mergeCell ref="FNZ135:FOC135"/>
    <mergeCell ref="FOD135:FOG135"/>
    <mergeCell ref="FOH135:FOK135"/>
    <mergeCell ref="FMP135:FMS135"/>
    <mergeCell ref="FMT135:FMW135"/>
    <mergeCell ref="FMX135:FNA135"/>
    <mergeCell ref="FNB135:FNE135"/>
    <mergeCell ref="FNF135:FNI135"/>
    <mergeCell ref="FNJ135:FNM135"/>
    <mergeCell ref="FRF135:FRI135"/>
    <mergeCell ref="FRJ135:FRM135"/>
    <mergeCell ref="FRN135:FRQ135"/>
    <mergeCell ref="FRR135:FRU135"/>
    <mergeCell ref="FRV135:FRY135"/>
    <mergeCell ref="FRZ135:FSC135"/>
    <mergeCell ref="FQH135:FQK135"/>
    <mergeCell ref="FQL135:FQO135"/>
    <mergeCell ref="FQP135:FQS135"/>
    <mergeCell ref="FQT135:FQW135"/>
    <mergeCell ref="FQX135:FRA135"/>
    <mergeCell ref="FRB135:FRE135"/>
    <mergeCell ref="FPJ135:FPM135"/>
    <mergeCell ref="FPN135:FPQ135"/>
    <mergeCell ref="FPR135:FPU135"/>
    <mergeCell ref="FPV135:FPY135"/>
    <mergeCell ref="FPZ135:FQC135"/>
    <mergeCell ref="FQD135:FQG135"/>
    <mergeCell ref="FTZ135:FUC135"/>
    <mergeCell ref="FUD135:FUG135"/>
    <mergeCell ref="FUH135:FUK135"/>
    <mergeCell ref="FUL135:FUO135"/>
    <mergeCell ref="FUP135:FUS135"/>
    <mergeCell ref="FUT135:FUW135"/>
    <mergeCell ref="FTB135:FTE135"/>
    <mergeCell ref="FTF135:FTI135"/>
    <mergeCell ref="FTJ135:FTM135"/>
    <mergeCell ref="FTN135:FTQ135"/>
    <mergeCell ref="FTR135:FTU135"/>
    <mergeCell ref="FTV135:FTY135"/>
    <mergeCell ref="FSD135:FSG135"/>
    <mergeCell ref="FSH135:FSK135"/>
    <mergeCell ref="FSL135:FSO135"/>
    <mergeCell ref="FSP135:FSS135"/>
    <mergeCell ref="FST135:FSW135"/>
    <mergeCell ref="FSX135:FTA135"/>
    <mergeCell ref="FWT135:FWW135"/>
    <mergeCell ref="FWX135:FXA135"/>
    <mergeCell ref="FXB135:FXE135"/>
    <mergeCell ref="FXF135:FXI135"/>
    <mergeCell ref="FXJ135:FXM135"/>
    <mergeCell ref="FXN135:FXQ135"/>
    <mergeCell ref="FVV135:FVY135"/>
    <mergeCell ref="FVZ135:FWC135"/>
    <mergeCell ref="FWD135:FWG135"/>
    <mergeCell ref="FWH135:FWK135"/>
    <mergeCell ref="FWL135:FWO135"/>
    <mergeCell ref="FWP135:FWS135"/>
    <mergeCell ref="FUX135:FVA135"/>
    <mergeCell ref="FVB135:FVE135"/>
    <mergeCell ref="FVF135:FVI135"/>
    <mergeCell ref="FVJ135:FVM135"/>
    <mergeCell ref="FVN135:FVQ135"/>
    <mergeCell ref="FVR135:FVU135"/>
    <mergeCell ref="FZN135:FZQ135"/>
    <mergeCell ref="FZR135:FZU135"/>
    <mergeCell ref="FZV135:FZY135"/>
    <mergeCell ref="FZZ135:GAC135"/>
    <mergeCell ref="GAD135:GAG135"/>
    <mergeCell ref="GAH135:GAK135"/>
    <mergeCell ref="FYP135:FYS135"/>
    <mergeCell ref="FYT135:FYW135"/>
    <mergeCell ref="FYX135:FZA135"/>
    <mergeCell ref="FZB135:FZE135"/>
    <mergeCell ref="FZF135:FZI135"/>
    <mergeCell ref="FZJ135:FZM135"/>
    <mergeCell ref="FXR135:FXU135"/>
    <mergeCell ref="FXV135:FXY135"/>
    <mergeCell ref="FXZ135:FYC135"/>
    <mergeCell ref="FYD135:FYG135"/>
    <mergeCell ref="FYH135:FYK135"/>
    <mergeCell ref="FYL135:FYO135"/>
    <mergeCell ref="GCH135:GCK135"/>
    <mergeCell ref="GCL135:GCO135"/>
    <mergeCell ref="GCP135:GCS135"/>
    <mergeCell ref="GCT135:GCW135"/>
    <mergeCell ref="GCX135:GDA135"/>
    <mergeCell ref="GDB135:GDE135"/>
    <mergeCell ref="GBJ135:GBM135"/>
    <mergeCell ref="GBN135:GBQ135"/>
    <mergeCell ref="GBR135:GBU135"/>
    <mergeCell ref="GBV135:GBY135"/>
    <mergeCell ref="GBZ135:GCC135"/>
    <mergeCell ref="GCD135:GCG135"/>
    <mergeCell ref="GAL135:GAO135"/>
    <mergeCell ref="GAP135:GAS135"/>
    <mergeCell ref="GAT135:GAW135"/>
    <mergeCell ref="GAX135:GBA135"/>
    <mergeCell ref="GBB135:GBE135"/>
    <mergeCell ref="GBF135:GBI135"/>
    <mergeCell ref="GFB135:GFE135"/>
    <mergeCell ref="GFF135:GFI135"/>
    <mergeCell ref="GFJ135:GFM135"/>
    <mergeCell ref="GFN135:GFQ135"/>
    <mergeCell ref="GFR135:GFU135"/>
    <mergeCell ref="GFV135:GFY135"/>
    <mergeCell ref="GED135:GEG135"/>
    <mergeCell ref="GEH135:GEK135"/>
    <mergeCell ref="GEL135:GEO135"/>
    <mergeCell ref="GEP135:GES135"/>
    <mergeCell ref="GET135:GEW135"/>
    <mergeCell ref="GEX135:GFA135"/>
    <mergeCell ref="GDF135:GDI135"/>
    <mergeCell ref="GDJ135:GDM135"/>
    <mergeCell ref="GDN135:GDQ135"/>
    <mergeCell ref="GDR135:GDU135"/>
    <mergeCell ref="GDV135:GDY135"/>
    <mergeCell ref="GDZ135:GEC135"/>
    <mergeCell ref="GHV135:GHY135"/>
    <mergeCell ref="GHZ135:GIC135"/>
    <mergeCell ref="GID135:GIG135"/>
    <mergeCell ref="GIH135:GIK135"/>
    <mergeCell ref="GIL135:GIO135"/>
    <mergeCell ref="GIP135:GIS135"/>
    <mergeCell ref="GGX135:GHA135"/>
    <mergeCell ref="GHB135:GHE135"/>
    <mergeCell ref="GHF135:GHI135"/>
    <mergeCell ref="GHJ135:GHM135"/>
    <mergeCell ref="GHN135:GHQ135"/>
    <mergeCell ref="GHR135:GHU135"/>
    <mergeCell ref="GFZ135:GGC135"/>
    <mergeCell ref="GGD135:GGG135"/>
    <mergeCell ref="GGH135:GGK135"/>
    <mergeCell ref="GGL135:GGO135"/>
    <mergeCell ref="GGP135:GGS135"/>
    <mergeCell ref="GGT135:GGW135"/>
    <mergeCell ref="GKP135:GKS135"/>
    <mergeCell ref="GKT135:GKW135"/>
    <mergeCell ref="GKX135:GLA135"/>
    <mergeCell ref="GLB135:GLE135"/>
    <mergeCell ref="GLF135:GLI135"/>
    <mergeCell ref="GLJ135:GLM135"/>
    <mergeCell ref="GJR135:GJU135"/>
    <mergeCell ref="GJV135:GJY135"/>
    <mergeCell ref="GJZ135:GKC135"/>
    <mergeCell ref="GKD135:GKG135"/>
    <mergeCell ref="GKH135:GKK135"/>
    <mergeCell ref="GKL135:GKO135"/>
    <mergeCell ref="GIT135:GIW135"/>
    <mergeCell ref="GIX135:GJA135"/>
    <mergeCell ref="GJB135:GJE135"/>
    <mergeCell ref="GJF135:GJI135"/>
    <mergeCell ref="GJJ135:GJM135"/>
    <mergeCell ref="GJN135:GJQ135"/>
    <mergeCell ref="GNJ135:GNM135"/>
    <mergeCell ref="GNN135:GNQ135"/>
    <mergeCell ref="GNR135:GNU135"/>
    <mergeCell ref="GNV135:GNY135"/>
    <mergeCell ref="GNZ135:GOC135"/>
    <mergeCell ref="GOD135:GOG135"/>
    <mergeCell ref="GML135:GMO135"/>
    <mergeCell ref="GMP135:GMS135"/>
    <mergeCell ref="GMT135:GMW135"/>
    <mergeCell ref="GMX135:GNA135"/>
    <mergeCell ref="GNB135:GNE135"/>
    <mergeCell ref="GNF135:GNI135"/>
    <mergeCell ref="GLN135:GLQ135"/>
    <mergeCell ref="GLR135:GLU135"/>
    <mergeCell ref="GLV135:GLY135"/>
    <mergeCell ref="GLZ135:GMC135"/>
    <mergeCell ref="GMD135:GMG135"/>
    <mergeCell ref="GMH135:GMK135"/>
    <mergeCell ref="GQD135:GQG135"/>
    <mergeCell ref="GQH135:GQK135"/>
    <mergeCell ref="GQL135:GQO135"/>
    <mergeCell ref="GQP135:GQS135"/>
    <mergeCell ref="GQT135:GQW135"/>
    <mergeCell ref="GQX135:GRA135"/>
    <mergeCell ref="GPF135:GPI135"/>
    <mergeCell ref="GPJ135:GPM135"/>
    <mergeCell ref="GPN135:GPQ135"/>
    <mergeCell ref="GPR135:GPU135"/>
    <mergeCell ref="GPV135:GPY135"/>
    <mergeCell ref="GPZ135:GQC135"/>
    <mergeCell ref="GOH135:GOK135"/>
    <mergeCell ref="GOL135:GOO135"/>
    <mergeCell ref="GOP135:GOS135"/>
    <mergeCell ref="GOT135:GOW135"/>
    <mergeCell ref="GOX135:GPA135"/>
    <mergeCell ref="GPB135:GPE135"/>
    <mergeCell ref="GSX135:GTA135"/>
    <mergeCell ref="GTB135:GTE135"/>
    <mergeCell ref="GTF135:GTI135"/>
    <mergeCell ref="GTJ135:GTM135"/>
    <mergeCell ref="GTN135:GTQ135"/>
    <mergeCell ref="GTR135:GTU135"/>
    <mergeCell ref="GRZ135:GSC135"/>
    <mergeCell ref="GSD135:GSG135"/>
    <mergeCell ref="GSH135:GSK135"/>
    <mergeCell ref="GSL135:GSO135"/>
    <mergeCell ref="GSP135:GSS135"/>
    <mergeCell ref="GST135:GSW135"/>
    <mergeCell ref="GRB135:GRE135"/>
    <mergeCell ref="GRF135:GRI135"/>
    <mergeCell ref="GRJ135:GRM135"/>
    <mergeCell ref="GRN135:GRQ135"/>
    <mergeCell ref="GRR135:GRU135"/>
    <mergeCell ref="GRV135:GRY135"/>
    <mergeCell ref="GVR135:GVU135"/>
    <mergeCell ref="GVV135:GVY135"/>
    <mergeCell ref="GVZ135:GWC135"/>
    <mergeCell ref="GWD135:GWG135"/>
    <mergeCell ref="GWH135:GWK135"/>
    <mergeCell ref="GWL135:GWO135"/>
    <mergeCell ref="GUT135:GUW135"/>
    <mergeCell ref="GUX135:GVA135"/>
    <mergeCell ref="GVB135:GVE135"/>
    <mergeCell ref="GVF135:GVI135"/>
    <mergeCell ref="GVJ135:GVM135"/>
    <mergeCell ref="GVN135:GVQ135"/>
    <mergeCell ref="GTV135:GTY135"/>
    <mergeCell ref="GTZ135:GUC135"/>
    <mergeCell ref="GUD135:GUG135"/>
    <mergeCell ref="GUH135:GUK135"/>
    <mergeCell ref="GUL135:GUO135"/>
    <mergeCell ref="GUP135:GUS135"/>
    <mergeCell ref="GYL135:GYO135"/>
    <mergeCell ref="GYP135:GYS135"/>
    <mergeCell ref="GYT135:GYW135"/>
    <mergeCell ref="GYX135:GZA135"/>
    <mergeCell ref="GZB135:GZE135"/>
    <mergeCell ref="GZF135:GZI135"/>
    <mergeCell ref="GXN135:GXQ135"/>
    <mergeCell ref="GXR135:GXU135"/>
    <mergeCell ref="GXV135:GXY135"/>
    <mergeCell ref="GXZ135:GYC135"/>
    <mergeCell ref="GYD135:GYG135"/>
    <mergeCell ref="GYH135:GYK135"/>
    <mergeCell ref="GWP135:GWS135"/>
    <mergeCell ref="GWT135:GWW135"/>
    <mergeCell ref="GWX135:GXA135"/>
    <mergeCell ref="GXB135:GXE135"/>
    <mergeCell ref="GXF135:GXI135"/>
    <mergeCell ref="GXJ135:GXM135"/>
    <mergeCell ref="HBF135:HBI135"/>
    <mergeCell ref="HBJ135:HBM135"/>
    <mergeCell ref="HBN135:HBQ135"/>
    <mergeCell ref="HBR135:HBU135"/>
    <mergeCell ref="HBV135:HBY135"/>
    <mergeCell ref="HBZ135:HCC135"/>
    <mergeCell ref="HAH135:HAK135"/>
    <mergeCell ref="HAL135:HAO135"/>
    <mergeCell ref="HAP135:HAS135"/>
    <mergeCell ref="HAT135:HAW135"/>
    <mergeCell ref="HAX135:HBA135"/>
    <mergeCell ref="HBB135:HBE135"/>
    <mergeCell ref="GZJ135:GZM135"/>
    <mergeCell ref="GZN135:GZQ135"/>
    <mergeCell ref="GZR135:GZU135"/>
    <mergeCell ref="GZV135:GZY135"/>
    <mergeCell ref="GZZ135:HAC135"/>
    <mergeCell ref="HAD135:HAG135"/>
    <mergeCell ref="HDZ135:HEC135"/>
    <mergeCell ref="HED135:HEG135"/>
    <mergeCell ref="HEH135:HEK135"/>
    <mergeCell ref="HEL135:HEO135"/>
    <mergeCell ref="HEP135:HES135"/>
    <mergeCell ref="HET135:HEW135"/>
    <mergeCell ref="HDB135:HDE135"/>
    <mergeCell ref="HDF135:HDI135"/>
    <mergeCell ref="HDJ135:HDM135"/>
    <mergeCell ref="HDN135:HDQ135"/>
    <mergeCell ref="HDR135:HDU135"/>
    <mergeCell ref="HDV135:HDY135"/>
    <mergeCell ref="HCD135:HCG135"/>
    <mergeCell ref="HCH135:HCK135"/>
    <mergeCell ref="HCL135:HCO135"/>
    <mergeCell ref="HCP135:HCS135"/>
    <mergeCell ref="HCT135:HCW135"/>
    <mergeCell ref="HCX135:HDA135"/>
    <mergeCell ref="HGT135:HGW135"/>
    <mergeCell ref="HGX135:HHA135"/>
    <mergeCell ref="HHB135:HHE135"/>
    <mergeCell ref="HHF135:HHI135"/>
    <mergeCell ref="HHJ135:HHM135"/>
    <mergeCell ref="HHN135:HHQ135"/>
    <mergeCell ref="HFV135:HFY135"/>
    <mergeCell ref="HFZ135:HGC135"/>
    <mergeCell ref="HGD135:HGG135"/>
    <mergeCell ref="HGH135:HGK135"/>
    <mergeCell ref="HGL135:HGO135"/>
    <mergeCell ref="HGP135:HGS135"/>
    <mergeCell ref="HEX135:HFA135"/>
    <mergeCell ref="HFB135:HFE135"/>
    <mergeCell ref="HFF135:HFI135"/>
    <mergeCell ref="HFJ135:HFM135"/>
    <mergeCell ref="HFN135:HFQ135"/>
    <mergeCell ref="HFR135:HFU135"/>
    <mergeCell ref="HJN135:HJQ135"/>
    <mergeCell ref="HJR135:HJU135"/>
    <mergeCell ref="HJV135:HJY135"/>
    <mergeCell ref="HJZ135:HKC135"/>
    <mergeCell ref="HKD135:HKG135"/>
    <mergeCell ref="HKH135:HKK135"/>
    <mergeCell ref="HIP135:HIS135"/>
    <mergeCell ref="HIT135:HIW135"/>
    <mergeCell ref="HIX135:HJA135"/>
    <mergeCell ref="HJB135:HJE135"/>
    <mergeCell ref="HJF135:HJI135"/>
    <mergeCell ref="HJJ135:HJM135"/>
    <mergeCell ref="HHR135:HHU135"/>
    <mergeCell ref="HHV135:HHY135"/>
    <mergeCell ref="HHZ135:HIC135"/>
    <mergeCell ref="HID135:HIG135"/>
    <mergeCell ref="HIH135:HIK135"/>
    <mergeCell ref="HIL135:HIO135"/>
    <mergeCell ref="HMH135:HMK135"/>
    <mergeCell ref="HML135:HMO135"/>
    <mergeCell ref="HMP135:HMS135"/>
    <mergeCell ref="HMT135:HMW135"/>
    <mergeCell ref="HMX135:HNA135"/>
    <mergeCell ref="HNB135:HNE135"/>
    <mergeCell ref="HLJ135:HLM135"/>
    <mergeCell ref="HLN135:HLQ135"/>
    <mergeCell ref="HLR135:HLU135"/>
    <mergeCell ref="HLV135:HLY135"/>
    <mergeCell ref="HLZ135:HMC135"/>
    <mergeCell ref="HMD135:HMG135"/>
    <mergeCell ref="HKL135:HKO135"/>
    <mergeCell ref="HKP135:HKS135"/>
    <mergeCell ref="HKT135:HKW135"/>
    <mergeCell ref="HKX135:HLA135"/>
    <mergeCell ref="HLB135:HLE135"/>
    <mergeCell ref="HLF135:HLI135"/>
    <mergeCell ref="HPB135:HPE135"/>
    <mergeCell ref="HPF135:HPI135"/>
    <mergeCell ref="HPJ135:HPM135"/>
    <mergeCell ref="HPN135:HPQ135"/>
    <mergeCell ref="HPR135:HPU135"/>
    <mergeCell ref="HPV135:HPY135"/>
    <mergeCell ref="HOD135:HOG135"/>
    <mergeCell ref="HOH135:HOK135"/>
    <mergeCell ref="HOL135:HOO135"/>
    <mergeCell ref="HOP135:HOS135"/>
    <mergeCell ref="HOT135:HOW135"/>
    <mergeCell ref="HOX135:HPA135"/>
    <mergeCell ref="HNF135:HNI135"/>
    <mergeCell ref="HNJ135:HNM135"/>
    <mergeCell ref="HNN135:HNQ135"/>
    <mergeCell ref="HNR135:HNU135"/>
    <mergeCell ref="HNV135:HNY135"/>
    <mergeCell ref="HNZ135:HOC135"/>
    <mergeCell ref="HRV135:HRY135"/>
    <mergeCell ref="HRZ135:HSC135"/>
    <mergeCell ref="HSD135:HSG135"/>
    <mergeCell ref="HSH135:HSK135"/>
    <mergeCell ref="HSL135:HSO135"/>
    <mergeCell ref="HSP135:HSS135"/>
    <mergeCell ref="HQX135:HRA135"/>
    <mergeCell ref="HRB135:HRE135"/>
    <mergeCell ref="HRF135:HRI135"/>
    <mergeCell ref="HRJ135:HRM135"/>
    <mergeCell ref="HRN135:HRQ135"/>
    <mergeCell ref="HRR135:HRU135"/>
    <mergeCell ref="HPZ135:HQC135"/>
    <mergeCell ref="HQD135:HQG135"/>
    <mergeCell ref="HQH135:HQK135"/>
    <mergeCell ref="HQL135:HQO135"/>
    <mergeCell ref="HQP135:HQS135"/>
    <mergeCell ref="HQT135:HQW135"/>
    <mergeCell ref="HUP135:HUS135"/>
    <mergeCell ref="HUT135:HUW135"/>
    <mergeCell ref="HUX135:HVA135"/>
    <mergeCell ref="HVB135:HVE135"/>
    <mergeCell ref="HVF135:HVI135"/>
    <mergeCell ref="HVJ135:HVM135"/>
    <mergeCell ref="HTR135:HTU135"/>
    <mergeCell ref="HTV135:HTY135"/>
    <mergeCell ref="HTZ135:HUC135"/>
    <mergeCell ref="HUD135:HUG135"/>
    <mergeCell ref="HUH135:HUK135"/>
    <mergeCell ref="HUL135:HUO135"/>
    <mergeCell ref="HST135:HSW135"/>
    <mergeCell ref="HSX135:HTA135"/>
    <mergeCell ref="HTB135:HTE135"/>
    <mergeCell ref="HTF135:HTI135"/>
    <mergeCell ref="HTJ135:HTM135"/>
    <mergeCell ref="HTN135:HTQ135"/>
    <mergeCell ref="HXJ135:HXM135"/>
    <mergeCell ref="HXN135:HXQ135"/>
    <mergeCell ref="HXR135:HXU135"/>
    <mergeCell ref="HXV135:HXY135"/>
    <mergeCell ref="HXZ135:HYC135"/>
    <mergeCell ref="HYD135:HYG135"/>
    <mergeCell ref="HWL135:HWO135"/>
    <mergeCell ref="HWP135:HWS135"/>
    <mergeCell ref="HWT135:HWW135"/>
    <mergeCell ref="HWX135:HXA135"/>
    <mergeCell ref="HXB135:HXE135"/>
    <mergeCell ref="HXF135:HXI135"/>
    <mergeCell ref="HVN135:HVQ135"/>
    <mergeCell ref="HVR135:HVU135"/>
    <mergeCell ref="HVV135:HVY135"/>
    <mergeCell ref="HVZ135:HWC135"/>
    <mergeCell ref="HWD135:HWG135"/>
    <mergeCell ref="HWH135:HWK135"/>
    <mergeCell ref="IAD135:IAG135"/>
    <mergeCell ref="IAH135:IAK135"/>
    <mergeCell ref="IAL135:IAO135"/>
    <mergeCell ref="IAP135:IAS135"/>
    <mergeCell ref="IAT135:IAW135"/>
    <mergeCell ref="IAX135:IBA135"/>
    <mergeCell ref="HZF135:HZI135"/>
    <mergeCell ref="HZJ135:HZM135"/>
    <mergeCell ref="HZN135:HZQ135"/>
    <mergeCell ref="HZR135:HZU135"/>
    <mergeCell ref="HZV135:HZY135"/>
    <mergeCell ref="HZZ135:IAC135"/>
    <mergeCell ref="HYH135:HYK135"/>
    <mergeCell ref="HYL135:HYO135"/>
    <mergeCell ref="HYP135:HYS135"/>
    <mergeCell ref="HYT135:HYW135"/>
    <mergeCell ref="HYX135:HZA135"/>
    <mergeCell ref="HZB135:HZE135"/>
    <mergeCell ref="ICX135:IDA135"/>
    <mergeCell ref="IDB135:IDE135"/>
    <mergeCell ref="IDF135:IDI135"/>
    <mergeCell ref="IDJ135:IDM135"/>
    <mergeCell ref="IDN135:IDQ135"/>
    <mergeCell ref="IDR135:IDU135"/>
    <mergeCell ref="IBZ135:ICC135"/>
    <mergeCell ref="ICD135:ICG135"/>
    <mergeCell ref="ICH135:ICK135"/>
    <mergeCell ref="ICL135:ICO135"/>
    <mergeCell ref="ICP135:ICS135"/>
    <mergeCell ref="ICT135:ICW135"/>
    <mergeCell ref="IBB135:IBE135"/>
    <mergeCell ref="IBF135:IBI135"/>
    <mergeCell ref="IBJ135:IBM135"/>
    <mergeCell ref="IBN135:IBQ135"/>
    <mergeCell ref="IBR135:IBU135"/>
    <mergeCell ref="IBV135:IBY135"/>
    <mergeCell ref="IFR135:IFU135"/>
    <mergeCell ref="IFV135:IFY135"/>
    <mergeCell ref="IFZ135:IGC135"/>
    <mergeCell ref="IGD135:IGG135"/>
    <mergeCell ref="IGH135:IGK135"/>
    <mergeCell ref="IGL135:IGO135"/>
    <mergeCell ref="IET135:IEW135"/>
    <mergeCell ref="IEX135:IFA135"/>
    <mergeCell ref="IFB135:IFE135"/>
    <mergeCell ref="IFF135:IFI135"/>
    <mergeCell ref="IFJ135:IFM135"/>
    <mergeCell ref="IFN135:IFQ135"/>
    <mergeCell ref="IDV135:IDY135"/>
    <mergeCell ref="IDZ135:IEC135"/>
    <mergeCell ref="IED135:IEG135"/>
    <mergeCell ref="IEH135:IEK135"/>
    <mergeCell ref="IEL135:IEO135"/>
    <mergeCell ref="IEP135:IES135"/>
    <mergeCell ref="IIL135:IIO135"/>
    <mergeCell ref="IIP135:IIS135"/>
    <mergeCell ref="IIT135:IIW135"/>
    <mergeCell ref="IIX135:IJA135"/>
    <mergeCell ref="IJB135:IJE135"/>
    <mergeCell ref="IJF135:IJI135"/>
    <mergeCell ref="IHN135:IHQ135"/>
    <mergeCell ref="IHR135:IHU135"/>
    <mergeCell ref="IHV135:IHY135"/>
    <mergeCell ref="IHZ135:IIC135"/>
    <mergeCell ref="IID135:IIG135"/>
    <mergeCell ref="IIH135:IIK135"/>
    <mergeCell ref="IGP135:IGS135"/>
    <mergeCell ref="IGT135:IGW135"/>
    <mergeCell ref="IGX135:IHA135"/>
    <mergeCell ref="IHB135:IHE135"/>
    <mergeCell ref="IHF135:IHI135"/>
    <mergeCell ref="IHJ135:IHM135"/>
    <mergeCell ref="ILF135:ILI135"/>
    <mergeCell ref="ILJ135:ILM135"/>
    <mergeCell ref="ILN135:ILQ135"/>
    <mergeCell ref="ILR135:ILU135"/>
    <mergeCell ref="ILV135:ILY135"/>
    <mergeCell ref="ILZ135:IMC135"/>
    <mergeCell ref="IKH135:IKK135"/>
    <mergeCell ref="IKL135:IKO135"/>
    <mergeCell ref="IKP135:IKS135"/>
    <mergeCell ref="IKT135:IKW135"/>
    <mergeCell ref="IKX135:ILA135"/>
    <mergeCell ref="ILB135:ILE135"/>
    <mergeCell ref="IJJ135:IJM135"/>
    <mergeCell ref="IJN135:IJQ135"/>
    <mergeCell ref="IJR135:IJU135"/>
    <mergeCell ref="IJV135:IJY135"/>
    <mergeCell ref="IJZ135:IKC135"/>
    <mergeCell ref="IKD135:IKG135"/>
    <mergeCell ref="INZ135:IOC135"/>
    <mergeCell ref="IOD135:IOG135"/>
    <mergeCell ref="IOH135:IOK135"/>
    <mergeCell ref="IOL135:IOO135"/>
    <mergeCell ref="IOP135:IOS135"/>
    <mergeCell ref="IOT135:IOW135"/>
    <mergeCell ref="INB135:INE135"/>
    <mergeCell ref="INF135:INI135"/>
    <mergeCell ref="INJ135:INM135"/>
    <mergeCell ref="INN135:INQ135"/>
    <mergeCell ref="INR135:INU135"/>
    <mergeCell ref="INV135:INY135"/>
    <mergeCell ref="IMD135:IMG135"/>
    <mergeCell ref="IMH135:IMK135"/>
    <mergeCell ref="IML135:IMO135"/>
    <mergeCell ref="IMP135:IMS135"/>
    <mergeCell ref="IMT135:IMW135"/>
    <mergeCell ref="IMX135:INA135"/>
    <mergeCell ref="IQT135:IQW135"/>
    <mergeCell ref="IQX135:IRA135"/>
    <mergeCell ref="IRB135:IRE135"/>
    <mergeCell ref="IRF135:IRI135"/>
    <mergeCell ref="IRJ135:IRM135"/>
    <mergeCell ref="IRN135:IRQ135"/>
    <mergeCell ref="IPV135:IPY135"/>
    <mergeCell ref="IPZ135:IQC135"/>
    <mergeCell ref="IQD135:IQG135"/>
    <mergeCell ref="IQH135:IQK135"/>
    <mergeCell ref="IQL135:IQO135"/>
    <mergeCell ref="IQP135:IQS135"/>
    <mergeCell ref="IOX135:IPA135"/>
    <mergeCell ref="IPB135:IPE135"/>
    <mergeCell ref="IPF135:IPI135"/>
    <mergeCell ref="IPJ135:IPM135"/>
    <mergeCell ref="IPN135:IPQ135"/>
    <mergeCell ref="IPR135:IPU135"/>
    <mergeCell ref="ITN135:ITQ135"/>
    <mergeCell ref="ITR135:ITU135"/>
    <mergeCell ref="ITV135:ITY135"/>
    <mergeCell ref="ITZ135:IUC135"/>
    <mergeCell ref="IUD135:IUG135"/>
    <mergeCell ref="IUH135:IUK135"/>
    <mergeCell ref="ISP135:ISS135"/>
    <mergeCell ref="IST135:ISW135"/>
    <mergeCell ref="ISX135:ITA135"/>
    <mergeCell ref="ITB135:ITE135"/>
    <mergeCell ref="ITF135:ITI135"/>
    <mergeCell ref="ITJ135:ITM135"/>
    <mergeCell ref="IRR135:IRU135"/>
    <mergeCell ref="IRV135:IRY135"/>
    <mergeCell ref="IRZ135:ISC135"/>
    <mergeCell ref="ISD135:ISG135"/>
    <mergeCell ref="ISH135:ISK135"/>
    <mergeCell ref="ISL135:ISO135"/>
    <mergeCell ref="IWL135:IWO135"/>
    <mergeCell ref="IWP135:IWS135"/>
    <mergeCell ref="IWT135:IWW135"/>
    <mergeCell ref="IWX135:IXA135"/>
    <mergeCell ref="IXB135:IXE135"/>
    <mergeCell ref="IVJ135:IVM135"/>
    <mergeCell ref="IVN135:IVQ135"/>
    <mergeCell ref="IVR135:IVU135"/>
    <mergeCell ref="IVV135:IVY135"/>
    <mergeCell ref="IVZ135:IWC135"/>
    <mergeCell ref="IWD135:IWG135"/>
    <mergeCell ref="IUL135:IUO135"/>
    <mergeCell ref="IUP135:IUS135"/>
    <mergeCell ref="IUT135:IUW135"/>
    <mergeCell ref="IUX135:IVA135"/>
    <mergeCell ref="IVB135:IVE135"/>
    <mergeCell ref="IVF135:IVI135"/>
    <mergeCell ref="A540:E540"/>
    <mergeCell ref="A430:E430"/>
    <mergeCell ref="A449:E449"/>
    <mergeCell ref="A463:E463"/>
    <mergeCell ref="A482:E482"/>
    <mergeCell ref="A520:E520"/>
    <mergeCell ref="A526:E526"/>
    <mergeCell ref="A246:E246"/>
    <mergeCell ref="A260:E260"/>
    <mergeCell ref="A279:E279"/>
    <mergeCell ref="A298:E298"/>
    <mergeCell ref="A312:E312"/>
    <mergeCell ref="A401:E401"/>
    <mergeCell ref="IZB135:IZE135"/>
    <mergeCell ref="A144:E144"/>
    <mergeCell ref="A158:E158"/>
    <mergeCell ref="A177:E177"/>
    <mergeCell ref="A218:E218"/>
    <mergeCell ref="A232:E232"/>
    <mergeCell ref="IYD135:IYG135"/>
    <mergeCell ref="IYH135:IYK135"/>
    <mergeCell ref="IYL135:IYO135"/>
    <mergeCell ref="IYP135:IYS135"/>
    <mergeCell ref="IYT135:IYW135"/>
    <mergeCell ref="IYX135:IZA135"/>
    <mergeCell ref="IXF135:IXI135"/>
    <mergeCell ref="IXJ135:IXM135"/>
    <mergeCell ref="IXN135:IXQ135"/>
    <mergeCell ref="IXR135:IXU135"/>
    <mergeCell ref="IXV135:IXY135"/>
    <mergeCell ref="IXZ135:IYC135"/>
    <mergeCell ref="IWH135:IWK135"/>
  </mergeCells>
  <pageMargins left="0.39370078740157483" right="0" top="0" bottom="0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9</vt:i4>
      </vt:variant>
      <vt:variant>
        <vt:lpstr>Именованные диапазоны</vt:lpstr>
      </vt:variant>
      <vt:variant>
        <vt:i4>12</vt:i4>
      </vt:variant>
    </vt:vector>
  </HeadingPairs>
  <TitlesOfParts>
    <vt:vector size="21" baseType="lpstr">
      <vt:lpstr>приложение 1 СПО (+без кл.рук)</vt:lpstr>
      <vt:lpstr>приложение 2 спо</vt:lpstr>
      <vt:lpstr>приложение 3 спо</vt:lpstr>
      <vt:lpstr>приложение 1 ДПО</vt:lpstr>
      <vt:lpstr>приложение 2 ДПО</vt:lpstr>
      <vt:lpstr>приложение 3 ДПО </vt:lpstr>
      <vt:lpstr>приложение 1 культура</vt:lpstr>
      <vt:lpstr>приложение 2 культура </vt:lpstr>
      <vt:lpstr>приложение 3 культура </vt:lpstr>
      <vt:lpstr>'приложение 1 культура'!Заголовки_для_печати</vt:lpstr>
      <vt:lpstr>'приложение 2 ДПО'!Заголовки_для_печати</vt:lpstr>
      <vt:lpstr>'приложение 2 культура '!Заголовки_для_печати</vt:lpstr>
      <vt:lpstr>'приложение 3 ДПО '!Заголовки_для_печати</vt:lpstr>
      <vt:lpstr>'приложение 3 культура '!Заголовки_для_печати</vt:lpstr>
      <vt:lpstr>'приложение 1 ДПО'!Область_печати</vt:lpstr>
      <vt:lpstr>'приложение 1 культура'!Область_печати</vt:lpstr>
      <vt:lpstr>'приложение 1 СПО (+без кл.рук)'!Область_печати</vt:lpstr>
      <vt:lpstr>'приложение 2 ДПО'!Область_печати</vt:lpstr>
      <vt:lpstr>'приложение 2 культура '!Область_печати</vt:lpstr>
      <vt:lpstr>'приложение 3 ДПО '!Область_печати</vt:lpstr>
      <vt:lpstr>'приложение 3 культура 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Селиверова Ольга Александровна</dc:creator>
  <cp:lastModifiedBy>Костина Ольга Николаевна</cp:lastModifiedBy>
  <cp:lastPrinted>2023-02-16T04:23:46Z</cp:lastPrinted>
  <dcterms:created xsi:type="dcterms:W3CDTF">2014-04-21T04:13:33Z</dcterms:created>
  <dcterms:modified xsi:type="dcterms:W3CDTF">2023-04-14T03:24:15Z</dcterms:modified>
</cp:coreProperties>
</file>