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45" windowWidth="14145" windowHeight="12405" activeTab="2"/>
  </bookViews>
  <sheets>
    <sheet name="приложение 1 СПО" sheetId="5" r:id="rId1"/>
    <sheet name="приложение 1 ДПО" sheetId="2" r:id="rId2"/>
    <sheet name="приложение 1 культура 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xlfn_IFERROR">#N/A</definedName>
    <definedName name="__kat6">[1]Титул!$A$15</definedName>
    <definedName name="__xlfn_IFERROR">#N/A</definedName>
    <definedName name="_inf2007">NA()</definedName>
    <definedName name="_inf2008">NA()</definedName>
    <definedName name="_inf2009">NA()</definedName>
    <definedName name="_inf2010">NA()</definedName>
    <definedName name="_inf2011">NA()</definedName>
    <definedName name="_inf2012">NA()</definedName>
    <definedName name="_inf2013">NA()</definedName>
    <definedName name="_inf2014">NA()</definedName>
    <definedName name="_inf2015">NA()</definedName>
    <definedName name="_kat6">[2]Титул!$A$15</definedName>
    <definedName name="ColLastYearFB">NA()</definedName>
    <definedName name="ColLastYearFB1">NA()</definedName>
    <definedName name="ColThisYearFB">NA()</definedName>
    <definedName name="ghj">NA()</definedName>
    <definedName name="PeriodLastYearName">NA()</definedName>
    <definedName name="PeriodThisYearName">NA()</definedName>
    <definedName name="titul">[2]Титул!$B$3</definedName>
    <definedName name="zpl">NA()</definedName>
    <definedName name="ааа">NA()</definedName>
    <definedName name="АнМ">NA()</definedName>
    <definedName name="вв">NA()</definedName>
    <definedName name="График">"Диагр. 4"</definedName>
    <definedName name="ДПО">'[3]2002(v2)'!#REF!</definedName>
    <definedName name="_xlnm.Print_Titles" localSheetId="2">'приложение 1 культура '!$7:$8</definedName>
    <definedName name="иии">NA()</definedName>
    <definedName name="культура">'[3]2002(v2)'!#REF!</definedName>
    <definedName name="М1">NA()</definedName>
    <definedName name="Минздрав">NA()</definedName>
    <definedName name="мммммммммм">'[3]2002(v2)'!#REF!</definedName>
    <definedName name="Мониторинг1">NA()</definedName>
    <definedName name="ненужное">'[3]2002(v2)'!#REF!</definedName>
    <definedName name="новое">'[3]2002(v2)'!#REF!</definedName>
    <definedName name="новый">'[3]2002(v2)'!#REF!</definedName>
    <definedName name="_xlnm.Print_Area" localSheetId="1">'приложение 1 ДПО'!$A$1:$H$76</definedName>
    <definedName name="_xlnm.Print_Area" localSheetId="2">'приложение 1 культура '!$A$1:$I$219</definedName>
    <definedName name="_xlnm.Print_Area" localSheetId="0">'приложение 1 СПО'!$A$1:$H$15</definedName>
    <definedName name="ПОКАЗАТЕЛИ_ДОЛГОСР.ПРОГНОЗА" localSheetId="2">'[3]2002(v2)'!#REF!</definedName>
    <definedName name="ПОКАЗАТЕЛИ_ДОЛГОСР.ПРОГНОЗА">'[3]2002(v2)'!#REF!</definedName>
    <definedName name="ПОКАЗАТЕЛИ_ДОЛГОСР_ПРОГНОЗА">NA()</definedName>
    <definedName name="пппп" localSheetId="2">'[3]2002(v2)'!#REF!</definedName>
    <definedName name="пппп">'[3]2002(v2)'!#REF!</definedName>
    <definedName name="пр">NA()</definedName>
    <definedName name="приб">NA()</definedName>
    <definedName name="прибвб2">NA()</definedName>
    <definedName name="Прогноз97">NA()</definedName>
    <definedName name="ррр" localSheetId="2">'[3]2002(v2)'!#REF!</definedName>
    <definedName name="ррр">'[3]2002(v2)'!#REF!</definedName>
    <definedName name="старое" localSheetId="2">'[3]2002(v2)'!#REF!</definedName>
    <definedName name="старое">'[3]2002(v2)'!#REF!</definedName>
    <definedName name="фф">NA()</definedName>
    <definedName name="ффф">NA()</definedName>
    <definedName name="хрень">'[3]2002(v2)'!#REF!</definedName>
    <definedName name="ыыы">NA()</definedName>
  </definedNames>
  <calcPr calcId="124519"/>
</workbook>
</file>

<file path=xl/calcChain.xml><?xml version="1.0" encoding="utf-8"?>
<calcChain xmlns="http://schemas.openxmlformats.org/spreadsheetml/2006/main">
  <c r="E25" i="4"/>
  <c r="G12" i="5"/>
  <c r="F12"/>
  <c r="H12" s="1"/>
  <c r="E12"/>
  <c r="C12"/>
  <c r="B12"/>
  <c r="A12"/>
  <c r="G11"/>
  <c r="F11"/>
  <c r="H11" s="1"/>
  <c r="E11"/>
  <c r="C11"/>
  <c r="C13" s="1"/>
  <c r="B11"/>
  <c r="H213" i="4"/>
  <c r="G213"/>
  <c r="F213"/>
  <c r="E213"/>
  <c r="D213"/>
  <c r="C213"/>
  <c r="B213"/>
  <c r="H212"/>
  <c r="G212"/>
  <c r="F212"/>
  <c r="E212"/>
  <c r="D212"/>
  <c r="C212"/>
  <c r="B212"/>
  <c r="H211"/>
  <c r="G211"/>
  <c r="F211"/>
  <c r="E211"/>
  <c r="D211"/>
  <c r="C211"/>
  <c r="B211"/>
  <c r="H210"/>
  <c r="G210"/>
  <c r="F210"/>
  <c r="E210"/>
  <c r="D210"/>
  <c r="C210"/>
  <c r="B210"/>
  <c r="H209"/>
  <c r="G209"/>
  <c r="F209"/>
  <c r="E209"/>
  <c r="D209"/>
  <c r="C209"/>
  <c r="B209"/>
  <c r="H208"/>
  <c r="G208"/>
  <c r="F208"/>
  <c r="E208"/>
  <c r="D208"/>
  <c r="C208"/>
  <c r="B208"/>
  <c r="H207"/>
  <c r="G207"/>
  <c r="F207"/>
  <c r="E207"/>
  <c r="D207"/>
  <c r="C207"/>
  <c r="B207"/>
  <c r="H206"/>
  <c r="G206"/>
  <c r="G214" s="1"/>
  <c r="F206"/>
  <c r="E206"/>
  <c r="D206"/>
  <c r="C206"/>
  <c r="B206"/>
  <c r="B214" s="1"/>
  <c r="H200"/>
  <c r="G200"/>
  <c r="F200"/>
  <c r="E200"/>
  <c r="D200"/>
  <c r="C200"/>
  <c r="B200"/>
  <c r="H199"/>
  <c r="G199"/>
  <c r="F199"/>
  <c r="E199"/>
  <c r="E201" s="1"/>
  <c r="G201" s="1"/>
  <c r="D199"/>
  <c r="C199"/>
  <c r="B199"/>
  <c r="B201" s="1"/>
  <c r="H193"/>
  <c r="G193"/>
  <c r="G194" s="1"/>
  <c r="F193"/>
  <c r="E193"/>
  <c r="E194" s="1"/>
  <c r="D193"/>
  <c r="C193"/>
  <c r="C194" s="1"/>
  <c r="B193"/>
  <c r="B194" s="1"/>
  <c r="H187"/>
  <c r="G187"/>
  <c r="F187"/>
  <c r="E187"/>
  <c r="D187"/>
  <c r="C187"/>
  <c r="B187"/>
  <c r="H186"/>
  <c r="G186"/>
  <c r="F186"/>
  <c r="E186"/>
  <c r="D186"/>
  <c r="C186"/>
  <c r="B186"/>
  <c r="H185"/>
  <c r="G185"/>
  <c r="F185"/>
  <c r="E185"/>
  <c r="D185"/>
  <c r="C185"/>
  <c r="B185"/>
  <c r="H184"/>
  <c r="G184"/>
  <c r="F184"/>
  <c r="E184"/>
  <c r="D184"/>
  <c r="C184"/>
  <c r="B184"/>
  <c r="H183"/>
  <c r="G183"/>
  <c r="F183"/>
  <c r="E183"/>
  <c r="D183"/>
  <c r="C183"/>
  <c r="B183"/>
  <c r="H182"/>
  <c r="G182"/>
  <c r="F182"/>
  <c r="E182"/>
  <c r="D182"/>
  <c r="C182"/>
  <c r="B182"/>
  <c r="H181"/>
  <c r="G181"/>
  <c r="F181"/>
  <c r="F188" s="1"/>
  <c r="E181"/>
  <c r="E188" s="1"/>
  <c r="D181"/>
  <c r="C181"/>
  <c r="C188" s="1"/>
  <c r="B181"/>
  <c r="B188" s="1"/>
  <c r="H175"/>
  <c r="G175"/>
  <c r="F175"/>
  <c r="E175"/>
  <c r="D175"/>
  <c r="C175"/>
  <c r="B175"/>
  <c r="H174"/>
  <c r="G174"/>
  <c r="F174"/>
  <c r="E174"/>
  <c r="D174"/>
  <c r="C174"/>
  <c r="B174"/>
  <c r="H173"/>
  <c r="G173"/>
  <c r="F173"/>
  <c r="E173"/>
  <c r="D173"/>
  <c r="C173"/>
  <c r="B173"/>
  <c r="B176" s="1"/>
  <c r="H167"/>
  <c r="G167"/>
  <c r="F167"/>
  <c r="E167"/>
  <c r="D167"/>
  <c r="C167"/>
  <c r="B167"/>
  <c r="H166"/>
  <c r="G166"/>
  <c r="G168" s="1"/>
  <c r="F166"/>
  <c r="E166"/>
  <c r="E168" s="1"/>
  <c r="D166"/>
  <c r="C166"/>
  <c r="C168" s="1"/>
  <c r="B166"/>
  <c r="B168" s="1"/>
  <c r="H160"/>
  <c r="G160"/>
  <c r="F160"/>
  <c r="E160"/>
  <c r="D160"/>
  <c r="C160"/>
  <c r="B160"/>
  <c r="H159"/>
  <c r="G159"/>
  <c r="F159"/>
  <c r="E159"/>
  <c r="D159"/>
  <c r="C159"/>
  <c r="B159"/>
  <c r="H158"/>
  <c r="G158"/>
  <c r="F158"/>
  <c r="E158"/>
  <c r="D158"/>
  <c r="C158"/>
  <c r="B158"/>
  <c r="B161" s="1"/>
  <c r="G152"/>
  <c r="F152"/>
  <c r="H152" s="1"/>
  <c r="E152"/>
  <c r="C152"/>
  <c r="B152"/>
  <c r="G151"/>
  <c r="F151"/>
  <c r="H151" s="1"/>
  <c r="E151"/>
  <c r="C151"/>
  <c r="B151"/>
  <c r="G150"/>
  <c r="F150"/>
  <c r="H150" s="1"/>
  <c r="E150"/>
  <c r="C150"/>
  <c r="B150"/>
  <c r="G149"/>
  <c r="F149"/>
  <c r="H149" s="1"/>
  <c r="E149"/>
  <c r="C149"/>
  <c r="B149"/>
  <c r="G148"/>
  <c r="F148"/>
  <c r="H148" s="1"/>
  <c r="E148"/>
  <c r="C148"/>
  <c r="B148"/>
  <c r="G142"/>
  <c r="F142"/>
  <c r="H142" s="1"/>
  <c r="E142"/>
  <c r="C142"/>
  <c r="B142"/>
  <c r="G141"/>
  <c r="F141"/>
  <c r="H141" s="1"/>
  <c r="E141"/>
  <c r="C141"/>
  <c r="B141"/>
  <c r="G140"/>
  <c r="F140"/>
  <c r="H140" s="1"/>
  <c r="E140"/>
  <c r="C140"/>
  <c r="B140"/>
  <c r="G139"/>
  <c r="F139"/>
  <c r="H139" s="1"/>
  <c r="E139"/>
  <c r="C139"/>
  <c r="B139"/>
  <c r="H138"/>
  <c r="D138"/>
  <c r="H137"/>
  <c r="G137"/>
  <c r="F137"/>
  <c r="E137"/>
  <c r="D137"/>
  <c r="C137"/>
  <c r="B137"/>
  <c r="H136"/>
  <c r="G136"/>
  <c r="F136"/>
  <c r="E136"/>
  <c r="D136"/>
  <c r="C136"/>
  <c r="B136"/>
  <c r="H135"/>
  <c r="G135"/>
  <c r="F135"/>
  <c r="E135"/>
  <c r="D135"/>
  <c r="C135"/>
  <c r="B135"/>
  <c r="H134"/>
  <c r="G134"/>
  <c r="F134"/>
  <c r="E134"/>
  <c r="D134"/>
  <c r="C134"/>
  <c r="B134"/>
  <c r="H133"/>
  <c r="G133"/>
  <c r="F133"/>
  <c r="E133"/>
  <c r="D133"/>
  <c r="C133"/>
  <c r="B133"/>
  <c r="H132"/>
  <c r="G132"/>
  <c r="F132"/>
  <c r="E132"/>
  <c r="D132"/>
  <c r="C132"/>
  <c r="B132"/>
  <c r="H131"/>
  <c r="G131"/>
  <c r="F131"/>
  <c r="E131"/>
  <c r="D131"/>
  <c r="C131"/>
  <c r="B131"/>
  <c r="H130"/>
  <c r="G130"/>
  <c r="F130"/>
  <c r="E130"/>
  <c r="D130"/>
  <c r="C130"/>
  <c r="B130"/>
  <c r="H129"/>
  <c r="G129"/>
  <c r="F129"/>
  <c r="E129"/>
  <c r="D129"/>
  <c r="C129"/>
  <c r="B129"/>
  <c r="H128"/>
  <c r="G128"/>
  <c r="F128"/>
  <c r="E128"/>
  <c r="D128"/>
  <c r="C128"/>
  <c r="B128"/>
  <c r="H127"/>
  <c r="G127"/>
  <c r="F127"/>
  <c r="E127"/>
  <c r="D127"/>
  <c r="C127"/>
  <c r="B127"/>
  <c r="H126"/>
  <c r="G126"/>
  <c r="F126"/>
  <c r="E126"/>
  <c r="D126"/>
  <c r="C126"/>
  <c r="B126"/>
  <c r="H125"/>
  <c r="G125"/>
  <c r="F125"/>
  <c r="E125"/>
  <c r="D125"/>
  <c r="C125"/>
  <c r="B125"/>
  <c r="H124"/>
  <c r="G124"/>
  <c r="F124"/>
  <c r="E124"/>
  <c r="D124"/>
  <c r="C124"/>
  <c r="B124"/>
  <c r="H123"/>
  <c r="G123"/>
  <c r="F123"/>
  <c r="E123"/>
  <c r="D123"/>
  <c r="C123"/>
  <c r="B123"/>
  <c r="H122"/>
  <c r="G122"/>
  <c r="F122"/>
  <c r="E122"/>
  <c r="D122"/>
  <c r="C122"/>
  <c r="C143" s="1"/>
  <c r="B122"/>
  <c r="G119"/>
  <c r="F119"/>
  <c r="H119" s="1"/>
  <c r="E119"/>
  <c r="C119"/>
  <c r="B119"/>
  <c r="G118"/>
  <c r="F118"/>
  <c r="H118" s="1"/>
  <c r="E118"/>
  <c r="C118"/>
  <c r="C120" s="1"/>
  <c r="B118"/>
  <c r="G112"/>
  <c r="F112"/>
  <c r="H112" s="1"/>
  <c r="E112"/>
  <c r="C112"/>
  <c r="B112"/>
  <c r="G111"/>
  <c r="F111"/>
  <c r="H111" s="1"/>
  <c r="E111"/>
  <c r="C111"/>
  <c r="B111"/>
  <c r="G110"/>
  <c r="F110"/>
  <c r="H110" s="1"/>
  <c r="E110"/>
  <c r="C110"/>
  <c r="C113" s="1"/>
  <c r="B110"/>
  <c r="B113" s="1"/>
  <c r="H104"/>
  <c r="G104"/>
  <c r="D104"/>
  <c r="H103"/>
  <c r="G103"/>
  <c r="D103"/>
  <c r="H102"/>
  <c r="G102"/>
  <c r="D102"/>
  <c r="G101"/>
  <c r="F101"/>
  <c r="H101" s="1"/>
  <c r="E101"/>
  <c r="C101"/>
  <c r="B101"/>
  <c r="H100"/>
  <c r="D100"/>
  <c r="H99"/>
  <c r="G99"/>
  <c r="F99"/>
  <c r="E99"/>
  <c r="D99"/>
  <c r="C99"/>
  <c r="B99"/>
  <c r="H98"/>
  <c r="G98"/>
  <c r="F98"/>
  <c r="E98"/>
  <c r="D98"/>
  <c r="C98"/>
  <c r="C105" s="1"/>
  <c r="B98"/>
  <c r="H92"/>
  <c r="G92"/>
  <c r="F92"/>
  <c r="E92"/>
  <c r="D92"/>
  <c r="C92"/>
  <c r="B92"/>
  <c r="H91"/>
  <c r="G91"/>
  <c r="F91"/>
  <c r="F93" s="1"/>
  <c r="E91"/>
  <c r="E93" s="1"/>
  <c r="G93" s="1"/>
  <c r="D91"/>
  <c r="C91"/>
  <c r="C93" s="1"/>
  <c r="B91"/>
  <c r="B93" s="1"/>
  <c r="H85"/>
  <c r="G85"/>
  <c r="F85"/>
  <c r="E85"/>
  <c r="D85"/>
  <c r="C85"/>
  <c r="B85"/>
  <c r="H84"/>
  <c r="G84"/>
  <c r="F84"/>
  <c r="F86" s="1"/>
  <c r="E84"/>
  <c r="E86" s="1"/>
  <c r="D84"/>
  <c r="C84"/>
  <c r="C86" s="1"/>
  <c r="B84"/>
  <c r="B86" s="1"/>
  <c r="H78"/>
  <c r="G78"/>
  <c r="F78"/>
  <c r="E78"/>
  <c r="D78"/>
  <c r="C78"/>
  <c r="B78"/>
  <c r="H77"/>
  <c r="G77"/>
  <c r="F77"/>
  <c r="F79" s="1"/>
  <c r="E77"/>
  <c r="E79" s="1"/>
  <c r="D77"/>
  <c r="C77"/>
  <c r="C79" s="1"/>
  <c r="B77"/>
  <c r="B79" s="1"/>
  <c r="H71"/>
  <c r="G71"/>
  <c r="F71"/>
  <c r="E71"/>
  <c r="D71"/>
  <c r="C71"/>
  <c r="B71"/>
  <c r="H70"/>
  <c r="G70"/>
  <c r="F70"/>
  <c r="E70"/>
  <c r="D70"/>
  <c r="C70"/>
  <c r="B70"/>
  <c r="H69"/>
  <c r="G69"/>
  <c r="F69"/>
  <c r="E69"/>
  <c r="D69"/>
  <c r="C69"/>
  <c r="B69"/>
  <c r="H68"/>
  <c r="G68"/>
  <c r="F68"/>
  <c r="E68"/>
  <c r="D68"/>
  <c r="C68"/>
  <c r="B68"/>
  <c r="H67"/>
  <c r="G67"/>
  <c r="F67"/>
  <c r="E67"/>
  <c r="D67"/>
  <c r="C67"/>
  <c r="B67"/>
  <c r="H66"/>
  <c r="G66"/>
  <c r="F66"/>
  <c r="E66"/>
  <c r="D66"/>
  <c r="C66"/>
  <c r="B66"/>
  <c r="H65"/>
  <c r="G65"/>
  <c r="F65"/>
  <c r="E65"/>
  <c r="D65"/>
  <c r="C65"/>
  <c r="B65"/>
  <c r="H64"/>
  <c r="G64"/>
  <c r="F64"/>
  <c r="E64"/>
  <c r="D64"/>
  <c r="C64"/>
  <c r="B64"/>
  <c r="H63"/>
  <c r="G63"/>
  <c r="F63"/>
  <c r="E63"/>
  <c r="D63"/>
  <c r="C63"/>
  <c r="B63"/>
  <c r="H62"/>
  <c r="G62"/>
  <c r="F62"/>
  <c r="E62"/>
  <c r="D62"/>
  <c r="C62"/>
  <c r="B62"/>
  <c r="H61"/>
  <c r="G61"/>
  <c r="F61"/>
  <c r="E61"/>
  <c r="D61"/>
  <c r="C61"/>
  <c r="B61"/>
  <c r="H60"/>
  <c r="G60"/>
  <c r="F60"/>
  <c r="E60"/>
  <c r="D60"/>
  <c r="C60"/>
  <c r="B60"/>
  <c r="H59"/>
  <c r="G59"/>
  <c r="F59"/>
  <c r="F72" s="1"/>
  <c r="E59"/>
  <c r="E72" s="1"/>
  <c r="G72" s="1"/>
  <c r="D59"/>
  <c r="C59"/>
  <c r="C72" s="1"/>
  <c r="B59"/>
  <c r="B72" s="1"/>
  <c r="H53"/>
  <c r="G53"/>
  <c r="F53"/>
  <c r="E53"/>
  <c r="D53"/>
  <c r="C53"/>
  <c r="B53"/>
  <c r="A53"/>
  <c r="G52"/>
  <c r="F52"/>
  <c r="H52" s="1"/>
  <c r="E52"/>
  <c r="C52"/>
  <c r="B52"/>
  <c r="A52"/>
  <c r="G51"/>
  <c r="F51"/>
  <c r="H51" s="1"/>
  <c r="E51"/>
  <c r="C51"/>
  <c r="B51"/>
  <c r="A51"/>
  <c r="H50"/>
  <c r="G50"/>
  <c r="F50"/>
  <c r="E50"/>
  <c r="D50"/>
  <c r="C50"/>
  <c r="B50"/>
  <c r="A50"/>
  <c r="H49"/>
  <c r="G49"/>
  <c r="F49"/>
  <c r="E49"/>
  <c r="D49"/>
  <c r="C49"/>
  <c r="C54" s="1"/>
  <c r="B49"/>
  <c r="B54" s="1"/>
  <c r="A49"/>
  <c r="G43"/>
  <c r="F43"/>
  <c r="H43" s="1"/>
  <c r="E43"/>
  <c r="E44" s="1"/>
  <c r="C43"/>
  <c r="C44" s="1"/>
  <c r="B43"/>
  <c r="B44" s="1"/>
  <c r="A43"/>
  <c r="G37"/>
  <c r="F37"/>
  <c r="H37" s="1"/>
  <c r="E37"/>
  <c r="C37"/>
  <c r="B37"/>
  <c r="G36"/>
  <c r="F36"/>
  <c r="H36" s="1"/>
  <c r="E36"/>
  <c r="C36"/>
  <c r="B36"/>
  <c r="B38" s="1"/>
  <c r="A36"/>
  <c r="H35"/>
  <c r="G35"/>
  <c r="F35"/>
  <c r="E35"/>
  <c r="D35"/>
  <c r="C35"/>
  <c r="B35"/>
  <c r="A35"/>
  <c r="H29"/>
  <c r="G29"/>
  <c r="G30" s="1"/>
  <c r="F29"/>
  <c r="E29"/>
  <c r="E30" s="1"/>
  <c r="D29"/>
  <c r="C29"/>
  <c r="C30" s="1"/>
  <c r="B29"/>
  <c r="B30" s="1"/>
  <c r="A29"/>
  <c r="G25"/>
  <c r="F25"/>
  <c r="H25" s="1"/>
  <c r="C25"/>
  <c r="B25"/>
  <c r="G24"/>
  <c r="F24"/>
  <c r="H24" s="1"/>
  <c r="E24"/>
  <c r="C24"/>
  <c r="B24"/>
  <c r="A24"/>
  <c r="H23"/>
  <c r="G23"/>
  <c r="F23"/>
  <c r="E23"/>
  <c r="D23"/>
  <c r="C23"/>
  <c r="B23"/>
  <c r="H22"/>
  <c r="G22"/>
  <c r="F22"/>
  <c r="E22"/>
  <c r="D22"/>
  <c r="C22"/>
  <c r="B22"/>
  <c r="H21"/>
  <c r="G21"/>
  <c r="F21"/>
  <c r="E21"/>
  <c r="D21"/>
  <c r="C21"/>
  <c r="B21"/>
  <c r="H20"/>
  <c r="G20"/>
  <c r="F20"/>
  <c r="E20"/>
  <c r="D20"/>
  <c r="C20"/>
  <c r="B20"/>
  <c r="A20"/>
  <c r="H19"/>
  <c r="G19"/>
  <c r="F19"/>
  <c r="E19"/>
  <c r="D19"/>
  <c r="C19"/>
  <c r="B19"/>
  <c r="H18"/>
  <c r="G18"/>
  <c r="F18"/>
  <c r="E18"/>
  <c r="D18"/>
  <c r="C18"/>
  <c r="B18"/>
  <c r="H17"/>
  <c r="G17"/>
  <c r="F17"/>
  <c r="E17"/>
  <c r="D17"/>
  <c r="C17"/>
  <c r="B17"/>
  <c r="H16"/>
  <c r="G16"/>
  <c r="F16"/>
  <c r="E16"/>
  <c r="D16"/>
  <c r="C16"/>
  <c r="B16"/>
  <c r="H15"/>
  <c r="G15"/>
  <c r="F15"/>
  <c r="E15"/>
  <c r="D15"/>
  <c r="C15"/>
  <c r="B15"/>
  <c r="H14"/>
  <c r="G14"/>
  <c r="F14"/>
  <c r="E14"/>
  <c r="D14"/>
  <c r="C14"/>
  <c r="B14"/>
  <c r="H13"/>
  <c r="G13"/>
  <c r="F13"/>
  <c r="E13"/>
  <c r="D13"/>
  <c r="C13"/>
  <c r="B13"/>
  <c r="H12"/>
  <c r="G12"/>
  <c r="F12"/>
  <c r="E12"/>
  <c r="D12"/>
  <c r="C12"/>
  <c r="B12"/>
  <c r="A12"/>
  <c r="G11"/>
  <c r="F11"/>
  <c r="H11" s="1"/>
  <c r="E11"/>
  <c r="C11"/>
  <c r="B11"/>
  <c r="E13" i="5" l="1"/>
  <c r="G13"/>
  <c r="B13"/>
  <c r="F13"/>
  <c r="D11"/>
  <c r="D12"/>
  <c r="F38" i="4"/>
  <c r="F176"/>
  <c r="G38"/>
  <c r="E54"/>
  <c r="E113"/>
  <c r="E176"/>
  <c r="G26"/>
  <c r="G27" s="1"/>
  <c r="F30"/>
  <c r="E38"/>
  <c r="G44"/>
  <c r="G79"/>
  <c r="G86"/>
  <c r="H86" s="1"/>
  <c r="G105"/>
  <c r="F161"/>
  <c r="G161"/>
  <c r="F168"/>
  <c r="G188"/>
  <c r="H188" s="1"/>
  <c r="F194"/>
  <c r="H72"/>
  <c r="D72"/>
  <c r="D79"/>
  <c r="H79"/>
  <c r="D86"/>
  <c r="H93"/>
  <c r="D93"/>
  <c r="D188"/>
  <c r="E26"/>
  <c r="E27" s="1"/>
  <c r="G54"/>
  <c r="G113"/>
  <c r="G176"/>
  <c r="C38"/>
  <c r="F44"/>
  <c r="F105"/>
  <c r="F113"/>
  <c r="B120"/>
  <c r="E120" s="1"/>
  <c r="G120" s="1"/>
  <c r="F120"/>
  <c r="F143"/>
  <c r="C153"/>
  <c r="B26"/>
  <c r="B27" s="1"/>
  <c r="C176"/>
  <c r="C201"/>
  <c r="C214"/>
  <c r="D24"/>
  <c r="D25"/>
  <c r="D36"/>
  <c r="D37"/>
  <c r="D51"/>
  <c r="F54"/>
  <c r="D148"/>
  <c r="D149"/>
  <c r="D150"/>
  <c r="D151"/>
  <c r="D152"/>
  <c r="E161"/>
  <c r="E214"/>
  <c r="C26"/>
  <c r="B105"/>
  <c r="B143"/>
  <c r="F26"/>
  <c r="B153"/>
  <c r="B215" s="1"/>
  <c r="B216" s="1"/>
  <c r="C161"/>
  <c r="D11"/>
  <c r="D43"/>
  <c r="D52"/>
  <c r="D101"/>
  <c r="D110"/>
  <c r="D111"/>
  <c r="D112"/>
  <c r="D118"/>
  <c r="D119"/>
  <c r="D139"/>
  <c r="D140"/>
  <c r="D141"/>
  <c r="D142"/>
  <c r="H13" i="5" l="1"/>
  <c r="D13"/>
  <c r="B217" i="4"/>
  <c r="H54"/>
  <c r="D54"/>
  <c r="H105"/>
  <c r="D105"/>
  <c r="C27"/>
  <c r="C215"/>
  <c r="H113"/>
  <c r="D113"/>
  <c r="H194"/>
  <c r="D194"/>
  <c r="H38"/>
  <c r="D38"/>
  <c r="D168"/>
  <c r="H168"/>
  <c r="H30"/>
  <c r="D30"/>
  <c r="H120"/>
  <c r="D120"/>
  <c r="H44"/>
  <c r="D44"/>
  <c r="F201"/>
  <c r="F214"/>
  <c r="F153"/>
  <c r="E153"/>
  <c r="E105"/>
  <c r="G153"/>
  <c r="E143"/>
  <c r="G143" s="1"/>
  <c r="H143" s="1"/>
  <c r="F27"/>
  <c r="H26"/>
  <c r="D26"/>
  <c r="D143"/>
  <c r="H161"/>
  <c r="D161"/>
  <c r="H176"/>
  <c r="D176"/>
  <c r="G215" l="1"/>
  <c r="E215"/>
  <c r="G216"/>
  <c r="G217" s="1"/>
  <c r="H214"/>
  <c r="D214"/>
  <c r="C216"/>
  <c r="H153"/>
  <c r="D153"/>
  <c r="H27"/>
  <c r="D27"/>
  <c r="H201"/>
  <c r="D201"/>
  <c r="F215"/>
  <c r="W73" i="2"/>
  <c r="F71"/>
  <c r="H71" s="1"/>
  <c r="E71"/>
  <c r="G71" s="1"/>
  <c r="C71"/>
  <c r="B71"/>
  <c r="A71"/>
  <c r="G70"/>
  <c r="F70"/>
  <c r="H70" s="1"/>
  <c r="E70"/>
  <c r="C70"/>
  <c r="B70"/>
  <c r="A70"/>
  <c r="H69"/>
  <c r="G69"/>
  <c r="F69"/>
  <c r="E69"/>
  <c r="D69"/>
  <c r="C69"/>
  <c r="B69"/>
  <c r="A69"/>
  <c r="Z68"/>
  <c r="H66"/>
  <c r="G66"/>
  <c r="G67" s="1"/>
  <c r="F66"/>
  <c r="E66"/>
  <c r="D66"/>
  <c r="C66"/>
  <c r="B66"/>
  <c r="B67" s="1"/>
  <c r="A66"/>
  <c r="F63"/>
  <c r="F64" s="1"/>
  <c r="E63"/>
  <c r="G63" s="1"/>
  <c r="C63"/>
  <c r="C64" s="1"/>
  <c r="B63"/>
  <c r="G60"/>
  <c r="F60"/>
  <c r="H60" s="1"/>
  <c r="E60"/>
  <c r="C60"/>
  <c r="B60"/>
  <c r="A60"/>
  <c r="H59"/>
  <c r="G59"/>
  <c r="F59"/>
  <c r="E59"/>
  <c r="D59"/>
  <c r="C59"/>
  <c r="B59"/>
  <c r="A59"/>
  <c r="F58"/>
  <c r="E58"/>
  <c r="G58" s="1"/>
  <c r="H58" s="1"/>
  <c r="D58"/>
  <c r="C58"/>
  <c r="B58"/>
  <c r="A58"/>
  <c r="G57"/>
  <c r="H57" s="1"/>
  <c r="D57"/>
  <c r="A57"/>
  <c r="G56"/>
  <c r="F56"/>
  <c r="H56" s="1"/>
  <c r="E56"/>
  <c r="C56"/>
  <c r="B56"/>
  <c r="A56"/>
  <c r="H55"/>
  <c r="G55"/>
  <c r="F55"/>
  <c r="E55"/>
  <c r="D55"/>
  <c r="C55"/>
  <c r="B55"/>
  <c r="A55"/>
  <c r="F54"/>
  <c r="E54"/>
  <c r="G54" s="1"/>
  <c r="H54" s="1"/>
  <c r="D54"/>
  <c r="C54"/>
  <c r="B54"/>
  <c r="A54"/>
  <c r="F53"/>
  <c r="E53"/>
  <c r="G53" s="1"/>
  <c r="C53"/>
  <c r="B53"/>
  <c r="A53"/>
  <c r="G52"/>
  <c r="F52"/>
  <c r="H52" s="1"/>
  <c r="E52"/>
  <c r="C52"/>
  <c r="B52"/>
  <c r="B61" s="1"/>
  <c r="A52"/>
  <c r="F49"/>
  <c r="E49"/>
  <c r="G49" s="1"/>
  <c r="H49" s="1"/>
  <c r="D49"/>
  <c r="C49"/>
  <c r="B49"/>
  <c r="A49"/>
  <c r="F48"/>
  <c r="H48" s="1"/>
  <c r="E48"/>
  <c r="G48" s="1"/>
  <c r="C48"/>
  <c r="B48"/>
  <c r="B50" s="1"/>
  <c r="F45"/>
  <c r="J45" s="1"/>
  <c r="E45"/>
  <c r="G45" s="1"/>
  <c r="C45"/>
  <c r="B45"/>
  <c r="A45"/>
  <c r="H44"/>
  <c r="G44"/>
  <c r="F44"/>
  <c r="E44"/>
  <c r="J44" s="1"/>
  <c r="D44"/>
  <c r="C44"/>
  <c r="B44"/>
  <c r="A44"/>
  <c r="F43"/>
  <c r="H43" s="1"/>
  <c r="E43"/>
  <c r="G43" s="1"/>
  <c r="C43"/>
  <c r="B43"/>
  <c r="A43"/>
  <c r="H42"/>
  <c r="G42"/>
  <c r="F42"/>
  <c r="E42"/>
  <c r="J42" s="1"/>
  <c r="D42"/>
  <c r="C42"/>
  <c r="B42"/>
  <c r="B46" s="1"/>
  <c r="A42"/>
  <c r="B40"/>
  <c r="G39"/>
  <c r="H39" s="1"/>
  <c r="D39"/>
  <c r="A39"/>
  <c r="G38"/>
  <c r="G40" s="1"/>
  <c r="F38"/>
  <c r="H38" s="1"/>
  <c r="E38"/>
  <c r="C38"/>
  <c r="C40" s="1"/>
  <c r="B38"/>
  <c r="E40" s="1"/>
  <c r="A38"/>
  <c r="J37"/>
  <c r="J36"/>
  <c r="J35"/>
  <c r="G32"/>
  <c r="F32"/>
  <c r="H32" s="1"/>
  <c r="E32"/>
  <c r="C32"/>
  <c r="C33" s="1"/>
  <c r="B32"/>
  <c r="B33" s="1"/>
  <c r="A32"/>
  <c r="F29"/>
  <c r="E29"/>
  <c r="G29" s="1"/>
  <c r="H29" s="1"/>
  <c r="D29"/>
  <c r="C29"/>
  <c r="B29"/>
  <c r="B30" s="1"/>
  <c r="A29"/>
  <c r="F26"/>
  <c r="E26"/>
  <c r="G26" s="1"/>
  <c r="H26" s="1"/>
  <c r="D26"/>
  <c r="C26"/>
  <c r="B26"/>
  <c r="B27" s="1"/>
  <c r="A26"/>
  <c r="H23"/>
  <c r="G23"/>
  <c r="F23"/>
  <c r="E23"/>
  <c r="D23"/>
  <c r="C23"/>
  <c r="B23"/>
  <c r="A23"/>
  <c r="F20"/>
  <c r="H20" s="1"/>
  <c r="E20"/>
  <c r="G20" s="1"/>
  <c r="C20"/>
  <c r="C21" s="1"/>
  <c r="B20"/>
  <c r="A20"/>
  <c r="F16"/>
  <c r="E16"/>
  <c r="G16" s="1"/>
  <c r="H16" s="1"/>
  <c r="D16"/>
  <c r="C16"/>
  <c r="B16"/>
  <c r="F15"/>
  <c r="E15"/>
  <c r="G15" s="1"/>
  <c r="H15" s="1"/>
  <c r="D15"/>
  <c r="C15"/>
  <c r="B15"/>
  <c r="F14"/>
  <c r="E14"/>
  <c r="G14" s="1"/>
  <c r="H14" s="1"/>
  <c r="D14"/>
  <c r="C14"/>
  <c r="B14"/>
  <c r="F13"/>
  <c r="E13"/>
  <c r="G13" s="1"/>
  <c r="H13" s="1"/>
  <c r="D13"/>
  <c r="C13"/>
  <c r="B13"/>
  <c r="F12"/>
  <c r="F17" s="1"/>
  <c r="E12"/>
  <c r="D12"/>
  <c r="C12"/>
  <c r="C17" s="1"/>
  <c r="B12"/>
  <c r="B17" s="1"/>
  <c r="H215" i="4" l="1"/>
  <c r="D215"/>
  <c r="F216"/>
  <c r="C217"/>
  <c r="D17" i="2"/>
  <c r="D64"/>
  <c r="G33"/>
  <c r="G61"/>
  <c r="E17"/>
  <c r="F46"/>
  <c r="E67"/>
  <c r="G72"/>
  <c r="G21"/>
  <c r="F30"/>
  <c r="E46"/>
  <c r="G46" s="1"/>
  <c r="H53"/>
  <c r="G64"/>
  <c r="H64" s="1"/>
  <c r="E72"/>
  <c r="B21"/>
  <c r="F21"/>
  <c r="E27"/>
  <c r="E30"/>
  <c r="F40"/>
  <c r="C61"/>
  <c r="B64"/>
  <c r="E21"/>
  <c r="C24"/>
  <c r="F33"/>
  <c r="J43"/>
  <c r="C67"/>
  <c r="G12"/>
  <c r="D20"/>
  <c r="B24"/>
  <c r="E24" s="1"/>
  <c r="C27"/>
  <c r="G27"/>
  <c r="C30"/>
  <c r="G30"/>
  <c r="E33"/>
  <c r="D43"/>
  <c r="D45"/>
  <c r="H45"/>
  <c r="C46"/>
  <c r="D48"/>
  <c r="C50"/>
  <c r="G50"/>
  <c r="D53"/>
  <c r="E61"/>
  <c r="D63"/>
  <c r="H63"/>
  <c r="D71"/>
  <c r="E50"/>
  <c r="E64"/>
  <c r="D32"/>
  <c r="D38"/>
  <c r="D52"/>
  <c r="D56"/>
  <c r="D60"/>
  <c r="D70"/>
  <c r="C72"/>
  <c r="B72"/>
  <c r="H216" i="4" l="1"/>
  <c r="F217"/>
  <c r="D217" s="1"/>
  <c r="D216"/>
  <c r="H21" i="2"/>
  <c r="D21"/>
  <c r="D30"/>
  <c r="H30"/>
  <c r="J46"/>
  <c r="H46"/>
  <c r="D46"/>
  <c r="I72"/>
  <c r="C73"/>
  <c r="I46"/>
  <c r="I67"/>
  <c r="H33"/>
  <c r="D33"/>
  <c r="I27"/>
  <c r="H12"/>
  <c r="G17"/>
  <c r="H17" s="1"/>
  <c r="H40"/>
  <c r="D40"/>
  <c r="G73"/>
  <c r="G74" s="1"/>
  <c r="G24"/>
  <c r="F24"/>
  <c r="E73"/>
  <c r="E74" s="1"/>
  <c r="B73"/>
  <c r="B74" s="1"/>
  <c r="F67"/>
  <c r="F61"/>
  <c r="F27"/>
  <c r="F72"/>
  <c r="F50"/>
  <c r="H61" l="1"/>
  <c r="D61"/>
  <c r="J24"/>
  <c r="H24"/>
  <c r="D24"/>
  <c r="C74"/>
  <c r="I73"/>
  <c r="J27"/>
  <c r="H27"/>
  <c r="D27"/>
  <c r="F73"/>
  <c r="H72"/>
  <c r="D72"/>
  <c r="D50"/>
  <c r="H50"/>
  <c r="H67"/>
  <c r="D67"/>
  <c r="F74" l="1"/>
  <c r="H73"/>
  <c r="D73"/>
  <c r="H74" l="1"/>
  <c r="D74"/>
</calcChain>
</file>

<file path=xl/sharedStrings.xml><?xml version="1.0" encoding="utf-8"?>
<sst xmlns="http://schemas.openxmlformats.org/spreadsheetml/2006/main" count="291" uniqueCount="199">
  <si>
    <t>Приложение № 1</t>
  </si>
  <si>
    <t>к письму от _____________________№________________</t>
  </si>
  <si>
    <t>(данные ведомственной статистики)</t>
  </si>
  <si>
    <t>Наименование ОГУ/МУ</t>
  </si>
  <si>
    <t>Планируемая среднесписочная численность отдельной категории работников государственных и муниципальных учреждений, чел.</t>
  </si>
  <si>
    <t>Фактическая среднесписочная численность отдельной категории работников государственных и муниципальных учреждений на отчетный период, чел.</t>
  </si>
  <si>
    <t>Отношение средней заработной платы работников соответствующей категории к среднемесячному доходу от  трудовой деятельности по Томской области, %*</t>
  </si>
  <si>
    <t>Средняя заработная плата отдельной категории работников списочного состава, руб.</t>
  </si>
  <si>
    <t>Плановое значение средней заработной платы отдельной категории работников на год, руб.</t>
  </si>
  <si>
    <t>Отклонение факта за отчетный период от планового значения на год, руб.</t>
  </si>
  <si>
    <t>план на отчетный период**</t>
  </si>
  <si>
    <t>факт за отчетный период</t>
  </si>
  <si>
    <t>8=6-7</t>
  </si>
  <si>
    <t xml:space="preserve">Работники учреждений культуры </t>
  </si>
  <si>
    <t>ОГАУК "ТОУНБ им.А.С.Пушкина"</t>
  </si>
  <si>
    <t>ОГАУК "Дом искусств"</t>
  </si>
  <si>
    <t>ОГАУК "ТОХМ"</t>
  </si>
  <si>
    <t>ОГАУК "Томский областной краеведческий музей им.М.Б. Шатилова"</t>
  </si>
  <si>
    <t>ОГАУК "ДНТ "Авангард"</t>
  </si>
  <si>
    <t>ОГАУК "ЦТК"</t>
  </si>
  <si>
    <t>ОГАУК "РНД"</t>
  </si>
  <si>
    <t>ОГАУК "ТОТК Скоморох"</t>
  </si>
  <si>
    <t>ОГАУК ТО ТЮЗ</t>
  </si>
  <si>
    <t>ОГАУК "ТОГФ"</t>
  </si>
  <si>
    <t>ОГКУ "ГАТО"</t>
  </si>
  <si>
    <t>ОГАУК "ЦОП"</t>
  </si>
  <si>
    <t>ИТОГО ОГУ:</t>
  </si>
  <si>
    <t>ИТОГО ОГУ+ЦОП:</t>
  </si>
  <si>
    <t>Александровский район</t>
  </si>
  <si>
    <t>Всего по муниципальному образованию "Александровский район"</t>
  </si>
  <si>
    <t>Бакчарский район</t>
  </si>
  <si>
    <t>ОГУ 1</t>
  </si>
  <si>
    <t>ОГУ 2</t>
  </si>
  <si>
    <t>Всего по ОГУ, подведомственным Департаменту</t>
  </si>
  <si>
    <t>Муниципальное бюджетное учреждение культуры "Бакчарская межпоселенческая централизованная клубная система"</t>
  </si>
  <si>
    <t>Всего по муниципальному образованию "Бакчарский район"</t>
  </si>
  <si>
    <t>Верхнекетский район</t>
  </si>
  <si>
    <t>Всего по муниципальному образованию "Верхнекетский район"</t>
  </si>
  <si>
    <t>Зырянский район</t>
  </si>
  <si>
    <t>Всего по муниципальному образованию "Зырянский район"</t>
  </si>
  <si>
    <t>Каргасокский район</t>
  </si>
  <si>
    <t>Муниципальное бюджетное учреждение культуры "Каргасокская центральная  районная библиотека"</t>
  </si>
  <si>
    <t>Муниципальное бюджетное учреждение культуры "Каргасокский районный  дом культуры"</t>
  </si>
  <si>
    <t>Муниципальное казенное учреждение культуры "Сосновский центр культуры"</t>
  </si>
  <si>
    <t>Муниципальное казенное учреждение культуры "Березовский библиотечно-досуговый центр"</t>
  </si>
  <si>
    <t>Муниципальное казенное учреждение культуры "Вертикосский библиотечно-досуговый центр"</t>
  </si>
  <si>
    <t>Муниципальное казенное учреждение культуры "Культурно библиотечный центр Новоюгинского поселения"</t>
  </si>
  <si>
    <t>Муниципальное казенное учреждение культуры "Тымский библиотечно-досуговый центр"</t>
  </si>
  <si>
    <t>Муниципальное казенное учреждение "Культурно-досуговый центр Средневасюганского сельского поселения"</t>
  </si>
  <si>
    <t>Муниципальное казенное учреждение культуры "Нововасюганский центр культуры"</t>
  </si>
  <si>
    <t>Муниципальное казенное учреждение культуры "Каргасокский культурно-досуговый и библиотечный центр"</t>
  </si>
  <si>
    <t>Муниципальное казенное учреждение культуры "Усть -Тымский библиотечно-досуговый центр"</t>
  </si>
  <si>
    <t>Муниципальное казенное учреждение культуры "Киевский сельский библиотечно-досуговый центр"</t>
  </si>
  <si>
    <t>Муниципальное казенное учреждение культуры "Среднетымский центр культуры"</t>
  </si>
  <si>
    <t>Всего по муниципальному образованию "Каргасокский район"</t>
  </si>
  <si>
    <t>Кожевниковский район</t>
  </si>
  <si>
    <t>Муниципальное бюджетное учреждение культуры «Кожевниковская межмуниципальная централизованная клубная система»</t>
  </si>
  <si>
    <t>Муниципальное бюджетное учреждение «Межпоселенческая централизованная библиотечная система Кожевниковского района»</t>
  </si>
  <si>
    <t>Всего по муниципальному образованию "Кожевниковский район"</t>
  </si>
  <si>
    <t>Кривошеинский район</t>
  </si>
  <si>
    <t>Муниципальное бюджетное учреждение "Кривошеинская центральная межпоселенческая библиотека"</t>
  </si>
  <si>
    <t>Муниципальное бюджетное учреждение культуры "Кривошеинская межпоселенческая централизованная клубная система"</t>
  </si>
  <si>
    <t>Всего по муниципальному образованию "Кривошеинский район"</t>
  </si>
  <si>
    <t>Молчановский район</t>
  </si>
  <si>
    <t>Муниципальное автономное учреждение культуры "Межпоселенческий методический центр народного творчества и досуга"</t>
  </si>
  <si>
    <t>Муниципальное бюджетное учреждение культуры "Молчановская межпоселенческая централизованная библиотечная система"</t>
  </si>
  <si>
    <t>Всего по муниципальному образованию "Молчановский район"</t>
  </si>
  <si>
    <t>Парабельский район</t>
  </si>
  <si>
    <t xml:space="preserve">Муниципальное бюджетное учреждение культуры "Межпоселенческая библиотека" </t>
  </si>
  <si>
    <t>Муниципальное бюджетное учреждение культуры "Муниципальный музей"</t>
  </si>
  <si>
    <t>Муниципальное казенное учреждение культуры муниципального образования "Заводское сельское поселение" "Заводской сельский Дом культуры"</t>
  </si>
  <si>
    <t>Муниципальное бюджетное учреждение культуры "Районный Дом культуры"</t>
  </si>
  <si>
    <t xml:space="preserve">Муниципальное казённое учреждение культуры муниципального образования "Новосельцевское  сельское поселение" "Новосельцевский сельский Дом культуры" </t>
  </si>
  <si>
    <t xml:space="preserve">Муниципальное казённое учреждение культуры муниципального образования "Старицинское  сельское поселение" "Старицинский  Дом культуры" </t>
  </si>
  <si>
    <t xml:space="preserve">Муниципальное казённое учреждение культуры "Нарымский СДК" </t>
  </si>
  <si>
    <t>Всего по муниципальному образованию "Парабельский район"</t>
  </si>
  <si>
    <t>Первомайский район</t>
  </si>
  <si>
    <t>Муниципальное автономное учреждение «Централизованная библиотечная система Первомайского района»</t>
  </si>
  <si>
    <t xml:space="preserve">Муниципальное автономное учреждение «Централизованная клубная система Первомайского района» </t>
  </si>
  <si>
    <t>Муниципальное автономное учреждение «Первомайский районный краеведческий музей"</t>
  </si>
  <si>
    <t>Всего по муниципальному образованию "Первомайский район"</t>
  </si>
  <si>
    <t>Тегульдетский район</t>
  </si>
  <si>
    <t>Муниципальное казённое учреждение"Тегульдетская районная централизованная библиотечная система"</t>
  </si>
  <si>
    <t>Муниципальное казённое учреждение"Районный центр творчества и досуга с филиалами"</t>
  </si>
  <si>
    <t>Всего по муниципальному образованию "Тегульдетский район район"</t>
  </si>
  <si>
    <t>Томский район</t>
  </si>
  <si>
    <t>Муниципальное бюджетное учреждение "Межпоселенческая центральная библиотека Томского района" (МБУ "МЦБТР")</t>
  </si>
  <si>
    <t>Муниципальное бюджетное учреждение "Дом культуры с.Рыбалово"</t>
  </si>
  <si>
    <t xml:space="preserve">Муниципальное бюджетное учреждение "Центральный Сельский спортивно-досуговый комплекс" Зоркальцевского сельского поселения </t>
  </si>
  <si>
    <t>Муниципальное бюджетное учреждение культуры "Дом культуры с.Томское "</t>
  </si>
  <si>
    <t>Муниципальное бюджетное учреждение Дом культуры д. Воронино</t>
  </si>
  <si>
    <t>Муниципальное бюджетное учреждение муниципального образования "Межениновское сельское поселение" "Сельский Дом культуры с.Межениновка"</t>
  </si>
  <si>
    <t>Муниципальное бюджетное учреждение "Центральный Дом культуры п.Молодежный"</t>
  </si>
  <si>
    <t>Муниципальное бюджетное учреждение "клуб с.Корнилово"</t>
  </si>
  <si>
    <t>Муниципальное бюджетное учреждение "Моряковский сельский культурный комплекс" с.Моряковка</t>
  </si>
  <si>
    <t>Муниципальное бюджетное учреждение культуры Дом культуры п. Зональная станция</t>
  </si>
  <si>
    <t>Муниципальное бюджетное учреждение "Социально-культурный центр "Мечта" "</t>
  </si>
  <si>
    <t>Муниципальное бюджетное учреждение "Наумовский сельский культурно-спортивный комплекс"</t>
  </si>
  <si>
    <t>Муниципальное бюджетное учреждение культуры Центр народного творчества и социально-культурной деятельности "Радуга"</t>
  </si>
  <si>
    <t>Муниципальное бюджетное учреждение "Социально-культурный центр Спасского поселения" (с.Коларово)</t>
  </si>
  <si>
    <t>Муниципальное бюджетное учреждение "Культурно-спортивный центр "Радость" п.Мирный</t>
  </si>
  <si>
    <t>МБУК "Центр досуга Копыловского сельского поселения"</t>
  </si>
  <si>
    <t>Муниципальное бюджетное учреждение культуры "Центр досуга" Заречного сельского поселения</t>
  </si>
  <si>
    <t>Муниципальное бюджетное учреждение "Центральный Дом культуры с.Новорождественское"</t>
  </si>
  <si>
    <t>Муниципальное бюджетное учреждение "Дом культуры с.Новоархангельское"</t>
  </si>
  <si>
    <t>Муниципальное бюджетное учреждение "Октябрьский Дом культуры"</t>
  </si>
  <si>
    <t xml:space="preserve">Всего по муниципальному образованию "Томский район"
</t>
  </si>
  <si>
    <t>Чаинский район</t>
  </si>
  <si>
    <t>Муниципальное бюджетное учреждение культуры "Межпоселенческая централизованная библиотечная система Чаинского района"</t>
  </si>
  <si>
    <t>Муниципальное бюджетное учреждение культуры " Подгорнский центр культуры и досуга"</t>
  </si>
  <si>
    <t>Муниципальное казённое учреждение культуры "Усть-Бакчарский централизованный центр культуры и досуга"</t>
  </si>
  <si>
    <t>Муниципальное казенное учреждение культуры Коломинского сельского поселения "Коломинский централизованный центр культуры и досуга"</t>
  </si>
  <si>
    <t>Муниципальное казённое учреждение культуры Чаинского сельского поселения "Чаинский центр культуры и досуга"</t>
  </si>
  <si>
    <t>Всего по муниципальному образованию "Чаинский район"</t>
  </si>
  <si>
    <t>Шегарский район</t>
  </si>
  <si>
    <t>Муниципальное бюджетное учреждение культуры "Культурно-спортивный центр Шегарского района"</t>
  </si>
  <si>
    <t>Муниципальное бюджетное учреждение культуры "Краеведческий музей Шегарского района"</t>
  </si>
  <si>
    <t>Муниципальное казённое учреждение культуры "Шегарская межпоселенческая централизованная библиотечная система"</t>
  </si>
  <si>
    <t>Всего по муниципальному образованию "Шегарский район"</t>
  </si>
  <si>
    <t>Асиновский район</t>
  </si>
  <si>
    <t>Муниципальное бюджетное учреждение «Асиновская межпоселенческая централизованная библиотечная система»</t>
  </si>
  <si>
    <t>Муниципальное автономное учреждение «Межпоселенческий центр народного творчества и культурно-спортивной деятельности»</t>
  </si>
  <si>
    <t>Всего по муниципальному образованию "Асиновский район"</t>
  </si>
  <si>
    <t>Колпашевский район</t>
  </si>
  <si>
    <t>Муниципальное бюджетное учреждение "Центр культуры и досуга"</t>
  </si>
  <si>
    <t>Муниципальное бюджетное учреждение "Библиотека"</t>
  </si>
  <si>
    <t>Муниципальное казённое учреждение "Архив"</t>
  </si>
  <si>
    <t>Всего по муниципальному образованию "Колпашевский район"</t>
  </si>
  <si>
    <t>Город Томск</t>
  </si>
  <si>
    <t xml:space="preserve">Муниципальное бюджетное учреждение "Музей истории Томска" </t>
  </si>
  <si>
    <t xml:space="preserve">Муниципальное автономное учреждение "Дом культуры "Томский перекресток" </t>
  </si>
  <si>
    <t xml:space="preserve">Муниципальное бюджетное учреждение "Зрелищный центр "Аэлита" </t>
  </si>
  <si>
    <t xml:space="preserve">Муниципальное бюджетное учреждение "Дом культуры"Маяк" </t>
  </si>
  <si>
    <t>Муниципальное бюджетное учреждение "Муниципальная информационная библиотечная система" Города Томска</t>
  </si>
  <si>
    <t>Муниципальное автономное учреждение "Дворец культуры "Концертно- театральное объединение"</t>
  </si>
  <si>
    <t>Муниципальное автономное учреждение "Дом культуры "Светлый"</t>
  </si>
  <si>
    <t>Всего по муниципальному образованию "Город Томск"</t>
  </si>
  <si>
    <t>Городской округ Стрежевой</t>
  </si>
  <si>
    <t>Муниципальное бюджетное учреждение культуры "Многофункциональный социокультурный комплекс"</t>
  </si>
  <si>
    <t>Всего по муниципальному образованию "Городской округ Стрежевой"</t>
  </si>
  <si>
    <t>Город Кедровый</t>
  </si>
  <si>
    <t>Муниципальное учреждение "Кедровская централизованная библиотечная система"</t>
  </si>
  <si>
    <t>Муниципальное учреждение "Культура"</t>
  </si>
  <si>
    <t>Всего по муниципальному образованию "Город Кедровый"</t>
  </si>
  <si>
    <t>ЗАТО Северск</t>
  </si>
  <si>
    <t>Муниципальное бюджетное учреждение «Северский музыкальный театр»</t>
  </si>
  <si>
    <t>Муниципальное бюджетное учреждение «Северский природный парк»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</si>
  <si>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</si>
  <si>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</si>
  <si>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«Музей г.Северска»</t>
  </si>
  <si>
    <t>Муниципальное бюджетное учреждение «Центральная детская библиотека»</t>
  </si>
  <si>
    <t>Муниципальное бюджетное учреждение «Центральная городская библиотека»</t>
  </si>
  <si>
    <t>Муниципальное бюджетное учреждение «Самусьский дом культуры»</t>
  </si>
  <si>
    <t>Всего по муниципальному образованию "ЗАТО Северск"</t>
  </si>
  <si>
    <t>ИТОГО ПО МУНИЦИПАЛЬНЫМ УЧРЕЖДЕНИЯМ КУЛЬТУРЫ</t>
  </si>
  <si>
    <t>ИТОГО КУЛЬТУРА ОГУ+МО:</t>
  </si>
  <si>
    <t>ИТОГО КУЛЬТУРА ОГУ+МО+ЦОП:</t>
  </si>
  <si>
    <t xml:space="preserve">**В соответствии с показателями, установленными в Финансовом обеспечении мероприятий региональной "дорожной карты" субъекта Российской Федерации в части повышения заработной платы за отчетный период </t>
  </si>
  <si>
    <t>Мониторинг целевых показателей, установленных в плане мероприятий "дорожной карте" за 1 квартал  2021 года</t>
  </si>
  <si>
    <t>*Среднемесячный доход от трудовой деятельности по Томской области на 2021 год составляет 39 584 рублей</t>
  </si>
  <si>
    <t>Приложение 1</t>
  </si>
  <si>
    <t>к письму от _____________________№___________</t>
  </si>
  <si>
    <t>Наименование МУ</t>
  </si>
  <si>
    <t>оптимизация</t>
  </si>
  <si>
    <t>реорганизация</t>
  </si>
  <si>
    <t xml:space="preserve">       </t>
  </si>
  <si>
    <t>Педагогические работники дополнительного образования детей</t>
  </si>
  <si>
    <t>ОГАОУ ДО</t>
  </si>
  <si>
    <t>ОГАОУ ДО «Асиновская ДШИ»</t>
  </si>
  <si>
    <t>ОГАОУ ДО «ДШИ» Верхнекетского района</t>
  </si>
  <si>
    <t>ОГАОУ ДО «Зырянская ДШИ»</t>
  </si>
  <si>
    <t>ОГАОУ ДО «Тегульдетская ДШИ»</t>
  </si>
  <si>
    <t>ОГАОУ ДО «ДШИ с.Мельниково»</t>
  </si>
  <si>
    <t>ИТОГО ОГАОУ:</t>
  </si>
  <si>
    <t>Муниципальное образование</t>
  </si>
  <si>
    <t xml:space="preserve">Всего по муниципальному образованию "Александровский район" </t>
  </si>
  <si>
    <t>б/л</t>
  </si>
  <si>
    <t xml:space="preserve">Всего по муниципальному образованию "Кожевниковский район" </t>
  </si>
  <si>
    <t>не выплата отпускных</t>
  </si>
  <si>
    <t>Всего по муниципальному образованию "Томский район"</t>
  </si>
  <si>
    <t>Муниципальное бюджетное образовательное учреждение дополнительного образования детей "Подгорнская детская музыкальная школа"</t>
  </si>
  <si>
    <t>г.Томск</t>
  </si>
  <si>
    <t>Всего по муниципальному образованию "г.Томск"</t>
  </si>
  <si>
    <t>г. Кедровый</t>
  </si>
  <si>
    <t>Муниципальное бюджетное образовательное учреждение дополнительного образования детей "Детская школа искусств" г. Кедрового</t>
  </si>
  <si>
    <t>Всего по муниципальному образованию "г.Кедровый"</t>
  </si>
  <si>
    <t>г. Стрежевой</t>
  </si>
  <si>
    <t>Всего по муниципальному образованию "г.Стрежевой"</t>
  </si>
  <si>
    <t>смерть работника, д/о, движение</t>
  </si>
  <si>
    <t>ИТОГО ПО ДПО:</t>
  </si>
  <si>
    <t>ИТОГО ПО ДПО+ОГАОУ:</t>
  </si>
  <si>
    <t>*Соотношение к среднемесячной заработной плате учителей по Томской области на 2021 год составляет 37 858 рублей</t>
  </si>
  <si>
    <t>к письму от ______________________№___________________________</t>
  </si>
  <si>
    <t>Мониторинг целевых показателей, установленных в плане мероприятий "дорожной карте" за 1 квартал 2021 года</t>
  </si>
  <si>
    <t>Наименование ОГОАУ</t>
  </si>
  <si>
    <t>Преподаватели и мастера производственного обучения образовательных учреждений начального и среднего профессионального образования</t>
  </si>
  <si>
    <t>Областное государственное автономное профессиональное образовательное учреждение "Губернаторский колледж социально - культурных технологий и инноваций"</t>
  </si>
  <si>
    <t>Всего по СПО:</t>
  </si>
  <si>
    <t>*Среднемесячный доход от трудовой деятельности по Томской области на 2021 год составляет 39 584,0 рублей</t>
  </si>
</sst>
</file>

<file path=xl/styles.xml><?xml version="1.0" encoding="utf-8"?>
<styleSheet xmlns="http://schemas.openxmlformats.org/spreadsheetml/2006/main">
  <numFmts count="17">
    <numFmt numFmtId="164" formatCode="#,##0.0"/>
    <numFmt numFmtId="165" formatCode="0.0"/>
    <numFmt numFmtId="166" formatCode="_-* #,##0.00_р_._-;\-* #,##0.00_р_._-;_-* &quot;-&quot;??_р_._-;_-@_-"/>
    <numFmt numFmtId="167" formatCode="0.0%"/>
    <numFmt numFmtId="168" formatCode="[$-419]General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&quot;р.&quot;_-;\-* #,##0&quot;р.&quot;_-;_-* &quot;-&quot;&quot;р.&quot;_-;_-@_-"/>
    <numFmt numFmtId="172" formatCode="&quot; &quot;#,##0.00&quot;    &quot;;&quot;-&quot;#,##0.00&quot;    &quot;;&quot; -&quot;#&quot;    &quot;;&quot; &quot;@&quot; &quot;"/>
    <numFmt numFmtId="173" formatCode="[$-419]#,##0"/>
    <numFmt numFmtId="174" formatCode="#,##0.00\ [$руб.-419];[Red]\-#,##0.00\ [$руб.-419]"/>
    <numFmt numFmtId="175" formatCode="#,##0.00&quot; &quot;[$руб.-419];[Red]&quot;-&quot;#,##0.00&quot; &quot;[$руб.-419]"/>
    <numFmt numFmtId="176" formatCode="_-* #,##0.00_р_._-;\-* #,##0.00_р_._-;_-* \-??_р_._-;_-@_-"/>
    <numFmt numFmtId="177" formatCode="_-* #,##0_р_._-;\-* #,##0_р_._-;_-* &quot;-&quot;??_р_._-;_-@_-"/>
    <numFmt numFmtId="178" formatCode="_(* #,##0.00_);_(* \(#,##0.00\);_(* &quot;-&quot;??_);_(@_)"/>
    <numFmt numFmtId="179" formatCode="_(* #,##0.00_);_(* \(#,##0.00\);_(* \-??_);_(@_)"/>
    <numFmt numFmtId="180" formatCode="\ #,##0.00&quot;    &quot;;\-#,##0.00&quot;    &quot;;&quot; -&quot;#&quot;    &quot;;\ @\ "/>
  </numFmts>
  <fonts count="13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i/>
      <sz val="12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10"/>
      <color theme="1"/>
      <name val="Helv"/>
      <charset val="204"/>
    </font>
    <font>
      <sz val="10"/>
      <name val="Arial"/>
      <family val="2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204"/>
    </font>
    <font>
      <sz val="11"/>
      <color rgb="FF000080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11"/>
      <color rgb="FF99CCFF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0"/>
      <color rgb="FFFF9900"/>
      <name val="Arial Cyr"/>
      <charset val="204"/>
    </font>
    <font>
      <b/>
      <sz val="11"/>
      <color indexed="9"/>
      <name val="Calibri"/>
      <family val="2"/>
    </font>
    <font>
      <sz val="10.5"/>
      <color theme="1"/>
      <name val="Times New Roman"/>
      <family val="1"/>
      <charset val="204"/>
    </font>
    <font>
      <sz val="11"/>
      <color rgb="FF000000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i/>
      <sz val="16"/>
      <color indexed="8"/>
      <name val="Arial"/>
      <family val="2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i/>
      <sz val="16"/>
      <color rgb="FF000000"/>
      <name val="Arial"/>
      <family val="2"/>
      <charset val="204"/>
    </font>
    <font>
      <sz val="11"/>
      <color indexed="62"/>
      <name val="Calibri"/>
      <family val="2"/>
    </font>
    <font>
      <sz val="10"/>
      <color rgb="FF333399"/>
      <name val="Arial Cyr"/>
      <charset val="204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  <charset val="204"/>
    </font>
    <font>
      <b/>
      <sz val="11"/>
      <color indexed="63"/>
      <name val="Calibri"/>
      <family val="2"/>
    </font>
    <font>
      <b/>
      <sz val="10"/>
      <color rgb="FF333333"/>
      <name val="Arial Cyr"/>
      <charset val="204"/>
    </font>
    <font>
      <b/>
      <i/>
      <u/>
      <sz val="11"/>
      <color indexed="8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rgb="FF000000"/>
      <name val="Arial Cyr"/>
      <charset val="204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sz val="11"/>
      <color rgb="FF333399"/>
      <name val="Calibri"/>
      <family val="2"/>
      <charset val="204"/>
    </font>
    <font>
      <sz val="11"/>
      <color rgb="FF3F3F76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3F3F3F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11"/>
      <color rgb="FFFF9900"/>
      <name val="Calibri"/>
      <family val="2"/>
      <charset val="204"/>
    </font>
    <font>
      <b/>
      <sz val="11"/>
      <color rgb="FFFA7D00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rgb="FF333399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5"/>
      <color rgb="FF003366"/>
      <name val="Calibri"/>
      <family val="2"/>
      <charset val="204"/>
    </font>
    <font>
      <b/>
      <sz val="15"/>
      <color rgb="FF1F497D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rgb="FF333399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3"/>
      <color rgb="FF003366"/>
      <name val="Calibri"/>
      <family val="2"/>
      <charset val="204"/>
    </font>
    <font>
      <b/>
      <sz val="13"/>
      <color rgb="FF1F497D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rgb="FF333399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rgb="FF003366"/>
      <name val="Calibri"/>
      <family val="2"/>
      <charset val="204"/>
    </font>
    <font>
      <b/>
      <sz val="11"/>
      <color rgb="FF1F497D"/>
      <name val="Calibri"/>
      <family val="2"/>
      <charset val="204"/>
    </font>
    <font>
      <i/>
      <sz val="8"/>
      <color indexed="23"/>
      <name val="Calibri"/>
      <family val="2"/>
    </font>
    <font>
      <b/>
      <sz val="11"/>
      <color indexed="8"/>
      <name val="Calibri"/>
      <family val="2"/>
      <charset val="204"/>
    </font>
    <font>
      <b/>
      <sz val="11"/>
      <color rgb="FF00008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rgb="FF99CCFF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8"/>
      <color rgb="FF333399"/>
      <name val="Cambria"/>
      <family val="1"/>
      <charset val="204"/>
    </font>
    <font>
      <b/>
      <sz val="18"/>
      <color indexed="62"/>
      <name val="Cambria"/>
      <family val="2"/>
      <charset val="204"/>
    </font>
    <font>
      <b/>
      <sz val="18"/>
      <color rgb="FF003366"/>
      <name val="Cambria"/>
      <family val="1"/>
      <charset val="204"/>
    </font>
    <font>
      <b/>
      <sz val="18"/>
      <color rgb="FF1F497D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rgb="FF808000"/>
      <name val="Calibri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color theme="1"/>
      <name val="Tahoma"/>
      <family val="2"/>
      <charset val="204"/>
    </font>
    <font>
      <sz val="10"/>
      <color theme="1"/>
      <name val="Arial Cyr1"/>
      <charset val="204"/>
    </font>
    <font>
      <sz val="11"/>
      <color rgb="FF00000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Arial"/>
      <family val="2"/>
      <charset val="204"/>
    </font>
    <font>
      <sz val="12"/>
      <color indexed="8"/>
      <name val="Verdana"/>
      <family val="2"/>
      <charset val="204"/>
    </font>
    <font>
      <sz val="10"/>
      <name val="Arial Cyr"/>
      <charset val="204"/>
    </font>
    <font>
      <sz val="11"/>
      <color rgb="FF000000"/>
      <name val="Times New Roman1"/>
      <charset val="204"/>
    </font>
    <font>
      <sz val="10"/>
      <color theme="1"/>
      <name val="Arial Cyr"/>
      <charset val="204"/>
    </font>
    <font>
      <sz val="10"/>
      <color theme="1"/>
      <name val="Arial Cyr"/>
      <family val="2"/>
      <charset val="204"/>
    </font>
    <font>
      <sz val="10"/>
      <color indexed="8"/>
      <name val="Arial Cyr"/>
      <family val="2"/>
      <charset val="204"/>
    </font>
    <font>
      <sz val="11"/>
      <color indexed="20"/>
      <name val="Calibri"/>
      <family val="2"/>
      <charset val="204"/>
    </font>
    <font>
      <sz val="11"/>
      <color rgb="FF800080"/>
      <name val="Calibri"/>
      <family val="2"/>
      <charset val="204"/>
    </font>
    <font>
      <sz val="11"/>
      <color rgb="FF9C0006"/>
      <name val="Calibri"/>
      <family val="2"/>
      <charset val="204"/>
    </font>
    <font>
      <i/>
      <sz val="11"/>
      <color indexed="23"/>
      <name val="Calibri"/>
      <family val="2"/>
      <charset val="204"/>
    </font>
    <font>
      <i/>
      <sz val="11"/>
      <color rgb="FF808080"/>
      <name val="Calibri"/>
      <family val="2"/>
      <charset val="204"/>
    </font>
    <font>
      <i/>
      <sz val="11"/>
      <color rgb="FF7F7F7F"/>
      <name val="Calibri"/>
      <family val="2"/>
      <charset val="204"/>
    </font>
    <font>
      <sz val="11"/>
      <name val="Calibri"/>
      <family val="2"/>
    </font>
    <font>
      <sz val="11"/>
      <color indexed="52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indexed="53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rgb="FF008000"/>
      <name val="Calibri"/>
      <family val="2"/>
      <charset val="204"/>
    </font>
    <font>
      <sz val="11"/>
      <color rgb="FF006100"/>
      <name val="Calibri"/>
      <family val="2"/>
      <charset val="204"/>
    </font>
    <font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5"/>
      <color theme="1"/>
      <name val="Calibri"/>
      <family val="2"/>
      <charset val="204"/>
      <scheme val="minor"/>
    </font>
  </fonts>
  <fills count="1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31"/>
      </patternFill>
    </fill>
    <fill>
      <patternFill patternType="solid">
        <fgColor rgb="FFDCE6F2"/>
        <bgColor rgb="FFDCE6F2"/>
      </patternFill>
    </fill>
    <fill>
      <patternFill patternType="solid">
        <fgColor indexed="31"/>
        <bgColor indexed="22"/>
      </patternFill>
    </fill>
    <fill>
      <patternFill patternType="solid">
        <fgColor rgb="FF99CCFF"/>
        <bgColor rgb="FF99CCFF"/>
      </patternFill>
    </fill>
    <fill>
      <patternFill patternType="solid">
        <fgColor indexed="10"/>
      </patternFill>
    </fill>
    <fill>
      <patternFill patternType="solid">
        <fgColor rgb="FFCCCCFF"/>
        <bgColor rgb="FFCCCCFF"/>
      </patternFill>
    </fill>
    <fill>
      <patternFill patternType="solid">
        <fgColor indexed="45"/>
      </patternFill>
    </fill>
    <fill>
      <patternFill patternType="solid">
        <fgColor rgb="FFF2DCDB"/>
        <bgColor rgb="FFF2DCDB"/>
      </patternFill>
    </fill>
    <fill>
      <patternFill patternType="solid">
        <fgColor indexed="45"/>
        <bgColor indexed="29"/>
      </patternFill>
    </fill>
    <fill>
      <patternFill patternType="solid">
        <fgColor rgb="FFFF8080"/>
        <bgColor rgb="FFFF8080"/>
      </patternFill>
    </fill>
    <fill>
      <patternFill patternType="solid">
        <fgColor indexed="47"/>
      </patternFill>
    </fill>
    <fill>
      <patternFill patternType="solid">
        <fgColor rgb="FFFF99CC"/>
        <bgColor rgb="FFFF99CC"/>
      </patternFill>
    </fill>
    <fill>
      <patternFill patternType="solid">
        <fgColor indexed="42"/>
      </patternFill>
    </fill>
    <fill>
      <patternFill patternType="solid">
        <fgColor rgb="FFEBF1DE"/>
        <bgColor rgb="FFEBF1DE"/>
      </patternFill>
    </fill>
    <fill>
      <patternFill patternType="solid">
        <fgColor indexed="42"/>
        <bgColor indexed="27"/>
      </patternFill>
    </fill>
    <fill>
      <patternFill patternType="solid">
        <fgColor rgb="FFFFFFCC"/>
        <bgColor rgb="FFFFFFCC"/>
      </patternFill>
    </fill>
    <fill>
      <patternFill patternType="solid">
        <fgColor indexed="9"/>
      </patternFill>
    </fill>
    <fill>
      <patternFill patternType="solid">
        <fgColor rgb="FFCCFFCC"/>
        <bgColor rgb="FFCCFFCC"/>
      </patternFill>
    </fill>
    <fill>
      <patternFill patternType="solid">
        <fgColor indexed="46"/>
      </patternFill>
    </fill>
    <fill>
      <patternFill patternType="solid">
        <fgColor rgb="FFE6E0EC"/>
        <bgColor rgb="FFE6E0EC"/>
      </patternFill>
    </fill>
    <fill>
      <patternFill patternType="solid">
        <fgColor indexed="46"/>
        <bgColor indexed="24"/>
      </patternFill>
    </fill>
    <fill>
      <patternFill patternType="solid">
        <fgColor rgb="FFFFCC99"/>
        <bgColor rgb="FFFFCC99"/>
      </patternFill>
    </fill>
    <fill>
      <patternFill patternType="solid">
        <fgColor rgb="FFCC99FF"/>
        <bgColor rgb="FFCC99FF"/>
      </patternFill>
    </fill>
    <fill>
      <patternFill patternType="solid">
        <fgColor indexed="27"/>
      </patternFill>
    </fill>
    <fill>
      <patternFill patternType="solid">
        <fgColor rgb="FFDBEEF4"/>
        <bgColor rgb="FFDBEEF4"/>
      </patternFill>
    </fill>
    <fill>
      <patternFill patternType="solid">
        <fgColor rgb="FFCCFFFF"/>
        <bgColor rgb="FFCCFFFF"/>
      </patternFill>
    </fill>
    <fill>
      <patternFill patternType="solid">
        <fgColor rgb="FFFDEADA"/>
        <bgColor rgb="FFFDEADA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rgb="FFB9CDE5"/>
        <bgColor rgb="FFB9CDE5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rgb="FFE6B9B8"/>
        <bgColor rgb="FFE6B9B8"/>
      </patternFill>
    </fill>
    <fill>
      <patternFill patternType="solid">
        <fgColor indexed="11"/>
      </patternFill>
    </fill>
    <fill>
      <patternFill patternType="solid">
        <fgColor rgb="FFD7E4BD"/>
        <bgColor rgb="FFD7E4BD"/>
      </patternFill>
    </fill>
    <fill>
      <patternFill patternType="solid">
        <fgColor indexed="11"/>
        <bgColor indexed="49"/>
      </patternFill>
    </fill>
    <fill>
      <patternFill patternType="solid">
        <fgColor rgb="FFFFFF99"/>
        <bgColor rgb="FFFFFF99"/>
      </patternFill>
    </fill>
    <fill>
      <patternFill patternType="solid">
        <fgColor indexed="43"/>
      </patternFill>
    </fill>
    <fill>
      <patternFill patternType="solid">
        <fgColor rgb="FF00FF00"/>
        <bgColor rgb="FF00FF00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indexed="51"/>
      </patternFill>
    </fill>
    <fill>
      <patternFill patternType="solid">
        <fgColor rgb="FFFCD5B5"/>
        <bgColor rgb="FFFCD5B5"/>
      </patternFill>
    </fill>
    <fill>
      <patternFill patternType="solid">
        <fgColor indexed="51"/>
        <bgColor indexed="13"/>
      </patternFill>
    </fill>
    <fill>
      <patternFill patternType="solid">
        <fgColor rgb="FFFFCC00"/>
        <bgColor rgb="FFFFCC00"/>
      </patternFill>
    </fill>
    <fill>
      <patternFill patternType="solid">
        <fgColor indexed="49"/>
        <bgColor indexed="40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49"/>
      </patternFill>
    </fill>
    <fill>
      <patternFill patternType="solid">
        <fgColor rgb="FF0066CC"/>
        <bgColor rgb="FF0066CC"/>
      </patternFill>
    </fill>
    <fill>
      <patternFill patternType="solid">
        <fgColor rgb="FF95B3D7"/>
        <bgColor rgb="FF95B3D7"/>
      </patternFill>
    </fill>
    <fill>
      <patternFill patternType="solid">
        <fgColor rgb="FFFF6600"/>
        <bgColor rgb="FFFF6600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rgb="FF800080"/>
        <bgColor rgb="FF800080"/>
      </patternFill>
    </fill>
    <fill>
      <patternFill patternType="solid">
        <fgColor rgb="FFB3A2C7"/>
        <bgColor rgb="FFB3A2C7"/>
      </patternFill>
    </fill>
    <fill>
      <patternFill patternType="solid">
        <fgColor rgb="FF33CCCC"/>
        <bgColor rgb="FF33CCCC"/>
      </patternFill>
    </fill>
    <fill>
      <patternFill patternType="solid">
        <fgColor rgb="FF93CDDD"/>
        <bgColor rgb="FF93CDDD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rgb="FFFF9900"/>
        <bgColor rgb="FFFF9900"/>
      </patternFill>
    </fill>
    <fill>
      <patternFill patternType="solid">
        <fgColor rgb="FFFAC090"/>
        <bgColor rgb="FFFAC090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rgb="FFC0C0C0"/>
        <bgColor rgb="FFC0C0C0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rgb="FF003366"/>
        <bgColor rgb="FF003366"/>
      </patternFill>
    </fill>
    <fill>
      <patternFill patternType="solid">
        <fgColor indexed="62"/>
      </patternFill>
    </fill>
    <fill>
      <patternFill patternType="solid">
        <fgColor rgb="FF333399"/>
        <bgColor rgb="FF333399"/>
      </patternFill>
    </fill>
    <fill>
      <patternFill patternType="solid">
        <fgColor rgb="FF4F81BD"/>
        <bgColor rgb="FF4F81BD"/>
      </patternFill>
    </fill>
    <fill>
      <patternFill patternType="solid">
        <fgColor indexed="10"/>
        <bgColor indexed="60"/>
      </patternFill>
    </fill>
    <fill>
      <patternFill patternType="solid">
        <fgColor indexed="53"/>
      </patternFill>
    </fill>
    <fill>
      <patternFill patternType="solid">
        <fgColor rgb="FFFF0000"/>
        <bgColor rgb="FFFF0000"/>
      </patternFill>
    </fill>
    <fill>
      <patternFill patternType="solid">
        <fgColor rgb="FFC0504D"/>
        <bgColor rgb="FFC0504D"/>
      </patternFill>
    </fill>
    <fill>
      <patternFill patternType="solid">
        <fgColor indexed="57"/>
      </patternFill>
    </fill>
    <fill>
      <patternFill patternType="solid">
        <fgColor rgb="FF339966"/>
        <bgColor rgb="FF339966"/>
      </patternFill>
    </fill>
    <fill>
      <patternFill patternType="solid">
        <fgColor rgb="FF9BBB59"/>
        <bgColor rgb="FF9BBB59"/>
      </patternFill>
    </fill>
    <fill>
      <patternFill patternType="solid">
        <fgColor rgb="FF666699"/>
        <bgColor rgb="FF666699"/>
      </patternFill>
    </fill>
    <fill>
      <patternFill patternType="solid">
        <fgColor indexed="54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darkDown">
        <fgColor indexed="10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rgb="FF969696"/>
        <bgColor rgb="FF969696"/>
      </patternFill>
    </fill>
    <fill>
      <patternFill patternType="solid">
        <fgColor indexed="55"/>
      </patternFill>
    </fill>
    <fill>
      <patternFill patternType="solid">
        <fgColor rgb="FFA5A5A5"/>
        <bgColor rgb="FFA5A5A5"/>
      </patternFill>
    </fill>
    <fill>
      <patternFill patternType="solid">
        <fgColor rgb="FFFFEB9C"/>
        <bgColor rgb="FFFFEB9C"/>
      </patternFill>
    </fill>
    <fill>
      <patternFill patternType="solid">
        <fgColor rgb="FFFFC7CE"/>
        <bgColor rgb="FFFFC7CE"/>
      </patternFill>
    </fill>
    <fill>
      <patternFill patternType="solid">
        <fgColor indexed="26"/>
      </patternFill>
    </fill>
    <fill>
      <patternFill patternType="solid">
        <fgColor rgb="FFC6EFCE"/>
        <bgColor rgb="FFC6EFCE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rgb="FF003366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4F81BD"/>
      </bottom>
      <diagonal/>
    </border>
    <border>
      <left/>
      <right/>
      <top/>
      <bottom style="thin">
        <color rgb="FFCCFFFF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A7C0DE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thin">
        <color rgb="FF95B3D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003366"/>
      </top>
      <bottom style="double">
        <color rgb="FF003366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31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11" fillId="0" borderId="0"/>
    <xf numFmtId="0" fontId="9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0" fontId="23" fillId="0" borderId="0"/>
    <xf numFmtId="0" fontId="23" fillId="0" borderId="0"/>
    <xf numFmtId="0" fontId="23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0" fontId="24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168" fontId="22" fillId="0" borderId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9" fillId="9" borderId="0" applyNumberFormat="0" applyBorder="0" applyAlignment="0" applyProtection="0"/>
    <xf numFmtId="0" fontId="26" fillId="10" borderId="0"/>
    <xf numFmtId="0" fontId="26" fillId="10" borderId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27" fillId="12" borderId="0"/>
    <xf numFmtId="0" fontId="27" fillId="12" borderId="0"/>
    <xf numFmtId="0" fontId="9" fillId="9" borderId="0" applyNumberFormat="0" applyBorder="0" applyAlignment="0" applyProtection="0"/>
    <xf numFmtId="0" fontId="9" fillId="13" borderId="0" applyNumberFormat="0" applyBorder="0" applyAlignment="0" applyProtection="0"/>
    <xf numFmtId="0" fontId="27" fillId="12" borderId="0"/>
    <xf numFmtId="0" fontId="27" fillId="12" borderId="0"/>
    <xf numFmtId="0" fontId="27" fillId="12" borderId="0"/>
    <xf numFmtId="0" fontId="27" fillId="12" borderId="0"/>
    <xf numFmtId="0" fontId="27" fillId="12" borderId="0"/>
    <xf numFmtId="0" fontId="27" fillId="12" borderId="0"/>
    <xf numFmtId="0" fontId="27" fillId="12" borderId="0"/>
    <xf numFmtId="0" fontId="26" fillId="14" borderId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26" fillId="10" borderId="0"/>
    <xf numFmtId="0" fontId="26" fillId="10" borderId="0"/>
    <xf numFmtId="0" fontId="26" fillId="10" borderId="0"/>
    <xf numFmtId="0" fontId="26" fillId="10" borderId="0"/>
    <xf numFmtId="0" fontId="26" fillId="10" borderId="0"/>
    <xf numFmtId="0" fontId="26" fillId="10" borderId="0"/>
    <xf numFmtId="0" fontId="9" fillId="9" borderId="0" applyNumberFormat="0" applyBorder="0" applyAlignment="0" applyProtection="0"/>
    <xf numFmtId="0" fontId="9" fillId="15" borderId="0" applyNumberFormat="0" applyBorder="0" applyAlignment="0" applyProtection="0"/>
    <xf numFmtId="0" fontId="26" fillId="16" borderId="0"/>
    <xf numFmtId="0" fontId="26" fillId="16" borderId="0"/>
    <xf numFmtId="0" fontId="9" fillId="15" borderId="0" applyNumberFormat="0" applyBorder="0" applyAlignment="0" applyProtection="0"/>
    <xf numFmtId="0" fontId="9" fillId="17" borderId="0" applyNumberFormat="0" applyBorder="0" applyAlignment="0" applyProtection="0"/>
    <xf numFmtId="0" fontId="9" fillId="15" borderId="0" applyNumberFormat="0" applyBorder="0" applyAlignment="0" applyProtection="0"/>
    <xf numFmtId="0" fontId="27" fillId="18" borderId="0"/>
    <xf numFmtId="0" fontId="27" fillId="18" borderId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27" fillId="18" borderId="0"/>
    <xf numFmtId="0" fontId="27" fillId="18" borderId="0"/>
    <xf numFmtId="0" fontId="27" fillId="18" borderId="0"/>
    <xf numFmtId="0" fontId="27" fillId="18" borderId="0"/>
    <xf numFmtId="0" fontId="27" fillId="18" borderId="0"/>
    <xf numFmtId="0" fontId="27" fillId="18" borderId="0"/>
    <xf numFmtId="0" fontId="27" fillId="18" borderId="0"/>
    <xf numFmtId="0" fontId="26" fillId="20" borderId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26" fillId="16" borderId="0"/>
    <xf numFmtId="0" fontId="26" fillId="16" borderId="0"/>
    <xf numFmtId="0" fontId="26" fillId="16" borderId="0"/>
    <xf numFmtId="0" fontId="26" fillId="16" borderId="0"/>
    <xf numFmtId="0" fontId="26" fillId="16" borderId="0"/>
    <xf numFmtId="0" fontId="26" fillId="16" borderId="0"/>
    <xf numFmtId="0" fontId="9" fillId="15" borderId="0" applyNumberFormat="0" applyBorder="0" applyAlignment="0" applyProtection="0"/>
    <xf numFmtId="0" fontId="9" fillId="21" borderId="0" applyNumberFormat="0" applyBorder="0" applyAlignment="0" applyProtection="0"/>
    <xf numFmtId="0" fontId="26" fillId="22" borderId="0"/>
    <xf numFmtId="0" fontId="26" fillId="22" borderId="0"/>
    <xf numFmtId="0" fontId="9" fillId="21" borderId="0" applyNumberFormat="0" applyBorder="0" applyAlignment="0" applyProtection="0"/>
    <xf numFmtId="0" fontId="9" fillId="23" borderId="0" applyNumberFormat="0" applyBorder="0" applyAlignment="0" applyProtection="0"/>
    <xf numFmtId="0" fontId="9" fillId="21" borderId="0" applyNumberFormat="0" applyBorder="0" applyAlignment="0" applyProtection="0"/>
    <xf numFmtId="0" fontId="27" fillId="24" borderId="0"/>
    <xf numFmtId="0" fontId="27" fillId="24" borderId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27" fillId="24" borderId="0"/>
    <xf numFmtId="0" fontId="27" fillId="24" borderId="0"/>
    <xf numFmtId="0" fontId="27" fillId="24" borderId="0"/>
    <xf numFmtId="0" fontId="27" fillId="24" borderId="0"/>
    <xf numFmtId="0" fontId="27" fillId="24" borderId="0"/>
    <xf numFmtId="0" fontId="27" fillId="24" borderId="0"/>
    <xf numFmtId="0" fontId="27" fillId="24" borderId="0"/>
    <xf numFmtId="0" fontId="26" fillId="26" borderId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26" fillId="22" borderId="0"/>
    <xf numFmtId="0" fontId="26" fillId="22" borderId="0"/>
    <xf numFmtId="0" fontId="26" fillId="22" borderId="0"/>
    <xf numFmtId="0" fontId="26" fillId="22" borderId="0"/>
    <xf numFmtId="0" fontId="26" fillId="22" borderId="0"/>
    <xf numFmtId="0" fontId="26" fillId="22" borderId="0"/>
    <xf numFmtId="0" fontId="9" fillId="21" borderId="0" applyNumberFormat="0" applyBorder="0" applyAlignment="0" applyProtection="0"/>
    <xf numFmtId="0" fontId="9" fillId="27" borderId="0" applyNumberFormat="0" applyBorder="0" applyAlignment="0" applyProtection="0"/>
    <xf numFmtId="0" fontId="26" fillId="28" borderId="0"/>
    <xf numFmtId="0" fontId="26" fillId="28" borderId="0"/>
    <xf numFmtId="0" fontId="9" fillId="27" borderId="0" applyNumberFormat="0" applyBorder="0" applyAlignment="0" applyProtection="0"/>
    <xf numFmtId="0" fontId="9" fillId="29" borderId="0" applyNumberFormat="0" applyBorder="0" applyAlignment="0" applyProtection="0"/>
    <xf numFmtId="0" fontId="9" fillId="27" borderId="0" applyNumberFormat="0" applyBorder="0" applyAlignment="0" applyProtection="0"/>
    <xf numFmtId="0" fontId="27" fillId="30" borderId="0"/>
    <xf numFmtId="0" fontId="27" fillId="30" borderId="0"/>
    <xf numFmtId="0" fontId="9" fillId="27" borderId="0" applyNumberFormat="0" applyBorder="0" applyAlignment="0" applyProtection="0"/>
    <xf numFmtId="0" fontId="9" fillId="13" borderId="0" applyNumberFormat="0" applyBorder="0" applyAlignment="0" applyProtection="0"/>
    <xf numFmtId="0" fontId="27" fillId="30" borderId="0"/>
    <xf numFmtId="0" fontId="27" fillId="30" borderId="0"/>
    <xf numFmtId="0" fontId="27" fillId="30" borderId="0"/>
    <xf numFmtId="0" fontId="27" fillId="30" borderId="0"/>
    <xf numFmtId="0" fontId="27" fillId="30" borderId="0"/>
    <xf numFmtId="0" fontId="27" fillId="30" borderId="0"/>
    <xf numFmtId="0" fontId="27" fillId="30" borderId="0"/>
    <xf numFmtId="0" fontId="26" fillId="31" borderId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26" fillId="28" borderId="0"/>
    <xf numFmtId="0" fontId="26" fillId="28" borderId="0"/>
    <xf numFmtId="0" fontId="26" fillId="28" borderId="0"/>
    <xf numFmtId="0" fontId="26" fillId="28" borderId="0"/>
    <xf numFmtId="0" fontId="26" fillId="28" borderId="0"/>
    <xf numFmtId="0" fontId="26" fillId="28" borderId="0"/>
    <xf numFmtId="0" fontId="9" fillId="27" borderId="0" applyNumberFormat="0" applyBorder="0" applyAlignment="0" applyProtection="0"/>
    <xf numFmtId="0" fontId="9" fillId="32" borderId="0" applyNumberFormat="0" applyBorder="0" applyAlignment="0" applyProtection="0"/>
    <xf numFmtId="0" fontId="26" fillId="33" borderId="0"/>
    <xf numFmtId="0" fontId="26" fillId="33" borderId="0"/>
    <xf numFmtId="0" fontId="9" fillId="8" borderId="0" applyNumberFormat="0" applyBorder="0" applyAlignment="0" applyProtection="0"/>
    <xf numFmtId="0" fontId="9" fillId="32" borderId="0" applyNumberFormat="0" applyBorder="0" applyAlignment="0" applyProtection="0"/>
    <xf numFmtId="0" fontId="27" fillId="34" borderId="0"/>
    <xf numFmtId="0" fontId="27" fillId="34" borderId="0"/>
    <xf numFmtId="0" fontId="9" fillId="32" borderId="0" applyNumberFormat="0" applyBorder="0" applyAlignment="0" applyProtection="0"/>
    <xf numFmtId="0" fontId="27" fillId="34" borderId="0"/>
    <xf numFmtId="0" fontId="27" fillId="34" borderId="0"/>
    <xf numFmtId="0" fontId="27" fillId="34" borderId="0"/>
    <xf numFmtId="0" fontId="27" fillId="34" borderId="0"/>
    <xf numFmtId="0" fontId="27" fillId="34" borderId="0"/>
    <xf numFmtId="0" fontId="27" fillId="34" borderId="0"/>
    <xf numFmtId="0" fontId="27" fillId="34" borderId="0"/>
    <xf numFmtId="0" fontId="26" fillId="34" borderId="0"/>
    <xf numFmtId="0" fontId="26" fillId="33" borderId="0"/>
    <xf numFmtId="0" fontId="26" fillId="33" borderId="0"/>
    <xf numFmtId="0" fontId="26" fillId="33" borderId="0"/>
    <xf numFmtId="0" fontId="26" fillId="33" borderId="0"/>
    <xf numFmtId="0" fontId="26" fillId="33" borderId="0"/>
    <xf numFmtId="0" fontId="26" fillId="33" borderId="0"/>
    <xf numFmtId="0" fontId="26" fillId="33" borderId="0"/>
    <xf numFmtId="0" fontId="9" fillId="32" borderId="0" applyNumberFormat="0" applyBorder="0" applyAlignment="0" applyProtection="0"/>
    <xf numFmtId="0" fontId="9" fillId="19" borderId="0" applyNumberFormat="0" applyBorder="0" applyAlignment="0" applyProtection="0"/>
    <xf numFmtId="0" fontId="26" fillId="35" borderId="0"/>
    <xf numFmtId="0" fontId="26" fillId="35" borderId="0"/>
    <xf numFmtId="0" fontId="9" fillId="6" borderId="0" applyNumberFormat="0" applyBorder="0" applyAlignment="0" applyProtection="0"/>
    <xf numFmtId="0" fontId="9" fillId="19" borderId="0" applyNumberFormat="0" applyBorder="0" applyAlignment="0" applyProtection="0"/>
    <xf numFmtId="0" fontId="27" fillId="24" borderId="0"/>
    <xf numFmtId="0" fontId="27" fillId="24" borderId="0"/>
    <xf numFmtId="0" fontId="9" fillId="19" borderId="0" applyNumberFormat="0" applyBorder="0" applyAlignment="0" applyProtection="0"/>
    <xf numFmtId="0" fontId="27" fillId="24" borderId="0"/>
    <xf numFmtId="0" fontId="27" fillId="24" borderId="0"/>
    <xf numFmtId="0" fontId="27" fillId="24" borderId="0"/>
    <xf numFmtId="0" fontId="27" fillId="24" borderId="0"/>
    <xf numFmtId="0" fontId="27" fillId="24" borderId="0"/>
    <xf numFmtId="0" fontId="27" fillId="24" borderId="0"/>
    <xf numFmtId="0" fontId="27" fillId="24" borderId="0"/>
    <xf numFmtId="0" fontId="26" fillId="30" borderId="0"/>
    <xf numFmtId="0" fontId="26" fillId="35" borderId="0"/>
    <xf numFmtId="0" fontId="26" fillId="35" borderId="0"/>
    <xf numFmtId="0" fontId="26" fillId="35" borderId="0"/>
    <xf numFmtId="0" fontId="26" fillId="35" borderId="0"/>
    <xf numFmtId="0" fontId="26" fillId="35" borderId="0"/>
    <xf numFmtId="0" fontId="26" fillId="35" borderId="0"/>
    <xf numFmtId="0" fontId="26" fillId="35" borderId="0"/>
    <xf numFmtId="0" fontId="9" fillId="19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9" fillId="40" borderId="0" applyNumberFormat="0" applyBorder="0" applyAlignment="0" applyProtection="0"/>
    <xf numFmtId="0" fontId="26" fillId="41" borderId="0"/>
    <xf numFmtId="0" fontId="26" fillId="41" borderId="0"/>
    <xf numFmtId="0" fontId="9" fillId="40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27" fillId="34" borderId="0"/>
    <xf numFmtId="0" fontId="27" fillId="34" borderId="0"/>
    <xf numFmtId="0" fontId="9" fillId="40" borderId="0" applyNumberFormat="0" applyBorder="0" applyAlignment="0" applyProtection="0"/>
    <xf numFmtId="0" fontId="9" fillId="42" borderId="0" applyNumberFormat="0" applyBorder="0" applyAlignment="0" applyProtection="0"/>
    <xf numFmtId="0" fontId="27" fillId="34" borderId="0"/>
    <xf numFmtId="0" fontId="27" fillId="34" borderId="0"/>
    <xf numFmtId="0" fontId="27" fillId="34" borderId="0"/>
    <xf numFmtId="0" fontId="27" fillId="34" borderId="0"/>
    <xf numFmtId="0" fontId="27" fillId="34" borderId="0"/>
    <xf numFmtId="0" fontId="27" fillId="34" borderId="0"/>
    <xf numFmtId="0" fontId="27" fillId="34" borderId="0"/>
    <xf numFmtId="0" fontId="26" fillId="12" borderId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26" fillId="41" borderId="0"/>
    <xf numFmtId="0" fontId="26" fillId="41" borderId="0"/>
    <xf numFmtId="0" fontId="26" fillId="41" borderId="0"/>
    <xf numFmtId="0" fontId="26" fillId="41" borderId="0"/>
    <xf numFmtId="0" fontId="26" fillId="41" borderId="0"/>
    <xf numFmtId="0" fontId="26" fillId="41" borderId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26" fillId="44" borderId="0"/>
    <xf numFmtId="0" fontId="26" fillId="44" borderId="0"/>
    <xf numFmtId="0" fontId="9" fillId="37" borderId="0" applyNumberFormat="0" applyBorder="0" applyAlignment="0" applyProtection="0"/>
    <xf numFmtId="0" fontId="9" fillId="43" borderId="0" applyNumberFormat="0" applyBorder="0" applyAlignment="0" applyProtection="0"/>
    <xf numFmtId="0" fontId="27" fillId="18" borderId="0"/>
    <xf numFmtId="0" fontId="27" fillId="18" borderId="0"/>
    <xf numFmtId="0" fontId="9" fillId="43" borderId="0" applyNumberFormat="0" applyBorder="0" applyAlignment="0" applyProtection="0"/>
    <xf numFmtId="0" fontId="27" fillId="18" borderId="0"/>
    <xf numFmtId="0" fontId="27" fillId="18" borderId="0"/>
    <xf numFmtId="0" fontId="27" fillId="18" borderId="0"/>
    <xf numFmtId="0" fontId="27" fillId="18" borderId="0"/>
    <xf numFmtId="0" fontId="27" fillId="18" borderId="0"/>
    <xf numFmtId="0" fontId="27" fillId="18" borderId="0"/>
    <xf numFmtId="0" fontId="27" fillId="18" borderId="0"/>
    <xf numFmtId="0" fontId="26" fillId="18" borderId="0"/>
    <xf numFmtId="0" fontId="26" fillId="44" borderId="0"/>
    <xf numFmtId="0" fontId="26" fillId="44" borderId="0"/>
    <xf numFmtId="0" fontId="26" fillId="44" borderId="0"/>
    <xf numFmtId="0" fontId="26" fillId="44" borderId="0"/>
    <xf numFmtId="0" fontId="26" fillId="44" borderId="0"/>
    <xf numFmtId="0" fontId="26" fillId="44" borderId="0"/>
    <xf numFmtId="0" fontId="26" fillId="44" borderId="0"/>
    <xf numFmtId="0" fontId="9" fillId="43" borderId="0" applyNumberFormat="0" applyBorder="0" applyAlignment="0" applyProtection="0"/>
    <xf numFmtId="0" fontId="9" fillId="45" borderId="0" applyNumberFormat="0" applyBorder="0" applyAlignment="0" applyProtection="0"/>
    <xf numFmtId="0" fontId="26" fillId="46" borderId="0"/>
    <xf numFmtId="0" fontId="26" fillId="46" borderId="0"/>
    <xf numFmtId="0" fontId="9" fillId="45" borderId="0" applyNumberFormat="0" applyBorder="0" applyAlignment="0" applyProtection="0"/>
    <xf numFmtId="0" fontId="9" fillId="47" borderId="0" applyNumberFormat="0" applyBorder="0" applyAlignment="0" applyProtection="0"/>
    <xf numFmtId="0" fontId="9" fillId="45" borderId="0" applyNumberFormat="0" applyBorder="0" applyAlignment="0" applyProtection="0"/>
    <xf numFmtId="0" fontId="27" fillId="48" borderId="0"/>
    <xf numFmtId="0" fontId="27" fillId="48" borderId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27" fillId="48" borderId="0"/>
    <xf numFmtId="0" fontId="27" fillId="48" borderId="0"/>
    <xf numFmtId="0" fontId="27" fillId="48" borderId="0"/>
    <xf numFmtId="0" fontId="27" fillId="48" borderId="0"/>
    <xf numFmtId="0" fontId="27" fillId="48" borderId="0"/>
    <xf numFmtId="0" fontId="27" fillId="48" borderId="0"/>
    <xf numFmtId="0" fontId="27" fillId="48" borderId="0"/>
    <xf numFmtId="0" fontId="26" fillId="50" borderId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26" fillId="46" borderId="0"/>
    <xf numFmtId="0" fontId="26" fillId="46" borderId="0"/>
    <xf numFmtId="0" fontId="26" fillId="46" borderId="0"/>
    <xf numFmtId="0" fontId="26" fillId="46" borderId="0"/>
    <xf numFmtId="0" fontId="26" fillId="46" borderId="0"/>
    <xf numFmtId="0" fontId="26" fillId="46" borderId="0"/>
    <xf numFmtId="0" fontId="9" fillId="45" borderId="0" applyNumberFormat="0" applyBorder="0" applyAlignment="0" applyProtection="0"/>
    <xf numFmtId="0" fontId="9" fillId="27" borderId="0" applyNumberFormat="0" applyBorder="0" applyAlignment="0" applyProtection="0"/>
    <xf numFmtId="0" fontId="26" fillId="51" borderId="0"/>
    <xf numFmtId="0" fontId="26" fillId="51" borderId="0"/>
    <xf numFmtId="0" fontId="9" fillId="27" borderId="0" applyNumberFormat="0" applyBorder="0" applyAlignment="0" applyProtection="0"/>
    <xf numFmtId="0" fontId="9" fillId="29" borderId="0" applyNumberFormat="0" applyBorder="0" applyAlignment="0" applyProtection="0"/>
    <xf numFmtId="0" fontId="9" fillId="27" borderId="0" applyNumberFormat="0" applyBorder="0" applyAlignment="0" applyProtection="0"/>
    <xf numFmtId="0" fontId="27" fillId="20" borderId="0"/>
    <xf numFmtId="0" fontId="27" fillId="20" borderId="0"/>
    <xf numFmtId="0" fontId="9" fillId="27" borderId="0" applyNumberFormat="0" applyBorder="0" applyAlignment="0" applyProtection="0"/>
    <xf numFmtId="0" fontId="9" fillId="42" borderId="0" applyNumberFormat="0" applyBorder="0" applyAlignment="0" applyProtection="0"/>
    <xf numFmtId="0" fontId="27" fillId="20" borderId="0"/>
    <xf numFmtId="0" fontId="27" fillId="20" borderId="0"/>
    <xf numFmtId="0" fontId="27" fillId="20" borderId="0"/>
    <xf numFmtId="0" fontId="27" fillId="20" borderId="0"/>
    <xf numFmtId="0" fontId="27" fillId="20" borderId="0"/>
    <xf numFmtId="0" fontId="27" fillId="20" borderId="0"/>
    <xf numFmtId="0" fontId="27" fillId="20" borderId="0"/>
    <xf numFmtId="0" fontId="26" fillId="31" borderId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26" fillId="51" borderId="0"/>
    <xf numFmtId="0" fontId="26" fillId="51" borderId="0"/>
    <xf numFmtId="0" fontId="26" fillId="51" borderId="0"/>
    <xf numFmtId="0" fontId="26" fillId="51" borderId="0"/>
    <xf numFmtId="0" fontId="26" fillId="51" borderId="0"/>
    <xf numFmtId="0" fontId="26" fillId="51" borderId="0"/>
    <xf numFmtId="0" fontId="9" fillId="27" borderId="0" applyNumberFormat="0" applyBorder="0" applyAlignment="0" applyProtection="0"/>
    <xf numFmtId="0" fontId="9" fillId="40" borderId="0" applyNumberFormat="0" applyBorder="0" applyAlignment="0" applyProtection="0"/>
    <xf numFmtId="0" fontId="26" fillId="52" borderId="0"/>
    <xf numFmtId="0" fontId="26" fillId="52" borderId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27" fillId="34" borderId="0"/>
    <xf numFmtId="0" fontId="27" fillId="34" borderId="0"/>
    <xf numFmtId="0" fontId="9" fillId="40" borderId="0" applyNumberFormat="0" applyBorder="0" applyAlignment="0" applyProtection="0"/>
    <xf numFmtId="0" fontId="27" fillId="34" borderId="0"/>
    <xf numFmtId="0" fontId="27" fillId="34" borderId="0"/>
    <xf numFmtId="0" fontId="27" fillId="34" borderId="0"/>
    <xf numFmtId="0" fontId="27" fillId="34" borderId="0"/>
    <xf numFmtId="0" fontId="27" fillId="34" borderId="0"/>
    <xf numFmtId="0" fontId="27" fillId="34" borderId="0"/>
    <xf numFmtId="0" fontId="27" fillId="34" borderId="0"/>
    <xf numFmtId="0" fontId="26" fillId="12" borderId="0"/>
    <xf numFmtId="0" fontId="26" fillId="52" borderId="0"/>
    <xf numFmtId="0" fontId="26" fillId="52" borderId="0"/>
    <xf numFmtId="0" fontId="26" fillId="52" borderId="0"/>
    <xf numFmtId="0" fontId="26" fillId="52" borderId="0"/>
    <xf numFmtId="0" fontId="26" fillId="52" borderId="0"/>
    <xf numFmtId="0" fontId="26" fillId="52" borderId="0"/>
    <xf numFmtId="0" fontId="26" fillId="52" borderId="0"/>
    <xf numFmtId="0" fontId="9" fillId="40" borderId="0" applyNumberFormat="0" applyBorder="0" applyAlignment="0" applyProtection="0"/>
    <xf numFmtId="0" fontId="9" fillId="53" borderId="0" applyNumberFormat="0" applyBorder="0" applyAlignment="0" applyProtection="0"/>
    <xf numFmtId="0" fontId="26" fillId="54" borderId="0"/>
    <xf numFmtId="0" fontId="26" fillId="54" borderId="0"/>
    <xf numFmtId="0" fontId="9" fillId="53" borderId="0" applyNumberFormat="0" applyBorder="0" applyAlignment="0" applyProtection="0"/>
    <xf numFmtId="0" fontId="9" fillId="55" borderId="0" applyNumberFormat="0" applyBorder="0" applyAlignment="0" applyProtection="0"/>
    <xf numFmtId="0" fontId="9" fillId="53" borderId="0" applyNumberFormat="0" applyBorder="0" applyAlignment="0" applyProtection="0"/>
    <xf numFmtId="0" fontId="27" fillId="24" borderId="0"/>
    <xf numFmtId="0" fontId="27" fillId="24" borderId="0"/>
    <xf numFmtId="0" fontId="9" fillId="53" borderId="0" applyNumberFormat="0" applyBorder="0" applyAlignment="0" applyProtection="0"/>
    <xf numFmtId="0" fontId="9" fillId="19" borderId="0" applyNumberFormat="0" applyBorder="0" applyAlignment="0" applyProtection="0"/>
    <xf numFmtId="0" fontId="27" fillId="24" borderId="0"/>
    <xf numFmtId="0" fontId="27" fillId="24" borderId="0"/>
    <xf numFmtId="0" fontId="27" fillId="24" borderId="0"/>
    <xf numFmtId="0" fontId="27" fillId="24" borderId="0"/>
    <xf numFmtId="0" fontId="27" fillId="24" borderId="0"/>
    <xf numFmtId="0" fontId="27" fillId="24" borderId="0"/>
    <xf numFmtId="0" fontId="27" fillId="24" borderId="0"/>
    <xf numFmtId="0" fontId="26" fillId="56" borderId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26" fillId="54" borderId="0"/>
    <xf numFmtId="0" fontId="26" fillId="54" borderId="0"/>
    <xf numFmtId="0" fontId="26" fillId="54" borderId="0"/>
    <xf numFmtId="0" fontId="26" fillId="54" borderId="0"/>
    <xf numFmtId="0" fontId="26" fillId="54" borderId="0"/>
    <xf numFmtId="0" fontId="26" fillId="54" borderId="0"/>
    <xf numFmtId="0" fontId="9" fillId="53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9" fillId="58" borderId="0" applyNumberFormat="0" applyBorder="0" applyAlignment="0" applyProtection="0"/>
    <xf numFmtId="0" fontId="29" fillId="59" borderId="0" applyNumberFormat="0" applyBorder="0" applyAlignment="0" applyProtection="0"/>
    <xf numFmtId="0" fontId="29" fillId="58" borderId="0" applyNumberFormat="0" applyBorder="0" applyAlignment="0" applyProtection="0"/>
    <xf numFmtId="0" fontId="30" fillId="34" borderId="0"/>
    <xf numFmtId="0" fontId="30" fillId="34" borderId="0"/>
    <xf numFmtId="0" fontId="31" fillId="60" borderId="0" applyNumberFormat="0" applyBorder="0" applyAlignment="0" applyProtection="0"/>
    <xf numFmtId="0" fontId="29" fillId="58" borderId="0" applyNumberFormat="0" applyBorder="0" applyAlignment="0" applyProtection="0"/>
    <xf numFmtId="0" fontId="30" fillId="34" borderId="0"/>
    <xf numFmtId="0" fontId="30" fillId="34" borderId="0"/>
    <xf numFmtId="0" fontId="30" fillId="34" borderId="0"/>
    <xf numFmtId="0" fontId="30" fillId="34" borderId="0"/>
    <xf numFmtId="0" fontId="30" fillId="34" borderId="0"/>
    <xf numFmtId="0" fontId="30" fillId="34" borderId="0"/>
    <xf numFmtId="0" fontId="30" fillId="34" borderId="0"/>
    <xf numFmtId="0" fontId="30" fillId="34" borderId="0"/>
    <xf numFmtId="0" fontId="32" fillId="61" borderId="0"/>
    <xf numFmtId="0" fontId="29" fillId="58" borderId="0" applyNumberFormat="0" applyBorder="0" applyAlignment="0" applyProtection="0"/>
    <xf numFmtId="0" fontId="32" fillId="62" borderId="0"/>
    <xf numFmtId="0" fontId="32" fillId="62" borderId="0"/>
    <xf numFmtId="0" fontId="32" fillId="62" borderId="0"/>
    <xf numFmtId="0" fontId="29" fillId="58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43" borderId="0" applyNumberFormat="0" applyBorder="0" applyAlignment="0" applyProtection="0"/>
    <xf numFmtId="0" fontId="30" fillId="63" borderId="0"/>
    <xf numFmtId="0" fontId="30" fillId="63" borderId="0"/>
    <xf numFmtId="0" fontId="31" fillId="43" borderId="0" applyNumberFormat="0" applyBorder="0" applyAlignment="0" applyProtection="0"/>
    <xf numFmtId="0" fontId="29" fillId="43" borderId="0" applyNumberFormat="0" applyBorder="0" applyAlignment="0" applyProtection="0"/>
    <xf numFmtId="0" fontId="30" fillId="63" borderId="0"/>
    <xf numFmtId="0" fontId="30" fillId="63" borderId="0"/>
    <xf numFmtId="0" fontId="30" fillId="63" borderId="0"/>
    <xf numFmtId="0" fontId="30" fillId="63" borderId="0"/>
    <xf numFmtId="0" fontId="30" fillId="63" borderId="0"/>
    <xf numFmtId="0" fontId="30" fillId="63" borderId="0"/>
    <xf numFmtId="0" fontId="30" fillId="63" borderId="0"/>
    <xf numFmtId="0" fontId="30" fillId="63" borderId="0"/>
    <xf numFmtId="0" fontId="32" fillId="18" borderId="0"/>
    <xf numFmtId="0" fontId="29" fillId="43" borderId="0" applyNumberFormat="0" applyBorder="0" applyAlignment="0" applyProtection="0"/>
    <xf numFmtId="0" fontId="32" fillId="64" borderId="0"/>
    <xf numFmtId="0" fontId="32" fillId="64" borderId="0"/>
    <xf numFmtId="0" fontId="32" fillId="64" borderId="0"/>
    <xf numFmtId="0" fontId="29" fillId="43" borderId="0" applyNumberFormat="0" applyBorder="0" applyAlignment="0" applyProtection="0"/>
    <xf numFmtId="0" fontId="29" fillId="45" borderId="0" applyNumberFormat="0" applyBorder="0" applyAlignment="0" applyProtection="0"/>
    <xf numFmtId="0" fontId="29" fillId="47" borderId="0" applyNumberFormat="0" applyBorder="0" applyAlignment="0" applyProtection="0"/>
    <xf numFmtId="0" fontId="29" fillId="45" borderId="0" applyNumberFormat="0" applyBorder="0" applyAlignment="0" applyProtection="0"/>
    <xf numFmtId="0" fontId="30" fillId="56" borderId="0"/>
    <xf numFmtId="0" fontId="30" fillId="56" borderId="0"/>
    <xf numFmtId="0" fontId="31" fillId="49" borderId="0" applyNumberFormat="0" applyBorder="0" applyAlignment="0" applyProtection="0"/>
    <xf numFmtId="0" fontId="29" fillId="45" borderId="0" applyNumberFormat="0" applyBorder="0" applyAlignment="0" applyProtection="0"/>
    <xf numFmtId="0" fontId="30" fillId="56" borderId="0"/>
    <xf numFmtId="0" fontId="30" fillId="56" borderId="0"/>
    <xf numFmtId="0" fontId="30" fillId="56" borderId="0"/>
    <xf numFmtId="0" fontId="30" fillId="56" borderId="0"/>
    <xf numFmtId="0" fontId="30" fillId="56" borderId="0"/>
    <xf numFmtId="0" fontId="30" fillId="56" borderId="0"/>
    <xf numFmtId="0" fontId="30" fillId="56" borderId="0"/>
    <xf numFmtId="0" fontId="30" fillId="56" borderId="0"/>
    <xf numFmtId="0" fontId="32" fillId="50" borderId="0"/>
    <xf numFmtId="0" fontId="29" fillId="45" borderId="0" applyNumberFormat="0" applyBorder="0" applyAlignment="0" applyProtection="0"/>
    <xf numFmtId="0" fontId="32" fillId="65" borderId="0"/>
    <xf numFmtId="0" fontId="32" fillId="65" borderId="0"/>
    <xf numFmtId="0" fontId="32" fillId="65" borderId="0"/>
    <xf numFmtId="0" fontId="29" fillId="45" borderId="0" applyNumberFormat="0" applyBorder="0" applyAlignment="0" applyProtection="0"/>
    <xf numFmtId="0" fontId="29" fillId="66" borderId="0" applyNumberFormat="0" applyBorder="0" applyAlignment="0" applyProtection="0"/>
    <xf numFmtId="0" fontId="29" fillId="67" borderId="0" applyNumberFormat="0" applyBorder="0" applyAlignment="0" applyProtection="0"/>
    <xf numFmtId="0" fontId="29" fillId="66" borderId="0" applyNumberFormat="0" applyBorder="0" applyAlignment="0" applyProtection="0"/>
    <xf numFmtId="0" fontId="30" fillId="20" borderId="0"/>
    <xf numFmtId="0" fontId="30" fillId="20" borderId="0"/>
    <xf numFmtId="0" fontId="31" fillId="42" borderId="0" applyNumberFormat="0" applyBorder="0" applyAlignment="0" applyProtection="0"/>
    <xf numFmtId="0" fontId="29" fillId="66" borderId="0" applyNumberFormat="0" applyBorder="0" applyAlignment="0" applyProtection="0"/>
    <xf numFmtId="0" fontId="30" fillId="20" borderId="0"/>
    <xf numFmtId="0" fontId="30" fillId="20" borderId="0"/>
    <xf numFmtId="0" fontId="30" fillId="20" borderId="0"/>
    <xf numFmtId="0" fontId="30" fillId="20" borderId="0"/>
    <xf numFmtId="0" fontId="30" fillId="20" borderId="0"/>
    <xf numFmtId="0" fontId="30" fillId="20" borderId="0"/>
    <xf numFmtId="0" fontId="30" fillId="20" borderId="0"/>
    <xf numFmtId="0" fontId="30" fillId="20" borderId="0"/>
    <xf numFmtId="0" fontId="32" fillId="68" borderId="0"/>
    <xf numFmtId="0" fontId="29" fillId="66" borderId="0" applyNumberFormat="0" applyBorder="0" applyAlignment="0" applyProtection="0"/>
    <xf numFmtId="0" fontId="32" fillId="69" borderId="0"/>
    <xf numFmtId="0" fontId="32" fillId="69" borderId="0"/>
    <xf numFmtId="0" fontId="32" fillId="69" borderId="0"/>
    <xf numFmtId="0" fontId="29" fillId="66" borderId="0" applyNumberFormat="0" applyBorder="0" applyAlignment="0" applyProtection="0"/>
    <xf numFmtId="0" fontId="29" fillId="60" borderId="0" applyNumberFormat="0" applyBorder="0" applyAlignment="0" applyProtection="0"/>
    <xf numFmtId="0" fontId="29" fillId="57" borderId="0" applyNumberFormat="0" applyBorder="0" applyAlignment="0" applyProtection="0"/>
    <xf numFmtId="0" fontId="29" fillId="60" borderId="0" applyNumberFormat="0" applyBorder="0" applyAlignment="0" applyProtection="0"/>
    <xf numFmtId="0" fontId="30" fillId="34" borderId="0"/>
    <xf numFmtId="0" fontId="30" fillId="34" borderId="0"/>
    <xf numFmtId="0" fontId="31" fillId="60" borderId="0" applyNumberFormat="0" applyBorder="0" applyAlignment="0" applyProtection="0"/>
    <xf numFmtId="0" fontId="29" fillId="60" borderId="0" applyNumberFormat="0" applyBorder="0" applyAlignment="0" applyProtection="0"/>
    <xf numFmtId="0" fontId="30" fillId="34" borderId="0"/>
    <xf numFmtId="0" fontId="30" fillId="34" borderId="0"/>
    <xf numFmtId="0" fontId="30" fillId="34" borderId="0"/>
    <xf numFmtId="0" fontId="30" fillId="34" borderId="0"/>
    <xf numFmtId="0" fontId="30" fillId="34" borderId="0"/>
    <xf numFmtId="0" fontId="30" fillId="34" borderId="0"/>
    <xf numFmtId="0" fontId="30" fillId="34" borderId="0"/>
    <xf numFmtId="0" fontId="30" fillId="34" borderId="0"/>
    <xf numFmtId="0" fontId="32" fillId="70" borderId="0"/>
    <xf numFmtId="0" fontId="29" fillId="60" borderId="0" applyNumberFormat="0" applyBorder="0" applyAlignment="0" applyProtection="0"/>
    <xf numFmtId="0" fontId="32" fillId="71" borderId="0"/>
    <xf numFmtId="0" fontId="32" fillId="71" borderId="0"/>
    <xf numFmtId="0" fontId="32" fillId="71" borderId="0"/>
    <xf numFmtId="0" fontId="29" fillId="60" borderId="0" applyNumberFormat="0" applyBorder="0" applyAlignment="0" applyProtection="0"/>
    <xf numFmtId="0" fontId="29" fillId="72" borderId="0" applyNumberFormat="0" applyBorder="0" applyAlignment="0" applyProtection="0"/>
    <xf numFmtId="0" fontId="29" fillId="73" borderId="0" applyNumberFormat="0" applyBorder="0" applyAlignment="0" applyProtection="0"/>
    <xf numFmtId="0" fontId="29" fillId="72" borderId="0" applyNumberFormat="0" applyBorder="0" applyAlignment="0" applyProtection="0"/>
    <xf numFmtId="0" fontId="30" fillId="18" borderId="0"/>
    <xf numFmtId="0" fontId="30" fillId="18" borderId="0"/>
    <xf numFmtId="0" fontId="31" fillId="19" borderId="0" applyNumberFormat="0" applyBorder="0" applyAlignment="0" applyProtection="0"/>
    <xf numFmtId="0" fontId="29" fillId="72" borderId="0" applyNumberFormat="0" applyBorder="0" applyAlignment="0" applyProtection="0"/>
    <xf numFmtId="0" fontId="30" fillId="18" borderId="0"/>
    <xf numFmtId="0" fontId="30" fillId="18" borderId="0"/>
    <xf numFmtId="0" fontId="30" fillId="18" borderId="0"/>
    <xf numFmtId="0" fontId="30" fillId="18" borderId="0"/>
    <xf numFmtId="0" fontId="30" fillId="18" borderId="0"/>
    <xf numFmtId="0" fontId="30" fillId="18" borderId="0"/>
    <xf numFmtId="0" fontId="30" fillId="18" borderId="0"/>
    <xf numFmtId="0" fontId="30" fillId="18" borderId="0"/>
    <xf numFmtId="0" fontId="32" fillId="74" borderId="0"/>
    <xf numFmtId="0" fontId="29" fillId="72" borderId="0" applyNumberFormat="0" applyBorder="0" applyAlignment="0" applyProtection="0"/>
    <xf numFmtId="0" fontId="32" fillId="75" borderId="0"/>
    <xf numFmtId="0" fontId="32" fillId="75" borderId="0"/>
    <xf numFmtId="0" fontId="32" fillId="75" borderId="0"/>
    <xf numFmtId="0" fontId="29" fillId="72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76" borderId="0" applyNumberFormat="0" applyBorder="0" applyAlignment="0" applyProtection="0"/>
    <xf numFmtId="0" fontId="28" fillId="76" borderId="0" applyNumberFormat="0" applyBorder="0" applyAlignment="0" applyProtection="0"/>
    <xf numFmtId="0" fontId="28" fillId="76" borderId="0" applyNumberFormat="0" applyBorder="0" applyAlignment="0" applyProtection="0"/>
    <xf numFmtId="0" fontId="28" fillId="77" borderId="0" applyNumberFormat="0" applyBorder="0" applyAlignment="0" applyProtection="0"/>
    <xf numFmtId="0" fontId="28" fillId="77" borderId="0" applyNumberFormat="0" applyBorder="0" applyAlignment="0" applyProtection="0"/>
    <xf numFmtId="0" fontId="28" fillId="77" borderId="0" applyNumberFormat="0" applyBorder="0" applyAlignment="0" applyProtection="0"/>
    <xf numFmtId="0" fontId="28" fillId="78" borderId="0" applyNumberFormat="0" applyBorder="0" applyAlignment="0" applyProtection="0"/>
    <xf numFmtId="0" fontId="28" fillId="78" borderId="0" applyNumberFormat="0" applyBorder="0" applyAlignment="0" applyProtection="0"/>
    <xf numFmtId="0" fontId="28" fillId="78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57" borderId="0" applyNumberFormat="0" applyBorder="0" applyAlignment="0" applyProtection="0"/>
    <xf numFmtId="0" fontId="28" fillId="79" borderId="0" applyNumberFormat="0" applyBorder="0" applyAlignment="0" applyProtection="0"/>
    <xf numFmtId="0" fontId="28" fillId="79" borderId="0" applyNumberFormat="0" applyBorder="0" applyAlignment="0" applyProtection="0"/>
    <xf numFmtId="0" fontId="28" fillId="79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4" fillId="5" borderId="12" applyNumberFormat="0" applyAlignment="0" applyProtection="0"/>
    <xf numFmtId="0" fontId="34" fillId="5" borderId="12" applyNumberFormat="0" applyAlignment="0" applyProtection="0"/>
    <xf numFmtId="0" fontId="34" fillId="5" borderId="12" applyNumberFormat="0" applyAlignment="0" applyProtection="0"/>
    <xf numFmtId="0" fontId="34" fillId="5" borderId="12" applyNumberFormat="0" applyAlignment="0" applyProtection="0"/>
    <xf numFmtId="0" fontId="34" fillId="5" borderId="12" applyNumberFormat="0" applyAlignment="0" applyProtection="0"/>
    <xf numFmtId="0" fontId="34" fillId="5" borderId="12" applyNumberFormat="0" applyAlignment="0" applyProtection="0"/>
    <xf numFmtId="0" fontId="34" fillId="5" borderId="12" applyNumberFormat="0" applyAlignment="0" applyProtection="0"/>
    <xf numFmtId="0" fontId="35" fillId="80" borderId="13"/>
    <xf numFmtId="0" fontId="35" fillId="80" borderId="13"/>
    <xf numFmtId="0" fontId="34" fillId="5" borderId="12" applyNumberFormat="0" applyAlignment="0" applyProtection="0"/>
    <xf numFmtId="0" fontId="34" fillId="5" borderId="12" applyNumberFormat="0" applyAlignment="0" applyProtection="0"/>
    <xf numFmtId="0" fontId="36" fillId="81" borderId="14" applyNumberFormat="0" applyAlignment="0" applyProtection="0"/>
    <xf numFmtId="0" fontId="36" fillId="81" borderId="14" applyNumberFormat="0" applyAlignment="0" applyProtection="0"/>
    <xf numFmtId="0" fontId="36" fillId="81" borderId="14" applyNumberFormat="0" applyAlignment="0" applyProtection="0"/>
    <xf numFmtId="166" fontId="11" fillId="0" borderId="0"/>
    <xf numFmtId="169" fontId="11" fillId="0" borderId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/>
    <xf numFmtId="170" fontId="11" fillId="0" borderId="0"/>
    <xf numFmtId="171" fontId="11" fillId="0" borderId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/>
    <xf numFmtId="0" fontId="37" fillId="0" borderId="15">
      <alignment vertical="center" wrapText="1"/>
    </xf>
    <xf numFmtId="0" fontId="9" fillId="0" borderId="0" applyBorder="0" applyProtection="0"/>
    <xf numFmtId="172" fontId="26" fillId="0" borderId="0"/>
    <xf numFmtId="172" fontId="26" fillId="0" borderId="0" applyBorder="0" applyProtection="0"/>
    <xf numFmtId="0" fontId="26" fillId="0" borderId="0" applyBorder="0" applyProtection="0"/>
    <xf numFmtId="172" fontId="26" fillId="0" borderId="0" applyBorder="0" applyProtection="0"/>
    <xf numFmtId="172" fontId="26" fillId="0" borderId="0" applyBorder="0" applyProtection="0"/>
    <xf numFmtId="0" fontId="9" fillId="0" borderId="0" applyBorder="0" applyProtection="0"/>
    <xf numFmtId="173" fontId="9" fillId="0" borderId="0" applyBorder="0" applyProtection="0"/>
    <xf numFmtId="0" fontId="26" fillId="0" borderId="0"/>
    <xf numFmtId="173" fontId="38" fillId="0" borderId="0" applyBorder="0" applyProtection="0"/>
    <xf numFmtId="3" fontId="9" fillId="0" borderId="0" applyBorder="0" applyProtection="0"/>
    <xf numFmtId="173" fontId="26" fillId="0" borderId="0" applyBorder="0" applyProtection="0"/>
    <xf numFmtId="168" fontId="26" fillId="0" borderId="0" applyBorder="0" applyProtection="0"/>
    <xf numFmtId="168" fontId="26" fillId="0" borderId="0" applyBorder="0" applyProtection="0"/>
    <xf numFmtId="3" fontId="9" fillId="0" borderId="0" applyBorder="0" applyProtection="0"/>
    <xf numFmtId="173" fontId="9" fillId="0" borderId="0" applyBorder="0" applyProtection="0"/>
    <xf numFmtId="0" fontId="39" fillId="0" borderId="0" applyNumberFormat="0" applyFill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1" fillId="0" borderId="0" applyNumberFormat="0" applyBorder="0" applyProtection="0">
      <alignment horizontal="center"/>
    </xf>
    <xf numFmtId="0" fontId="42" fillId="0" borderId="16" applyNumberFormat="0" applyFill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0">
      <alignment horizontal="center"/>
    </xf>
    <xf numFmtId="0" fontId="41" fillId="0" borderId="0" applyNumberFormat="0" applyBorder="0" applyProtection="0">
      <alignment horizontal="center" textRotation="90"/>
    </xf>
    <xf numFmtId="0" fontId="45" fillId="0" borderId="0">
      <alignment horizontal="center" textRotation="90"/>
    </xf>
    <xf numFmtId="0" fontId="46" fillId="6" borderId="12" applyNumberFormat="0" applyAlignment="0" applyProtection="0"/>
    <xf numFmtId="0" fontId="46" fillId="6" borderId="12" applyNumberFormat="0" applyAlignment="0" applyProtection="0"/>
    <xf numFmtId="0" fontId="46" fillId="6" borderId="12" applyNumberFormat="0" applyAlignment="0" applyProtection="0"/>
    <xf numFmtId="0" fontId="46" fillId="6" borderId="12" applyNumberFormat="0" applyAlignment="0" applyProtection="0"/>
    <xf numFmtId="0" fontId="46" fillId="6" borderId="12" applyNumberFormat="0" applyAlignment="0" applyProtection="0"/>
    <xf numFmtId="0" fontId="47" fillId="30" borderId="13"/>
    <xf numFmtId="0" fontId="47" fillId="30" borderId="13"/>
    <xf numFmtId="0" fontId="46" fillId="6" borderId="12" applyNumberFormat="0" applyAlignment="0" applyProtection="0"/>
    <xf numFmtId="0" fontId="48" fillId="0" borderId="19" applyNumberFormat="0" applyFill="0" applyAlignment="0" applyProtection="0"/>
    <xf numFmtId="0" fontId="49" fillId="38" borderId="0" applyNumberFormat="0" applyBorder="0" applyAlignment="0" applyProtection="0"/>
    <xf numFmtId="0" fontId="49" fillId="38" borderId="0" applyNumberFormat="0" applyBorder="0" applyAlignment="0" applyProtection="0"/>
    <xf numFmtId="0" fontId="49" fillId="38" borderId="0" applyNumberFormat="0" applyBorder="0" applyAlignment="0" applyProtection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" fillId="0" borderId="0"/>
    <xf numFmtId="0" fontId="11" fillId="0" borderId="0"/>
    <xf numFmtId="0" fontId="9" fillId="0" borderId="0"/>
    <xf numFmtId="0" fontId="1" fillId="0" borderId="0"/>
    <xf numFmtId="0" fontId="9" fillId="0" borderId="0"/>
    <xf numFmtId="0" fontId="11" fillId="0" borderId="0"/>
    <xf numFmtId="0" fontId="9" fillId="0" borderId="0"/>
    <xf numFmtId="168" fontId="26" fillId="0" borderId="0" applyBorder="0" applyProtection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9" fillId="0" borderId="0"/>
    <xf numFmtId="0" fontId="23" fillId="7" borderId="20" applyNumberFormat="0" applyAlignment="0" applyProtection="0"/>
    <xf numFmtId="0" fontId="23" fillId="7" borderId="20" applyNumberFormat="0" applyAlignment="0" applyProtection="0"/>
    <xf numFmtId="0" fontId="23" fillId="7" borderId="20" applyNumberFormat="0" applyAlignment="0" applyProtection="0"/>
    <xf numFmtId="0" fontId="23" fillId="7" borderId="20" applyNumberFormat="0" applyAlignment="0" applyProtection="0"/>
    <xf numFmtId="0" fontId="23" fillId="7" borderId="20" applyNumberFormat="0" applyAlignment="0" applyProtection="0"/>
    <xf numFmtId="0" fontId="50" fillId="24" borderId="21"/>
    <xf numFmtId="0" fontId="50" fillId="24" borderId="21"/>
    <xf numFmtId="0" fontId="23" fillId="7" borderId="20" applyNumberFormat="0" applyAlignment="0" applyProtection="0"/>
    <xf numFmtId="0" fontId="51" fillId="5" borderId="22" applyNumberFormat="0" applyAlignment="0" applyProtection="0"/>
    <xf numFmtId="0" fontId="51" fillId="5" borderId="22" applyNumberFormat="0" applyAlignment="0" applyProtection="0"/>
    <xf numFmtId="0" fontId="51" fillId="5" borderId="22" applyNumberFormat="0" applyAlignment="0" applyProtection="0"/>
    <xf numFmtId="0" fontId="51" fillId="5" borderId="22" applyNumberFormat="0" applyAlignment="0" applyProtection="0"/>
    <xf numFmtId="0" fontId="51" fillId="5" borderId="22" applyNumberFormat="0" applyAlignment="0" applyProtection="0"/>
    <xf numFmtId="0" fontId="52" fillId="80" borderId="23"/>
    <xf numFmtId="0" fontId="52" fillId="80" borderId="23"/>
    <xf numFmtId="0" fontId="51" fillId="5" borderId="22" applyNumberFormat="0" applyAlignment="0" applyProtection="0"/>
    <xf numFmtId="9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53" fillId="0" borderId="0" applyNumberFormat="0" applyBorder="0" applyProtection="0"/>
    <xf numFmtId="0" fontId="54" fillId="0" borderId="0"/>
    <xf numFmtId="174" fontId="53" fillId="0" borderId="0" applyBorder="0" applyProtection="0"/>
    <xf numFmtId="175" fontId="54" fillId="0" borderId="0"/>
    <xf numFmtId="0" fontId="23" fillId="0" borderId="0"/>
    <xf numFmtId="0" fontId="23" fillId="0" borderId="0"/>
    <xf numFmtId="0" fontId="23" fillId="0" borderId="0"/>
    <xf numFmtId="165" fontId="24" fillId="0" borderId="0" applyBorder="0" applyProtection="0"/>
    <xf numFmtId="0" fontId="55" fillId="0" borderId="0" applyNumberFormat="0" applyFill="0" applyBorder="0" applyAlignment="0" applyProtection="0"/>
    <xf numFmtId="0" fontId="56" fillId="0" borderId="24" applyNumberFormat="0" applyFill="0" applyAlignment="0" applyProtection="0"/>
    <xf numFmtId="0" fontId="57" fillId="0" borderId="25"/>
    <xf numFmtId="0" fontId="57" fillId="0" borderId="25"/>
    <xf numFmtId="0" fontId="57" fillId="0" borderId="25"/>
    <xf numFmtId="0" fontId="57" fillId="0" borderId="25"/>
    <xf numFmtId="0" fontId="56" fillId="0" borderId="24" applyNumberFormat="0" applyFill="0" applyAlignment="0" applyProtection="0"/>
    <xf numFmtId="0" fontId="58" fillId="0" borderId="0" applyNumberFormat="0" applyFill="0" applyBorder="0" applyAlignment="0" applyProtection="0"/>
    <xf numFmtId="0" fontId="29" fillId="82" borderId="0" applyNumberFormat="0" applyBorder="0" applyAlignment="0" applyProtection="0"/>
    <xf numFmtId="0" fontId="30" fillId="83" borderId="0"/>
    <xf numFmtId="0" fontId="30" fillId="83" borderId="0"/>
    <xf numFmtId="0" fontId="31" fillId="60" borderId="0" applyNumberFormat="0" applyBorder="0" applyAlignment="0" applyProtection="0"/>
    <xf numFmtId="0" fontId="29" fillId="84" borderId="0" applyNumberFormat="0" applyBorder="0" applyAlignment="0" applyProtection="0"/>
    <xf numFmtId="0" fontId="30" fillId="83" borderId="0"/>
    <xf numFmtId="0" fontId="30" fillId="83" borderId="0"/>
    <xf numFmtId="0" fontId="30" fillId="83" borderId="0"/>
    <xf numFmtId="0" fontId="30" fillId="83" borderId="0"/>
    <xf numFmtId="0" fontId="30" fillId="83" borderId="0"/>
    <xf numFmtId="0" fontId="30" fillId="83" borderId="0"/>
    <xf numFmtId="0" fontId="30" fillId="83" borderId="0"/>
    <xf numFmtId="0" fontId="30" fillId="83" borderId="0"/>
    <xf numFmtId="0" fontId="32" fillId="85" borderId="0"/>
    <xf numFmtId="0" fontId="29" fillId="84" borderId="0" applyNumberFormat="0" applyBorder="0" applyAlignment="0" applyProtection="0"/>
    <xf numFmtId="0" fontId="32" fillId="86" borderId="0"/>
    <xf numFmtId="0" fontId="32" fillId="86" borderId="0"/>
    <xf numFmtId="0" fontId="32" fillId="86" borderId="0"/>
    <xf numFmtId="0" fontId="29" fillId="84" borderId="0" applyNumberFormat="0" applyBorder="0" applyAlignment="0" applyProtection="0"/>
    <xf numFmtId="0" fontId="29" fillId="87" borderId="0" applyNumberFormat="0" applyBorder="0" applyAlignment="0" applyProtection="0"/>
    <xf numFmtId="0" fontId="30" fillId="63" borderId="0"/>
    <xf numFmtId="0" fontId="30" fillId="63" borderId="0"/>
    <xf numFmtId="0" fontId="31" fillId="88" borderId="0" applyNumberFormat="0" applyBorder="0" applyAlignment="0" applyProtection="0"/>
    <xf numFmtId="0" fontId="29" fillId="13" borderId="0" applyNumberFormat="0" applyBorder="0" applyAlignment="0" applyProtection="0"/>
    <xf numFmtId="0" fontId="30" fillId="63" borderId="0"/>
    <xf numFmtId="0" fontId="30" fillId="63" borderId="0"/>
    <xf numFmtId="0" fontId="30" fillId="63" borderId="0"/>
    <xf numFmtId="0" fontId="30" fillId="63" borderId="0"/>
    <xf numFmtId="0" fontId="30" fillId="63" borderId="0"/>
    <xf numFmtId="0" fontId="30" fillId="63" borderId="0"/>
    <xf numFmtId="0" fontId="30" fillId="63" borderId="0"/>
    <xf numFmtId="0" fontId="30" fillId="63" borderId="0"/>
    <xf numFmtId="0" fontId="32" fillId="89" borderId="0"/>
    <xf numFmtId="0" fontId="29" fillId="13" borderId="0" applyNumberFormat="0" applyBorder="0" applyAlignment="0" applyProtection="0"/>
    <xf numFmtId="0" fontId="32" fillId="90" borderId="0"/>
    <xf numFmtId="0" fontId="32" fillId="90" borderId="0"/>
    <xf numFmtId="0" fontId="32" fillId="90" borderId="0"/>
    <xf numFmtId="0" fontId="29" fillId="13" borderId="0" applyNumberFormat="0" applyBorder="0" applyAlignment="0" applyProtection="0"/>
    <xf numFmtId="0" fontId="29" fillId="77" borderId="0" applyNumberFormat="0" applyBorder="0" applyAlignment="0" applyProtection="0"/>
    <xf numFmtId="0" fontId="30" fillId="56" borderId="0"/>
    <xf numFmtId="0" fontId="30" fillId="56" borderId="0"/>
    <xf numFmtId="0" fontId="31" fillId="91" borderId="0" applyNumberFormat="0" applyBorder="0" applyAlignment="0" applyProtection="0"/>
    <xf numFmtId="0" fontId="29" fillId="91" borderId="0" applyNumberFormat="0" applyBorder="0" applyAlignment="0" applyProtection="0"/>
    <xf numFmtId="0" fontId="30" fillId="56" borderId="0"/>
    <xf numFmtId="0" fontId="30" fillId="56" borderId="0"/>
    <xf numFmtId="0" fontId="30" fillId="56" borderId="0"/>
    <xf numFmtId="0" fontId="30" fillId="56" borderId="0"/>
    <xf numFmtId="0" fontId="30" fillId="56" borderId="0"/>
    <xf numFmtId="0" fontId="30" fillId="56" borderId="0"/>
    <xf numFmtId="0" fontId="30" fillId="56" borderId="0"/>
    <xf numFmtId="0" fontId="30" fillId="56" borderId="0"/>
    <xf numFmtId="0" fontId="32" fillId="92" borderId="0"/>
    <xf numFmtId="0" fontId="29" fillId="91" borderId="0" applyNumberFormat="0" applyBorder="0" applyAlignment="0" applyProtection="0"/>
    <xf numFmtId="0" fontId="32" fillId="93" borderId="0"/>
    <xf numFmtId="0" fontId="32" fillId="93" borderId="0"/>
    <xf numFmtId="0" fontId="32" fillId="93" borderId="0"/>
    <xf numFmtId="0" fontId="29" fillId="91" borderId="0" applyNumberFormat="0" applyBorder="0" applyAlignment="0" applyProtection="0"/>
    <xf numFmtId="0" fontId="29" fillId="67" borderId="0" applyNumberFormat="0" applyBorder="0" applyAlignment="0" applyProtection="0"/>
    <xf numFmtId="0" fontId="30" fillId="94" borderId="0"/>
    <xf numFmtId="0" fontId="30" fillId="94" borderId="0"/>
    <xf numFmtId="0" fontId="31" fillId="95" borderId="0" applyNumberFormat="0" applyBorder="0" applyAlignment="0" applyProtection="0"/>
    <xf numFmtId="0" fontId="29" fillId="66" borderId="0" applyNumberFormat="0" applyBorder="0" applyAlignment="0" applyProtection="0"/>
    <xf numFmtId="0" fontId="30" fillId="94" borderId="0"/>
    <xf numFmtId="0" fontId="30" fillId="94" borderId="0"/>
    <xf numFmtId="0" fontId="30" fillId="94" borderId="0"/>
    <xf numFmtId="0" fontId="30" fillId="94" borderId="0"/>
    <xf numFmtId="0" fontId="30" fillId="94" borderId="0"/>
    <xf numFmtId="0" fontId="30" fillId="94" borderId="0"/>
    <xf numFmtId="0" fontId="30" fillId="94" borderId="0"/>
    <xf numFmtId="0" fontId="30" fillId="94" borderId="0"/>
    <xf numFmtId="0" fontId="32" fillId="68" borderId="0"/>
    <xf numFmtId="0" fontId="29" fillId="66" borderId="0" applyNumberFormat="0" applyBorder="0" applyAlignment="0" applyProtection="0"/>
    <xf numFmtId="0" fontId="32" fillId="96" borderId="0"/>
    <xf numFmtId="0" fontId="32" fillId="96" borderId="0"/>
    <xf numFmtId="0" fontId="32" fillId="96" borderId="0"/>
    <xf numFmtId="0" fontId="29" fillId="66" borderId="0" applyNumberFormat="0" applyBorder="0" applyAlignment="0" applyProtection="0"/>
    <xf numFmtId="0" fontId="29" fillId="57" borderId="0" applyNumberFormat="0" applyBorder="0" applyAlignment="0" applyProtection="0"/>
    <xf numFmtId="0" fontId="30" fillId="70" borderId="0"/>
    <xf numFmtId="0" fontId="30" fillId="70" borderId="0"/>
    <xf numFmtId="0" fontId="31" fillId="60" borderId="0" applyNumberFormat="0" applyBorder="0" applyAlignment="0" applyProtection="0"/>
    <xf numFmtId="0" fontId="29" fillId="60" borderId="0" applyNumberFormat="0" applyBorder="0" applyAlignment="0" applyProtection="0"/>
    <xf numFmtId="0" fontId="30" fillId="70" borderId="0"/>
    <xf numFmtId="0" fontId="30" fillId="70" borderId="0"/>
    <xf numFmtId="0" fontId="30" fillId="70" borderId="0"/>
    <xf numFmtId="0" fontId="30" fillId="70" borderId="0"/>
    <xf numFmtId="0" fontId="30" fillId="70" borderId="0"/>
    <xf numFmtId="0" fontId="30" fillId="70" borderId="0"/>
    <xf numFmtId="0" fontId="30" fillId="70" borderId="0"/>
    <xf numFmtId="0" fontId="30" fillId="70" borderId="0"/>
    <xf numFmtId="0" fontId="32" fillId="70" borderId="0"/>
    <xf numFmtId="0" fontId="29" fillId="60" borderId="0" applyNumberFormat="0" applyBorder="0" applyAlignment="0" applyProtection="0"/>
    <xf numFmtId="0" fontId="32" fillId="97" borderId="0"/>
    <xf numFmtId="0" fontId="32" fillId="97" borderId="0"/>
    <xf numFmtId="0" fontId="32" fillId="97" borderId="0"/>
    <xf numFmtId="0" fontId="29" fillId="60" borderId="0" applyNumberFormat="0" applyBorder="0" applyAlignment="0" applyProtection="0"/>
    <xf numFmtId="0" fontId="29" fillId="79" borderId="0" applyNumberFormat="0" applyBorder="0" applyAlignment="0" applyProtection="0"/>
    <xf numFmtId="0" fontId="30" fillId="89" borderId="0"/>
    <xf numFmtId="0" fontId="30" fillId="89" borderId="0"/>
    <xf numFmtId="0" fontId="31" fillId="88" borderId="0" applyNumberFormat="0" applyBorder="0" applyAlignment="0" applyProtection="0"/>
    <xf numFmtId="0" fontId="29" fillId="88" borderId="0" applyNumberFormat="0" applyBorder="0" applyAlignment="0" applyProtection="0"/>
    <xf numFmtId="0" fontId="30" fillId="89" borderId="0"/>
    <xf numFmtId="0" fontId="30" fillId="89" borderId="0"/>
    <xf numFmtId="0" fontId="30" fillId="89" borderId="0"/>
    <xf numFmtId="0" fontId="30" fillId="89" borderId="0"/>
    <xf numFmtId="0" fontId="30" fillId="89" borderId="0"/>
    <xf numFmtId="0" fontId="30" fillId="89" borderId="0"/>
    <xf numFmtId="0" fontId="30" fillId="89" borderId="0"/>
    <xf numFmtId="0" fontId="30" fillId="89" borderId="0"/>
    <xf numFmtId="0" fontId="32" fillId="63" borderId="0"/>
    <xf numFmtId="0" fontId="29" fillId="88" borderId="0" applyNumberFormat="0" applyBorder="0" applyAlignment="0" applyProtection="0"/>
    <xf numFmtId="0" fontId="32" fillId="98" borderId="0"/>
    <xf numFmtId="0" fontId="32" fillId="98" borderId="0"/>
    <xf numFmtId="0" fontId="32" fillId="98" borderId="0"/>
    <xf numFmtId="0" fontId="29" fillId="88" borderId="0" applyNumberFormat="0" applyBorder="0" applyAlignment="0" applyProtection="0"/>
    <xf numFmtId="0" fontId="59" fillId="6" borderId="12" applyNumberFormat="0" applyAlignment="0" applyProtection="0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30" borderId="13"/>
    <xf numFmtId="0" fontId="60" fillId="30" borderId="13"/>
    <xf numFmtId="0" fontId="60" fillId="30" borderId="13"/>
    <xf numFmtId="0" fontId="60" fillId="30" borderId="13"/>
    <xf numFmtId="0" fontId="59" fillId="19" borderId="12" applyNumberFormat="0" applyAlignment="0" applyProtection="0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48" borderId="13"/>
    <xf numFmtId="0" fontId="60" fillId="30" borderId="13"/>
    <xf numFmtId="0" fontId="61" fillId="30" borderId="1"/>
    <xf numFmtId="0" fontId="61" fillId="30" borderId="1"/>
    <xf numFmtId="0" fontId="61" fillId="30" borderId="1"/>
    <xf numFmtId="0" fontId="61" fillId="30" borderId="1"/>
    <xf numFmtId="0" fontId="62" fillId="36" borderId="22" applyNumberFormat="0" applyAlignment="0" applyProtection="0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80" borderId="23"/>
    <xf numFmtId="0" fontId="63" fillId="80" borderId="23"/>
    <xf numFmtId="0" fontId="63" fillId="80" borderId="23"/>
    <xf numFmtId="0" fontId="63" fillId="80" borderId="23"/>
    <xf numFmtId="0" fontId="62" fillId="13" borderId="22" applyNumberFormat="0" applyAlignment="0" applyProtection="0"/>
    <xf numFmtId="0" fontId="62" fillId="42" borderId="22" applyNumberFormat="0" applyAlignment="0" applyProtection="0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99" borderId="23"/>
    <xf numFmtId="0" fontId="63" fillId="80" borderId="23"/>
    <xf numFmtId="0" fontId="62" fillId="42" borderId="22" applyNumberFormat="0" applyAlignment="0" applyProtection="0"/>
    <xf numFmtId="0" fontId="62" fillId="42" borderId="22" applyNumberFormat="0" applyAlignment="0" applyProtection="0"/>
    <xf numFmtId="0" fontId="64" fillId="100" borderId="2"/>
    <xf numFmtId="0" fontId="64" fillId="100" borderId="2"/>
    <xf numFmtId="0" fontId="64" fillId="100" borderId="2"/>
    <xf numFmtId="0" fontId="62" fillId="42" borderId="22" applyNumberFormat="0" applyAlignment="0" applyProtection="0"/>
    <xf numFmtId="0" fontId="65" fillId="36" borderId="12" applyNumberFormat="0" applyAlignment="0" applyProtection="0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7" fillId="80" borderId="13"/>
    <xf numFmtId="0" fontId="67" fillId="80" borderId="13"/>
    <xf numFmtId="0" fontId="67" fillId="80" borderId="13"/>
    <xf numFmtId="0" fontId="67" fillId="80" borderId="13"/>
    <xf numFmtId="0" fontId="65" fillId="13" borderId="12" applyNumberFormat="0" applyAlignment="0" applyProtection="0"/>
    <xf numFmtId="0" fontId="65" fillId="42" borderId="12" applyNumberFormat="0" applyAlignment="0" applyProtection="0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6" fillId="99" borderId="13"/>
    <xf numFmtId="0" fontId="67" fillId="80" borderId="13"/>
    <xf numFmtId="0" fontId="65" fillId="42" borderId="12" applyNumberFormat="0" applyAlignment="0" applyProtection="0"/>
    <xf numFmtId="0" fontId="65" fillId="42" borderId="12" applyNumberFormat="0" applyAlignment="0" applyProtection="0"/>
    <xf numFmtId="0" fontId="68" fillId="100" borderId="1"/>
    <xf numFmtId="0" fontId="68" fillId="100" borderId="1"/>
    <xf numFmtId="0" fontId="68" fillId="100" borderId="1"/>
    <xf numFmtId="0" fontId="65" fillId="42" borderId="12" applyNumberFormat="0" applyAlignment="0" applyProtection="0"/>
    <xf numFmtId="0" fontId="25" fillId="0" borderId="26" applyNumberFormat="0">
      <alignment horizontal="right" vertical="top"/>
    </xf>
    <xf numFmtId="0" fontId="25" fillId="0" borderId="26" applyNumberFormat="0">
      <alignment horizontal="right" vertical="top"/>
    </xf>
    <xf numFmtId="0" fontId="25" fillId="0" borderId="26" applyNumberFormat="0">
      <alignment horizontal="right" vertical="top"/>
    </xf>
    <xf numFmtId="0" fontId="25" fillId="0" borderId="26" applyNumberFormat="0">
      <alignment horizontal="right" vertical="top"/>
    </xf>
    <xf numFmtId="0" fontId="25" fillId="101" borderId="26" applyNumberFormat="0">
      <alignment horizontal="right" vertical="top"/>
    </xf>
    <xf numFmtId="0" fontId="25" fillId="101" borderId="26" applyNumberFormat="0">
      <alignment horizontal="right" vertical="top"/>
    </xf>
    <xf numFmtId="170" fontId="1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11" fillId="0" borderId="0"/>
    <xf numFmtId="49" fontId="25" fillId="42" borderId="26">
      <alignment horizontal="left" vertical="top"/>
    </xf>
    <xf numFmtId="49" fontId="56" fillId="0" borderId="26">
      <alignment horizontal="left" vertical="top"/>
    </xf>
    <xf numFmtId="49" fontId="56" fillId="0" borderId="26">
      <alignment horizontal="left" vertical="top"/>
    </xf>
    <xf numFmtId="49" fontId="25" fillId="42" borderId="26">
      <alignment horizontal="left" vertical="top"/>
    </xf>
    <xf numFmtId="0" fontId="69" fillId="0" borderId="27" applyNumberFormat="0" applyFill="0" applyAlignment="0" applyProtection="0"/>
    <xf numFmtId="0" fontId="70" fillId="0" borderId="28"/>
    <xf numFmtId="0" fontId="70" fillId="0" borderId="28"/>
    <xf numFmtId="0" fontId="71" fillId="0" borderId="16" applyNumberFormat="0" applyFill="0" applyAlignment="0" applyProtection="0"/>
    <xf numFmtId="0" fontId="70" fillId="0" borderId="28"/>
    <xf numFmtId="0" fontId="70" fillId="0" borderId="28"/>
    <xf numFmtId="0" fontId="70" fillId="0" borderId="28"/>
    <xf numFmtId="0" fontId="70" fillId="0" borderId="28"/>
    <xf numFmtId="0" fontId="70" fillId="0" borderId="28"/>
    <xf numFmtId="0" fontId="70" fillId="0" borderId="28"/>
    <xf numFmtId="0" fontId="70" fillId="0" borderId="28"/>
    <xf numFmtId="0" fontId="70" fillId="0" borderId="28"/>
    <xf numFmtId="0" fontId="72" fillId="0" borderId="29"/>
    <xf numFmtId="0" fontId="69" fillId="0" borderId="27" applyNumberFormat="0" applyFill="0" applyAlignment="0" applyProtection="0"/>
    <xf numFmtId="0" fontId="73" fillId="0" borderId="30"/>
    <xf numFmtId="0" fontId="73" fillId="0" borderId="30"/>
    <xf numFmtId="0" fontId="73" fillId="0" borderId="30"/>
    <xf numFmtId="0" fontId="74" fillId="0" borderId="17" applyNumberFormat="0" applyFill="0" applyAlignment="0" applyProtection="0"/>
    <xf numFmtId="0" fontId="75" fillId="0" borderId="31"/>
    <xf numFmtId="0" fontId="75" fillId="0" borderId="31"/>
    <xf numFmtId="0" fontId="76" fillId="0" borderId="17" applyNumberFormat="0" applyFill="0" applyAlignment="0" applyProtection="0"/>
    <xf numFmtId="0" fontId="75" fillId="0" borderId="31"/>
    <xf numFmtId="0" fontId="75" fillId="0" borderId="31"/>
    <xf numFmtId="0" fontId="75" fillId="0" borderId="31"/>
    <xf numFmtId="0" fontId="75" fillId="0" borderId="31"/>
    <xf numFmtId="0" fontId="75" fillId="0" borderId="31"/>
    <xf numFmtId="0" fontId="75" fillId="0" borderId="31"/>
    <xf numFmtId="0" fontId="75" fillId="0" borderId="31"/>
    <xf numFmtId="0" fontId="75" fillId="0" borderId="31"/>
    <xf numFmtId="0" fontId="77" fillId="0" borderId="32"/>
    <xf numFmtId="0" fontId="74" fillId="0" borderId="17" applyNumberFormat="0" applyFill="0" applyAlignment="0" applyProtection="0"/>
    <xf numFmtId="0" fontId="78" fillId="0" borderId="33"/>
    <xf numFmtId="0" fontId="78" fillId="0" borderId="33"/>
    <xf numFmtId="0" fontId="78" fillId="0" borderId="33"/>
    <xf numFmtId="0" fontId="79" fillId="0" borderId="34" applyNumberFormat="0" applyFill="0" applyAlignment="0" applyProtection="0"/>
    <xf numFmtId="0" fontId="80" fillId="0" borderId="31"/>
    <xf numFmtId="0" fontId="80" fillId="0" borderId="31"/>
    <xf numFmtId="0" fontId="81" fillId="0" borderId="18" applyNumberFormat="0" applyFill="0" applyAlignment="0" applyProtection="0"/>
    <xf numFmtId="0" fontId="80" fillId="0" borderId="31"/>
    <xf numFmtId="0" fontId="80" fillId="0" borderId="31"/>
    <xf numFmtId="0" fontId="80" fillId="0" borderId="31"/>
    <xf numFmtId="0" fontId="80" fillId="0" borderId="31"/>
    <xf numFmtId="0" fontId="80" fillId="0" borderId="31"/>
    <xf numFmtId="0" fontId="80" fillId="0" borderId="31"/>
    <xf numFmtId="0" fontId="80" fillId="0" borderId="31"/>
    <xf numFmtId="0" fontId="80" fillId="0" borderId="31"/>
    <xf numFmtId="0" fontId="82" fillId="0" borderId="35"/>
    <xf numFmtId="0" fontId="79" fillId="0" borderId="34" applyNumberFormat="0" applyFill="0" applyAlignment="0" applyProtection="0"/>
    <xf numFmtId="0" fontId="83" fillId="0" borderId="36"/>
    <xf numFmtId="0" fontId="83" fillId="0" borderId="36"/>
    <xf numFmtId="0" fontId="83" fillId="0" borderId="36"/>
    <xf numFmtId="0" fontId="79" fillId="0" borderId="0" applyNumberFormat="0" applyFill="0" applyBorder="0" applyAlignment="0" applyProtection="0"/>
    <xf numFmtId="0" fontId="80" fillId="0" borderId="0"/>
    <xf numFmtId="0" fontId="80" fillId="0" borderId="0"/>
    <xf numFmtId="0" fontId="81" fillId="0" borderId="0" applyNumberFormat="0" applyFill="0" applyBorder="0" applyAlignment="0" applyProtection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2" fillId="0" borderId="0"/>
    <xf numFmtId="0" fontId="79" fillId="0" borderId="0" applyNumberFormat="0" applyFill="0" applyBorder="0" applyAlignment="0" applyProtection="0"/>
    <xf numFmtId="0" fontId="83" fillId="0" borderId="0"/>
    <xf numFmtId="0" fontId="83" fillId="0" borderId="0"/>
    <xf numFmtId="0" fontId="83" fillId="0" borderId="0"/>
    <xf numFmtId="0" fontId="25" fillId="53" borderId="26">
      <alignment horizontal="left" vertical="top" wrapText="1"/>
    </xf>
    <xf numFmtId="0" fontId="25" fillId="53" borderId="26">
      <alignment horizontal="left" vertical="top" wrapText="1"/>
    </xf>
    <xf numFmtId="0" fontId="56" fillId="0" borderId="26">
      <alignment horizontal="left" vertical="top" wrapText="1"/>
    </xf>
    <xf numFmtId="0" fontId="56" fillId="0" borderId="26">
      <alignment horizontal="left" vertical="top" wrapText="1"/>
    </xf>
    <xf numFmtId="0" fontId="25" fillId="9" borderId="26">
      <alignment horizontal="left" vertical="top" wrapText="1"/>
    </xf>
    <xf numFmtId="0" fontId="25" fillId="9" borderId="26">
      <alignment horizontal="left" vertical="top" wrapText="1"/>
    </xf>
    <xf numFmtId="0" fontId="25" fillId="102" borderId="26">
      <alignment horizontal="left" vertical="top" wrapText="1"/>
    </xf>
    <xf numFmtId="0" fontId="25" fillId="102" borderId="26">
      <alignment horizontal="left" vertical="top" wrapText="1"/>
    </xf>
    <xf numFmtId="0" fontId="25" fillId="103" borderId="26">
      <alignment horizontal="left" vertical="top" wrapText="1"/>
    </xf>
    <xf numFmtId="0" fontId="25" fillId="103" borderId="26">
      <alignment horizontal="left" vertical="top" wrapText="1"/>
    </xf>
    <xf numFmtId="0" fontId="25" fillId="104" borderId="26">
      <alignment horizontal="left" vertical="top" wrapText="1"/>
    </xf>
    <xf numFmtId="0" fontId="25" fillId="0" borderId="26">
      <alignment horizontal="left" vertical="top" wrapText="1"/>
    </xf>
    <xf numFmtId="0" fontId="25" fillId="0" borderId="26">
      <alignment horizontal="left" vertical="top" wrapText="1"/>
    </xf>
    <xf numFmtId="0" fontId="25" fillId="104" borderId="26">
      <alignment horizontal="left" vertical="top" wrapText="1"/>
    </xf>
    <xf numFmtId="0" fontId="84" fillId="0" borderId="0">
      <alignment horizontal="left" vertical="top"/>
    </xf>
    <xf numFmtId="0" fontId="85" fillId="0" borderId="37" applyNumberFormat="0" applyFill="0" applyAlignment="0" applyProtection="0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7" fillId="0" borderId="25"/>
    <xf numFmtId="0" fontId="87" fillId="0" borderId="25"/>
    <xf numFmtId="0" fontId="87" fillId="0" borderId="25"/>
    <xf numFmtId="0" fontId="87" fillId="0" borderId="25"/>
    <xf numFmtId="0" fontId="85" fillId="0" borderId="24" applyNumberFormat="0" applyFill="0" applyAlignment="0" applyProtection="0"/>
    <xf numFmtId="0" fontId="85" fillId="0" borderId="37" applyNumberFormat="0" applyFill="0" applyAlignment="0" applyProtection="0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6" fillId="0" borderId="38"/>
    <xf numFmtId="0" fontId="87" fillId="0" borderId="25"/>
    <xf numFmtId="0" fontId="85" fillId="0" borderId="37" applyNumberFormat="0" applyFill="0" applyAlignment="0" applyProtection="0"/>
    <xf numFmtId="0" fontId="85" fillId="0" borderId="37" applyNumberFormat="0" applyFill="0" applyAlignment="0" applyProtection="0"/>
    <xf numFmtId="0" fontId="87" fillId="0" borderId="39"/>
    <xf numFmtId="0" fontId="87" fillId="0" borderId="39"/>
    <xf numFmtId="0" fontId="87" fillId="0" borderId="39"/>
    <xf numFmtId="0" fontId="85" fillId="0" borderId="37" applyNumberFormat="0" applyFill="0" applyAlignment="0" applyProtection="0"/>
    <xf numFmtId="0" fontId="88" fillId="81" borderId="14" applyNumberFormat="0" applyAlignment="0" applyProtection="0"/>
    <xf numFmtId="0" fontId="89" fillId="105" borderId="40"/>
    <xf numFmtId="0" fontId="89" fillId="105" borderId="40"/>
    <xf numFmtId="0" fontId="90" fillId="106" borderId="14" applyNumberFormat="0" applyAlignment="0" applyProtection="0"/>
    <xf numFmtId="0" fontId="88" fillId="106" borderId="14" applyNumberFormat="0" applyAlignment="0" applyProtection="0"/>
    <xf numFmtId="0" fontId="89" fillId="105" borderId="40"/>
    <xf numFmtId="0" fontId="89" fillId="105" borderId="40"/>
    <xf numFmtId="0" fontId="89" fillId="105" borderId="40"/>
    <xf numFmtId="0" fontId="89" fillId="105" borderId="40"/>
    <xf numFmtId="0" fontId="89" fillId="105" borderId="40"/>
    <xf numFmtId="0" fontId="89" fillId="105" borderId="40"/>
    <xf numFmtId="0" fontId="89" fillId="105" borderId="40"/>
    <xf numFmtId="0" fontId="89" fillId="105" borderId="40"/>
    <xf numFmtId="0" fontId="91" fillId="105" borderId="40"/>
    <xf numFmtId="0" fontId="88" fillId="106" borderId="14" applyNumberFormat="0" applyAlignment="0" applyProtection="0"/>
    <xf numFmtId="0" fontId="91" fillId="107" borderId="4"/>
    <xf numFmtId="0" fontId="91" fillId="107" borderId="4"/>
    <xf numFmtId="0" fontId="91" fillId="107" borderId="4"/>
    <xf numFmtId="0" fontId="88" fillId="106" borderId="14" applyNumberFormat="0" applyAlignment="0" applyProtection="0"/>
    <xf numFmtId="0" fontId="92" fillId="0" borderId="0" applyNumberFormat="0" applyFill="0" applyBorder="0" applyAlignment="0" applyProtection="0"/>
    <xf numFmtId="0" fontId="93" fillId="0" borderId="0"/>
    <xf numFmtId="0" fontId="93" fillId="0" borderId="0"/>
    <xf numFmtId="0" fontId="94" fillId="0" borderId="0" applyNumberFormat="0" applyFill="0" applyBorder="0" applyAlignment="0" applyProtection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5" fillId="0" borderId="0"/>
    <xf numFmtId="0" fontId="92" fillId="0" borderId="0" applyNumberFormat="0" applyFill="0" applyBorder="0" applyAlignment="0" applyProtection="0"/>
    <xf numFmtId="0" fontId="96" fillId="0" borderId="0"/>
    <xf numFmtId="0" fontId="96" fillId="0" borderId="0"/>
    <xf numFmtId="0" fontId="96" fillId="0" borderId="0"/>
    <xf numFmtId="0" fontId="97" fillId="38" borderId="0" applyNumberFormat="0" applyBorder="0" applyAlignment="0" applyProtection="0"/>
    <xf numFmtId="0" fontId="98" fillId="48" borderId="0"/>
    <xf numFmtId="0" fontId="98" fillId="48" borderId="0"/>
    <xf numFmtId="0" fontId="97" fillId="49" borderId="0" applyNumberFormat="0" applyBorder="0" applyAlignment="0" applyProtection="0"/>
    <xf numFmtId="0" fontId="98" fillId="48" borderId="0"/>
    <xf numFmtId="0" fontId="98" fillId="48" borderId="0"/>
    <xf numFmtId="0" fontId="98" fillId="48" borderId="0"/>
    <xf numFmtId="0" fontId="98" fillId="48" borderId="0"/>
    <xf numFmtId="0" fontId="98" fillId="48" borderId="0"/>
    <xf numFmtId="0" fontId="98" fillId="48" borderId="0"/>
    <xf numFmtId="0" fontId="98" fillId="48" borderId="0"/>
    <xf numFmtId="0" fontId="98" fillId="48" borderId="0"/>
    <xf numFmtId="0" fontId="99" fillId="48" borderId="0"/>
    <xf numFmtId="0" fontId="100" fillId="108" borderId="0"/>
    <xf numFmtId="0" fontId="100" fillId="108" borderId="0"/>
    <xf numFmtId="0" fontId="100" fillId="108" borderId="0"/>
    <xf numFmtId="0" fontId="100" fillId="108" borderId="0"/>
    <xf numFmtId="0" fontId="23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101" fillId="0" borderId="0"/>
    <xf numFmtId="168" fontId="26" fillId="0" borderId="0"/>
    <xf numFmtId="168" fontId="101" fillId="0" borderId="0"/>
    <xf numFmtId="168" fontId="102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103" fillId="0" borderId="0"/>
    <xf numFmtId="0" fontId="50" fillId="0" borderId="0"/>
    <xf numFmtId="0" fontId="104" fillId="0" borderId="0"/>
    <xf numFmtId="0" fontId="26" fillId="0" borderId="0"/>
    <xf numFmtId="0" fontId="1" fillId="0" borderId="0"/>
    <xf numFmtId="0" fontId="1" fillId="0" borderId="0"/>
    <xf numFmtId="0" fontId="9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0" fontId="105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0" fontId="106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93" fillId="0" borderId="0"/>
    <xf numFmtId="168" fontId="93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0" fontId="107" fillId="0" borderId="0" applyNumberFormat="0" applyFill="0" applyBorder="0" applyProtection="0">
      <alignment vertical="top" wrapText="1"/>
    </xf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93" fillId="0" borderId="0"/>
    <xf numFmtId="168" fontId="26" fillId="0" borderId="0"/>
    <xf numFmtId="0" fontId="24" fillId="0" borderId="0"/>
    <xf numFmtId="168" fontId="101" fillId="0" borderId="0"/>
    <xf numFmtId="168" fontId="26" fillId="0" borderId="0"/>
    <xf numFmtId="0" fontId="9" fillId="0" borderId="0"/>
    <xf numFmtId="168" fontId="101" fillId="0" borderId="0"/>
    <xf numFmtId="0" fontId="1" fillId="0" borderId="0"/>
    <xf numFmtId="168" fontId="101" fillId="0" borderId="0"/>
    <xf numFmtId="168" fontId="101" fillId="0" borderId="0"/>
    <xf numFmtId="168" fontId="101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1" fillId="0" borderId="0"/>
    <xf numFmtId="168" fontId="26" fillId="0" borderId="0"/>
    <xf numFmtId="0" fontId="1" fillId="0" borderId="0"/>
    <xf numFmtId="0" fontId="108" fillId="0" borderId="0"/>
    <xf numFmtId="0" fontId="9" fillId="0" borderId="0"/>
    <xf numFmtId="168" fontId="26" fillId="0" borderId="0"/>
    <xf numFmtId="168" fontId="26" fillId="0" borderId="0"/>
    <xf numFmtId="168" fontId="109" fillId="0" borderId="0"/>
    <xf numFmtId="168" fontId="102" fillId="0" borderId="0"/>
    <xf numFmtId="0" fontId="108" fillId="0" borderId="0"/>
    <xf numFmtId="0" fontId="24" fillId="0" borderId="0"/>
    <xf numFmtId="168" fontId="102" fillId="0" borderId="0"/>
    <xf numFmtId="0" fontId="24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0" fontId="24" fillId="0" borderId="0"/>
    <xf numFmtId="168" fontId="26" fillId="0" borderId="0"/>
    <xf numFmtId="168" fontId="26" fillId="0" borderId="0"/>
    <xf numFmtId="168" fontId="101" fillId="0" borderId="0"/>
    <xf numFmtId="0" fontId="9" fillId="0" borderId="0"/>
    <xf numFmtId="0" fontId="24" fillId="0" borderId="0"/>
    <xf numFmtId="0" fontId="24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0" fontId="24" fillId="0" borderId="0"/>
    <xf numFmtId="168" fontId="26" fillId="0" borderId="0"/>
    <xf numFmtId="168" fontId="26" fillId="0" borderId="0"/>
    <xf numFmtId="168" fontId="101" fillId="0" borderId="0"/>
    <xf numFmtId="0" fontId="24" fillId="0" borderId="0"/>
    <xf numFmtId="0" fontId="24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1" fillId="0" borderId="0"/>
    <xf numFmtId="168" fontId="26" fillId="0" borderId="0"/>
    <xf numFmtId="168" fontId="101" fillId="0" borderId="0"/>
    <xf numFmtId="168" fontId="101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0" fontId="108" fillId="0" borderId="0"/>
    <xf numFmtId="0" fontId="24" fillId="0" borderId="0"/>
    <xf numFmtId="168" fontId="102" fillId="0" borderId="0"/>
    <xf numFmtId="168" fontId="102" fillId="0" borderId="0"/>
    <xf numFmtId="168" fontId="70" fillId="0" borderId="0"/>
    <xf numFmtId="168" fontId="26" fillId="0" borderId="0"/>
    <xf numFmtId="168" fontId="7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24" fillId="0" borderId="0"/>
    <xf numFmtId="0" fontId="24" fillId="0" borderId="0"/>
    <xf numFmtId="168" fontId="102" fillId="0" borderId="0"/>
    <xf numFmtId="0" fontId="24" fillId="0" borderId="0"/>
    <xf numFmtId="168" fontId="102" fillId="0" borderId="0"/>
    <xf numFmtId="168" fontId="102" fillId="0" borderId="0"/>
    <xf numFmtId="168" fontId="70" fillId="0" borderId="0"/>
    <xf numFmtId="168" fontId="26" fillId="0" borderId="0"/>
    <xf numFmtId="0" fontId="24" fillId="0" borderId="0"/>
    <xf numFmtId="0" fontId="24" fillId="0" borderId="0"/>
    <xf numFmtId="168" fontId="102" fillId="0" borderId="0"/>
    <xf numFmtId="168" fontId="102" fillId="0" borderId="0"/>
    <xf numFmtId="168" fontId="102" fillId="0" borderId="0"/>
    <xf numFmtId="168" fontId="102" fillId="0" borderId="0"/>
    <xf numFmtId="168" fontId="102" fillId="0" borderId="0"/>
    <xf numFmtId="168" fontId="102" fillId="0" borderId="0"/>
    <xf numFmtId="0" fontId="24" fillId="0" borderId="0"/>
    <xf numFmtId="168" fontId="102" fillId="0" borderId="0"/>
    <xf numFmtId="168" fontId="102" fillId="0" borderId="0"/>
    <xf numFmtId="168" fontId="70" fillId="0" borderId="0"/>
    <xf numFmtId="0" fontId="24" fillId="0" borderId="0"/>
    <xf numFmtId="0" fontId="24" fillId="0" borderId="0"/>
    <xf numFmtId="168" fontId="102" fillId="0" borderId="0"/>
    <xf numFmtId="168" fontId="102" fillId="0" borderId="0"/>
    <xf numFmtId="168" fontId="102" fillId="0" borderId="0"/>
    <xf numFmtId="168" fontId="102" fillId="0" borderId="0"/>
    <xf numFmtId="168" fontId="102" fillId="0" borderId="0"/>
    <xf numFmtId="168" fontId="102" fillId="0" borderId="0"/>
    <xf numFmtId="0" fontId="24" fillId="0" borderId="0"/>
    <xf numFmtId="0" fontId="24" fillId="0" borderId="0"/>
    <xf numFmtId="0" fontId="24" fillId="0" borderId="0"/>
    <xf numFmtId="0" fontId="9" fillId="0" borderId="0"/>
    <xf numFmtId="168" fontId="102" fillId="0" borderId="0"/>
    <xf numFmtId="0" fontId="11" fillId="0" borderId="0"/>
    <xf numFmtId="0" fontId="9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110" fillId="0" borderId="0"/>
    <xf numFmtId="168" fontId="26" fillId="0" borderId="0"/>
    <xf numFmtId="168" fontId="26" fillId="0" borderId="0"/>
    <xf numFmtId="168" fontId="102" fillId="0" borderId="0"/>
    <xf numFmtId="0" fontId="11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101" fillId="0" borderId="0"/>
    <xf numFmtId="168" fontId="101" fillId="0" borderId="0"/>
    <xf numFmtId="168" fontId="102" fillId="0" borderId="0"/>
    <xf numFmtId="168" fontId="26" fillId="0" borderId="0"/>
    <xf numFmtId="168" fontId="102" fillId="0" borderId="0"/>
    <xf numFmtId="0" fontId="108" fillId="0" borderId="0"/>
    <xf numFmtId="168" fontId="26" fillId="0" borderId="0"/>
    <xf numFmtId="168" fontId="26" fillId="0" borderId="0"/>
    <xf numFmtId="168" fontId="102" fillId="0" borderId="0"/>
    <xf numFmtId="0" fontId="9" fillId="0" borderId="0"/>
    <xf numFmtId="0" fontId="1" fillId="0" borderId="0"/>
    <xf numFmtId="0" fontId="111" fillId="0" borderId="0"/>
    <xf numFmtId="168" fontId="101" fillId="0" borderId="0"/>
    <xf numFmtId="168" fontId="101" fillId="0" borderId="0"/>
    <xf numFmtId="168" fontId="101" fillId="0" borderId="0"/>
    <xf numFmtId="168" fontId="101" fillId="0" borderId="0"/>
    <xf numFmtId="168" fontId="26" fillId="0" borderId="0"/>
    <xf numFmtId="168" fontId="26" fillId="0" borderId="0"/>
    <xf numFmtId="168" fontId="93" fillId="0" borderId="0"/>
    <xf numFmtId="168" fontId="26" fillId="0" borderId="0"/>
    <xf numFmtId="168" fontId="93" fillId="0" borderId="0"/>
    <xf numFmtId="168" fontId="93" fillId="0" borderId="0"/>
    <xf numFmtId="168" fontId="26" fillId="0" borderId="0"/>
    <xf numFmtId="168" fontId="26" fillId="0" borderId="0"/>
    <xf numFmtId="168" fontId="26" fillId="0" borderId="0"/>
    <xf numFmtId="0" fontId="112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0" fontId="1" fillId="0" borderId="0"/>
    <xf numFmtId="0" fontId="1" fillId="0" borderId="0"/>
    <xf numFmtId="168" fontId="26" fillId="0" borderId="0"/>
    <xf numFmtId="168" fontId="26" fillId="0" borderId="0"/>
    <xf numFmtId="0" fontId="9" fillId="0" borderId="0"/>
    <xf numFmtId="0" fontId="1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0" fontId="9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101" fillId="0" borderId="0"/>
    <xf numFmtId="168" fontId="26" fillId="0" borderId="0"/>
    <xf numFmtId="168" fontId="101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0" fontId="9" fillId="0" borderId="0"/>
    <xf numFmtId="168" fontId="26" fillId="0" borderId="0"/>
    <xf numFmtId="168" fontId="26" fillId="0" borderId="0"/>
    <xf numFmtId="168" fontId="26" fillId="0" borderId="0"/>
    <xf numFmtId="0" fontId="1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102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0" fontId="9" fillId="0" borderId="0"/>
    <xf numFmtId="168" fontId="26" fillId="0" borderId="0"/>
    <xf numFmtId="168" fontId="26" fillId="0" borderId="0"/>
    <xf numFmtId="168" fontId="26" fillId="0" borderId="0"/>
    <xf numFmtId="0" fontId="11" fillId="0" borderId="0"/>
    <xf numFmtId="0" fontId="9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102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0" fontId="9" fillId="0" borderId="0"/>
    <xf numFmtId="168" fontId="26" fillId="0" borderId="0"/>
    <xf numFmtId="168" fontId="26" fillId="0" borderId="0"/>
    <xf numFmtId="168" fontId="26" fillId="0" borderId="0"/>
    <xf numFmtId="0" fontId="9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26" fillId="0" borderId="0"/>
    <xf numFmtId="168" fontId="102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168" fontId="103" fillId="0" borderId="0"/>
    <xf numFmtId="0" fontId="25" fillId="53" borderId="41" applyNumberFormat="0">
      <alignment horizontal="right" vertical="top"/>
    </xf>
    <xf numFmtId="0" fontId="25" fillId="9" borderId="41" applyNumberFormat="0">
      <alignment horizontal="right" vertical="top"/>
    </xf>
    <xf numFmtId="0" fontId="25" fillId="0" borderId="26" applyNumberFormat="0">
      <alignment horizontal="right" vertical="top"/>
    </xf>
    <xf numFmtId="0" fontId="25" fillId="0" borderId="26" applyNumberFormat="0">
      <alignment horizontal="right" vertical="top"/>
    </xf>
    <xf numFmtId="0" fontId="25" fillId="0" borderId="26" applyNumberFormat="0">
      <alignment horizontal="right" vertical="top"/>
    </xf>
    <xf numFmtId="0" fontId="25" fillId="0" borderId="26" applyNumberFormat="0">
      <alignment horizontal="right" vertical="top"/>
    </xf>
    <xf numFmtId="0" fontId="25" fillId="102" borderId="41" applyNumberFormat="0">
      <alignment horizontal="right" vertical="top"/>
    </xf>
    <xf numFmtId="0" fontId="25" fillId="0" borderId="26" applyNumberFormat="0">
      <alignment horizontal="right" vertical="top"/>
    </xf>
    <xf numFmtId="0" fontId="25" fillId="0" borderId="26" applyNumberFormat="0">
      <alignment horizontal="right" vertical="top"/>
    </xf>
    <xf numFmtId="0" fontId="113" fillId="17" borderId="0" applyNumberFormat="0" applyBorder="0" applyAlignment="0" applyProtection="0"/>
    <xf numFmtId="0" fontId="114" fillId="31" borderId="0"/>
    <xf numFmtId="0" fontId="114" fillId="31" borderId="0"/>
    <xf numFmtId="0" fontId="113" fillId="15" borderId="0" applyNumberFormat="0" applyBorder="0" applyAlignment="0" applyProtection="0"/>
    <xf numFmtId="0" fontId="114" fillId="31" borderId="0"/>
    <xf numFmtId="0" fontId="114" fillId="31" borderId="0"/>
    <xf numFmtId="0" fontId="114" fillId="31" borderId="0"/>
    <xf numFmtId="0" fontId="114" fillId="31" borderId="0"/>
    <xf numFmtId="0" fontId="114" fillId="31" borderId="0"/>
    <xf numFmtId="0" fontId="114" fillId="31" borderId="0"/>
    <xf numFmtId="0" fontId="114" fillId="31" borderId="0"/>
    <xf numFmtId="0" fontId="114" fillId="31" borderId="0"/>
    <xf numFmtId="0" fontId="114" fillId="20" borderId="0"/>
    <xf numFmtId="0" fontId="115" fillId="109" borderId="0"/>
    <xf numFmtId="0" fontId="115" fillId="109" borderId="0"/>
    <xf numFmtId="0" fontId="115" fillId="109" borderId="0"/>
    <xf numFmtId="0" fontId="115" fillId="109" borderId="0"/>
    <xf numFmtId="0" fontId="116" fillId="0" borderId="0" applyNumberFormat="0" applyFill="0" applyBorder="0" applyAlignment="0" applyProtection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50" fillId="24" borderId="5"/>
    <xf numFmtId="0" fontId="50" fillId="24" borderId="5"/>
    <xf numFmtId="0" fontId="9" fillId="7" borderId="20" applyNumberFormat="0" applyAlignment="0" applyProtection="0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11" fillId="110" borderId="20" applyNumberFormat="0" applyFont="0" applyAlignment="0" applyProtection="0"/>
    <xf numFmtId="0" fontId="108" fillId="110" borderId="20" applyNumberFormat="0" applyFont="0" applyAlignment="0" applyProtection="0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50" fillId="24" borderId="21"/>
    <xf numFmtId="0" fontId="9" fillId="110" borderId="20" applyNumberFormat="0" applyFont="0" applyAlignment="0" applyProtection="0"/>
    <xf numFmtId="0" fontId="9" fillId="110" borderId="20" applyNumberFormat="0" applyFont="0" applyAlignment="0" applyProtection="0"/>
    <xf numFmtId="0" fontId="9" fillId="110" borderId="20" applyNumberFormat="0" applyFont="0" applyAlignment="0" applyProtection="0"/>
    <xf numFmtId="0" fontId="9" fillId="110" borderId="20" applyNumberFormat="0" applyFont="0" applyAlignment="0" applyProtection="0"/>
    <xf numFmtId="0" fontId="50" fillId="24" borderId="5"/>
    <xf numFmtId="0" fontId="50" fillId="24" borderId="5"/>
    <xf numFmtId="0" fontId="50" fillId="24" borderId="5"/>
    <xf numFmtId="0" fontId="50" fillId="24" borderId="5"/>
    <xf numFmtId="0" fontId="50" fillId="24" borderId="5"/>
    <xf numFmtId="0" fontId="50" fillId="24" borderId="5"/>
    <xf numFmtId="9" fontId="9" fillId="0" borderId="0" applyFont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49" fontId="46" fillId="49" borderId="26">
      <alignment horizontal="left" vertical="top" wrapText="1"/>
    </xf>
    <xf numFmtId="49" fontId="119" fillId="0" borderId="26">
      <alignment horizontal="left" vertical="top" wrapText="1"/>
    </xf>
    <xf numFmtId="49" fontId="119" fillId="0" borderId="26">
      <alignment horizontal="left" vertical="top" wrapText="1"/>
    </xf>
    <xf numFmtId="49" fontId="46" fillId="49" borderId="26">
      <alignment horizontal="left" vertical="top" wrapText="1"/>
    </xf>
    <xf numFmtId="0" fontId="120" fillId="0" borderId="19" applyNumberFormat="0" applyFill="0" applyAlignment="0" applyProtection="0"/>
    <xf numFmtId="0" fontId="121" fillId="0" borderId="42"/>
    <xf numFmtId="0" fontId="121" fillId="0" borderId="42"/>
    <xf numFmtId="0" fontId="121" fillId="0" borderId="42"/>
    <xf numFmtId="0" fontId="121" fillId="0" borderId="42"/>
    <xf numFmtId="0" fontId="121" fillId="0" borderId="42"/>
    <xf numFmtId="0" fontId="121" fillId="0" borderId="42"/>
    <xf numFmtId="0" fontId="11" fillId="0" borderId="0"/>
    <xf numFmtId="0" fontId="121" fillId="0" borderId="42"/>
    <xf numFmtId="0" fontId="121" fillId="0" borderId="42"/>
    <xf numFmtId="0" fontId="121" fillId="0" borderId="42"/>
    <xf numFmtId="0" fontId="122" fillId="0" borderId="43"/>
    <xf numFmtId="0" fontId="123" fillId="0" borderId="3"/>
    <xf numFmtId="0" fontId="123" fillId="0" borderId="3"/>
    <xf numFmtId="0" fontId="123" fillId="0" borderId="3"/>
    <xf numFmtId="0" fontId="123" fillId="0" borderId="3"/>
    <xf numFmtId="0" fontId="23" fillId="0" borderId="0"/>
    <xf numFmtId="0" fontId="23" fillId="0" borderId="0"/>
    <xf numFmtId="0" fontId="23" fillId="0" borderId="0"/>
    <xf numFmtId="0" fontId="31" fillId="0" borderId="0" applyNumberFormat="0" applyFill="0" applyBorder="0" applyAlignment="0" applyProtection="0"/>
    <xf numFmtId="0" fontId="121" fillId="0" borderId="0"/>
    <xf numFmtId="0" fontId="121" fillId="0" borderId="0"/>
    <xf numFmtId="0" fontId="124" fillId="0" borderId="0" applyNumberFormat="0" applyFill="0" applyBorder="0" applyAlignment="0" applyProtection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31" fillId="0" borderId="0" applyNumberFormat="0" applyFill="0" applyBorder="0" applyAlignment="0" applyProtection="0"/>
    <xf numFmtId="0" fontId="121" fillId="0" borderId="0"/>
    <xf numFmtId="0" fontId="121" fillId="0" borderId="0"/>
    <xf numFmtId="0" fontId="121" fillId="0" borderId="0"/>
    <xf numFmtId="176" fontId="9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08" fillId="0" borderId="0" applyFont="0" applyFill="0" applyBorder="0" applyAlignment="0" applyProtection="0"/>
    <xf numFmtId="176" fontId="23" fillId="0" borderId="0" applyFill="0" applyBorder="0" applyAlignment="0" applyProtection="0"/>
    <xf numFmtId="176" fontId="23" fillId="0" borderId="0" applyFill="0" applyBorder="0" applyAlignment="0" applyProtection="0"/>
    <xf numFmtId="166" fontId="9" fillId="0" borderId="0" applyFont="0" applyFill="0" applyBorder="0" applyAlignment="0" applyProtection="0"/>
    <xf numFmtId="172" fontId="50" fillId="0" borderId="0"/>
    <xf numFmtId="172" fontId="50" fillId="0" borderId="0"/>
    <xf numFmtId="170" fontId="1" fillId="0" borderId="0" applyFont="0" applyFill="0" applyBorder="0" applyAlignment="0" applyProtection="0"/>
    <xf numFmtId="177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23" fillId="0" borderId="0" applyFill="0" applyBorder="0" applyAlignment="0" applyProtection="0"/>
    <xf numFmtId="179" fontId="23" fillId="0" borderId="0" applyFill="0" applyBorder="0" applyAlignment="0" applyProtection="0"/>
    <xf numFmtId="166" fontId="9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9" fillId="0" borderId="0" applyBorder="0" applyProtection="0"/>
    <xf numFmtId="176" fontId="23" fillId="0" borderId="0" applyFill="0" applyBorder="0" applyAlignment="0" applyProtection="0"/>
    <xf numFmtId="166" fontId="108" fillId="0" borderId="0" applyFont="0" applyFill="0" applyBorder="0" applyAlignment="0" applyProtection="0"/>
    <xf numFmtId="180" fontId="9" fillId="0" borderId="0" applyBorder="0" applyProtection="0"/>
    <xf numFmtId="0" fontId="9" fillId="0" borderId="0" applyBorder="0" applyProtection="0"/>
    <xf numFmtId="166" fontId="1" fillId="0" borderId="0" applyFont="0" applyFill="0" applyBorder="0" applyAlignment="0" applyProtection="0"/>
    <xf numFmtId="176" fontId="9" fillId="0" borderId="0" applyFill="0" applyBorder="0" applyAlignment="0" applyProtection="0"/>
    <xf numFmtId="166" fontId="9" fillId="0" borderId="0" applyFont="0" applyFill="0" applyBorder="0" applyAlignment="0" applyProtection="0"/>
    <xf numFmtId="0" fontId="125" fillId="23" borderId="0" applyNumberFormat="0" applyBorder="0" applyAlignment="0" applyProtection="0"/>
    <xf numFmtId="0" fontId="126" fillId="34" borderId="0"/>
    <xf numFmtId="0" fontId="126" fillId="34" borderId="0"/>
    <xf numFmtId="0" fontId="125" fillId="21" borderId="0" applyNumberFormat="0" applyBorder="0" applyAlignment="0" applyProtection="0"/>
    <xf numFmtId="0" fontId="126" fillId="34" borderId="0"/>
    <xf numFmtId="0" fontId="126" fillId="34" borderId="0"/>
    <xf numFmtId="0" fontId="126" fillId="34" borderId="0"/>
    <xf numFmtId="0" fontId="126" fillId="34" borderId="0"/>
    <xf numFmtId="0" fontId="126" fillId="34" borderId="0"/>
    <xf numFmtId="0" fontId="126" fillId="34" borderId="0"/>
    <xf numFmtId="0" fontId="126" fillId="34" borderId="0"/>
    <xf numFmtId="0" fontId="126" fillId="34" borderId="0"/>
    <xf numFmtId="0" fontId="126" fillId="26" borderId="0"/>
    <xf numFmtId="0" fontId="127" fillId="111" borderId="0"/>
    <xf numFmtId="0" fontId="127" fillId="111" borderId="0"/>
    <xf numFmtId="0" fontId="127" fillId="111" borderId="0"/>
    <xf numFmtId="0" fontId="127" fillId="111" borderId="0"/>
    <xf numFmtId="0" fontId="25" fillId="104" borderId="26">
      <alignment horizontal="left" vertical="top" wrapText="1"/>
    </xf>
    <xf numFmtId="0" fontId="25" fillId="0" borderId="26">
      <alignment horizontal="left" vertical="top" wrapText="1"/>
    </xf>
    <xf numFmtId="0" fontId="25" fillId="0" borderId="26">
      <alignment horizontal="left" vertical="top" wrapText="1"/>
    </xf>
    <xf numFmtId="0" fontId="25" fillId="104" borderId="26">
      <alignment horizontal="left" vertical="top" wrapText="1"/>
    </xf>
  </cellStyleXfs>
  <cellXfs count="203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0" xfId="0" applyFont="1"/>
    <xf numFmtId="0" fontId="5" fillId="0" borderId="6" xfId="0" applyFont="1" applyBorder="1" applyAlignment="1">
      <alignment horizontal="left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164" fontId="5" fillId="0" borderId="0" xfId="0" applyNumberFormat="1" applyFont="1"/>
    <xf numFmtId="0" fontId="8" fillId="0" borderId="6" xfId="0" applyFont="1" applyBorder="1" applyAlignment="1">
      <alignment wrapText="1"/>
    </xf>
    <xf numFmtId="164" fontId="8" fillId="0" borderId="6" xfId="0" applyNumberFormat="1" applyFont="1" applyFill="1" applyBorder="1" applyAlignment="1">
      <alignment horizontal="center" wrapText="1"/>
    </xf>
    <xf numFmtId="165" fontId="5" fillId="2" borderId="6" xfId="0" applyNumberFormat="1" applyFont="1" applyFill="1" applyBorder="1" applyAlignment="1">
      <alignment horizontal="center"/>
    </xf>
    <xf numFmtId="0" fontId="5" fillId="0" borderId="6" xfId="0" applyFont="1" applyBorder="1" applyAlignment="1">
      <alignment wrapText="1"/>
    </xf>
    <xf numFmtId="164" fontId="5" fillId="0" borderId="6" xfId="0" applyNumberFormat="1" applyFont="1" applyFill="1" applyBorder="1" applyAlignment="1">
      <alignment horizontal="center" wrapText="1"/>
    </xf>
    <xf numFmtId="164" fontId="10" fillId="2" borderId="6" xfId="3" applyNumberFormat="1" applyFont="1" applyFill="1" applyBorder="1" applyAlignment="1">
      <alignment horizontal="center" vertical="center"/>
    </xf>
    <xf numFmtId="164" fontId="10" fillId="2" borderId="9" xfId="3" applyNumberFormat="1" applyFont="1" applyFill="1" applyBorder="1" applyAlignment="1">
      <alignment horizontal="center" vertical="center" wrapText="1"/>
    </xf>
    <xf numFmtId="0" fontId="5" fillId="0" borderId="6" xfId="0" applyFont="1" applyFill="1" applyBorder="1"/>
    <xf numFmtId="165" fontId="5" fillId="2" borderId="6" xfId="4" applyNumberFormat="1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wrapText="1"/>
    </xf>
    <xf numFmtId="164" fontId="13" fillId="3" borderId="6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wrapText="1"/>
    </xf>
    <xf numFmtId="164" fontId="13" fillId="0" borderId="8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5" fontId="13" fillId="0" borderId="8" xfId="0" applyNumberFormat="1" applyFont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5" fontId="10" fillId="0" borderId="6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164" fontId="10" fillId="0" borderId="6" xfId="0" applyNumberFormat="1" applyFont="1" applyFill="1" applyBorder="1" applyAlignment="1">
      <alignment horizontal="center" vertical="center" wrapText="1"/>
    </xf>
    <xf numFmtId="164" fontId="14" fillId="0" borderId="6" xfId="0" applyNumberFormat="1" applyFont="1" applyBorder="1" applyAlignment="1">
      <alignment horizontal="center" vertical="center" wrapText="1"/>
    </xf>
    <xf numFmtId="0" fontId="10" fillId="0" borderId="0" xfId="0" applyFont="1"/>
    <xf numFmtId="0" fontId="13" fillId="0" borderId="6" xfId="0" applyFont="1" applyBorder="1" applyAlignment="1">
      <alignment horizontal="left" vertical="center" wrapText="1"/>
    </xf>
    <xf numFmtId="165" fontId="14" fillId="0" borderId="6" xfId="0" applyNumberFormat="1" applyFont="1" applyFill="1" applyBorder="1" applyAlignment="1">
      <alignment horizontal="center" vertical="center" wrapText="1"/>
    </xf>
    <xf numFmtId="165" fontId="14" fillId="0" borderId="6" xfId="0" applyNumberFormat="1" applyFont="1" applyBorder="1" applyAlignment="1">
      <alignment horizontal="center" vertical="center" wrapText="1"/>
    </xf>
    <xf numFmtId="164" fontId="14" fillId="0" borderId="6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5" fillId="0" borderId="6" xfId="0" applyFont="1" applyBorder="1"/>
    <xf numFmtId="0" fontId="5" fillId="0" borderId="6" xfId="0" applyFont="1" applyFill="1" applyBorder="1" applyAlignment="1">
      <alignment horizontal="left" vertical="center" wrapText="1"/>
    </xf>
    <xf numFmtId="164" fontId="10" fillId="0" borderId="6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164" fontId="15" fillId="0" borderId="0" xfId="0" applyNumberFormat="1" applyFont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16" fillId="2" borderId="10" xfId="3" applyNumberFormat="1" applyFont="1" applyFill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left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vertical="center" wrapText="1"/>
    </xf>
    <xf numFmtId="164" fontId="18" fillId="0" borderId="6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64" fontId="18" fillId="0" borderId="6" xfId="0" applyNumberFormat="1" applyFont="1" applyBorder="1" applyAlignment="1">
      <alignment horizontal="center" vertical="center"/>
    </xf>
    <xf numFmtId="0" fontId="2" fillId="0" borderId="0" xfId="0" applyFont="1"/>
    <xf numFmtId="164" fontId="15" fillId="0" borderId="6" xfId="0" applyNumberFormat="1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7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165" fontId="5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164" fontId="5" fillId="2" borderId="6" xfId="0" applyNumberFormat="1" applyFont="1" applyFill="1" applyBorder="1" applyAlignment="1">
      <alignment horizontal="center" vertical="center"/>
    </xf>
    <xf numFmtId="164" fontId="10" fillId="2" borderId="6" xfId="0" applyNumberFormat="1" applyFont="1" applyFill="1" applyBorder="1" applyAlignment="1">
      <alignment horizontal="center" vertical="center"/>
    </xf>
    <xf numFmtId="164" fontId="14" fillId="2" borderId="6" xfId="0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17" fillId="2" borderId="6" xfId="0" applyFont="1" applyFill="1" applyBorder="1" applyAlignment="1">
      <alignment wrapText="1"/>
    </xf>
    <xf numFmtId="0" fontId="5" fillId="2" borderId="0" xfId="0" applyFont="1" applyFill="1"/>
    <xf numFmtId="165" fontId="5" fillId="0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wrapText="1"/>
    </xf>
    <xf numFmtId="165" fontId="5" fillId="2" borderId="6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 shrinkToFit="1"/>
    </xf>
    <xf numFmtId="164" fontId="7" fillId="2" borderId="6" xfId="0" applyNumberFormat="1" applyFont="1" applyFill="1" applyBorder="1" applyAlignment="1">
      <alignment horizontal="center" vertical="center" wrapText="1" shrinkToFit="1"/>
    </xf>
    <xf numFmtId="0" fontId="17" fillId="2" borderId="6" xfId="0" applyFont="1" applyFill="1" applyBorder="1" applyAlignment="1">
      <alignment horizontal="left" vertical="center" wrapText="1"/>
    </xf>
    <xf numFmtId="0" fontId="17" fillId="0" borderId="0" xfId="0" applyFont="1"/>
    <xf numFmtId="164" fontId="10" fillId="0" borderId="6" xfId="0" applyNumberFormat="1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wrapText="1"/>
    </xf>
    <xf numFmtId="165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164" fontId="5" fillId="0" borderId="6" xfId="1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wrapText="1"/>
    </xf>
    <xf numFmtId="0" fontId="18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 wrapText="1"/>
    </xf>
    <xf numFmtId="165" fontId="18" fillId="0" borderId="6" xfId="0" applyNumberFormat="1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left" vertical="center" wrapText="1"/>
    </xf>
    <xf numFmtId="164" fontId="7" fillId="0" borderId="6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0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wrapText="1"/>
    </xf>
    <xf numFmtId="0" fontId="10" fillId="0" borderId="6" xfId="5" applyFont="1" applyBorder="1" applyAlignment="1">
      <alignment horizontal="left" vertical="center" wrapText="1"/>
    </xf>
    <xf numFmtId="164" fontId="10" fillId="0" borderId="6" xfId="5" applyNumberFormat="1" applyFont="1" applyFill="1" applyBorder="1" applyAlignment="1">
      <alignment horizontal="center" vertical="center" wrapText="1"/>
    </xf>
    <xf numFmtId="0" fontId="10" fillId="0" borderId="6" xfId="5" applyFont="1" applyFill="1" applyBorder="1" applyAlignment="1">
      <alignment horizontal="center" vertical="center" wrapText="1"/>
    </xf>
    <xf numFmtId="165" fontId="10" fillId="0" borderId="6" xfId="5" applyNumberFormat="1" applyFont="1" applyFill="1" applyBorder="1" applyAlignment="1">
      <alignment horizontal="center" vertical="center" wrapText="1"/>
    </xf>
    <xf numFmtId="0" fontId="19" fillId="0" borderId="0" xfId="0" applyFont="1" applyBorder="1"/>
    <xf numFmtId="0" fontId="19" fillId="0" borderId="0" xfId="0" applyFont="1"/>
    <xf numFmtId="165" fontId="7" fillId="2" borderId="6" xfId="0" applyNumberFormat="1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vertical="center" wrapText="1"/>
    </xf>
    <xf numFmtId="0" fontId="5" fillId="0" borderId="0" xfId="0" applyFont="1" applyBorder="1"/>
    <xf numFmtId="164" fontId="13" fillId="3" borderId="6" xfId="0" applyNumberFormat="1" applyFont="1" applyFill="1" applyBorder="1" applyAlignment="1">
      <alignment horizontal="left" vertical="center" wrapText="1"/>
    </xf>
    <xf numFmtId="164" fontId="20" fillId="3" borderId="6" xfId="0" applyNumberFormat="1" applyFont="1" applyFill="1" applyBorder="1" applyAlignment="1">
      <alignment horizontal="center" vertical="center"/>
    </xf>
    <xf numFmtId="165" fontId="7" fillId="3" borderId="6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 wrapText="1"/>
    </xf>
    <xf numFmtId="0" fontId="21" fillId="0" borderId="0" xfId="0" applyFont="1"/>
    <xf numFmtId="164" fontId="13" fillId="0" borderId="6" xfId="0" applyNumberFormat="1" applyFont="1" applyBorder="1" applyAlignment="1">
      <alignment horizontal="left" vertical="center" wrapText="1"/>
    </xf>
    <xf numFmtId="164" fontId="0" fillId="0" borderId="0" xfId="0" applyNumberFormat="1" applyFill="1"/>
    <xf numFmtId="167" fontId="0" fillId="0" borderId="0" xfId="2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3" fillId="2" borderId="0" xfId="0" applyFont="1" applyFill="1"/>
    <xf numFmtId="0" fontId="3" fillId="0" borderId="0" xfId="0" applyFont="1" applyAlignment="1">
      <alignment horizontal="right"/>
    </xf>
    <xf numFmtId="0" fontId="3" fillId="0" borderId="0" xfId="0" applyFont="1" applyFill="1"/>
    <xf numFmtId="165" fontId="0" fillId="0" borderId="0" xfId="0" applyNumberFormat="1"/>
    <xf numFmtId="0" fontId="3" fillId="0" borderId="0" xfId="0" applyFont="1" applyFill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/>
    <xf numFmtId="0" fontId="3" fillId="0" borderId="0" xfId="0" applyFont="1" applyFill="1" applyAlignment="1"/>
    <xf numFmtId="165" fontId="6" fillId="0" borderId="0" xfId="0" applyNumberFormat="1" applyFont="1"/>
    <xf numFmtId="165" fontId="128" fillId="4" borderId="44" xfId="0" applyNumberFormat="1" applyFont="1" applyFill="1" applyBorder="1" applyAlignment="1">
      <alignment wrapText="1"/>
    </xf>
    <xf numFmtId="0" fontId="6" fillId="4" borderId="0" xfId="0" applyFont="1" applyFill="1"/>
    <xf numFmtId="165" fontId="5" fillId="2" borderId="0" xfId="0" applyNumberFormat="1" applyFont="1" applyFill="1"/>
    <xf numFmtId="164" fontId="5" fillId="0" borderId="6" xfId="0" applyNumberFormat="1" applyFont="1" applyBorder="1" applyAlignment="1">
      <alignment horizontal="center"/>
    </xf>
    <xf numFmtId="0" fontId="13" fillId="3" borderId="6" xfId="0" applyFont="1" applyFill="1" applyBorder="1" applyAlignment="1">
      <alignment wrapText="1"/>
    </xf>
    <xf numFmtId="165" fontId="7" fillId="3" borderId="6" xfId="0" applyNumberFormat="1" applyFont="1" applyFill="1" applyBorder="1" applyAlignment="1">
      <alignment horizontal="center"/>
    </xf>
    <xf numFmtId="164" fontId="7" fillId="3" borderId="6" xfId="0" applyNumberFormat="1" applyFont="1" applyFill="1" applyBorder="1" applyAlignment="1">
      <alignment horizontal="center"/>
    </xf>
    <xf numFmtId="164" fontId="7" fillId="3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129" fillId="0" borderId="0" xfId="0" applyFont="1" applyBorder="1"/>
    <xf numFmtId="165" fontId="129" fillId="2" borderId="0" xfId="0" applyNumberFormat="1" applyFont="1" applyFill="1" applyBorder="1"/>
    <xf numFmtId="0" fontId="129" fillId="2" borderId="0" xfId="0" applyFont="1" applyFill="1" applyBorder="1"/>
    <xf numFmtId="0" fontId="17" fillId="0" borderId="6" xfId="0" applyFont="1" applyBorder="1" applyAlignment="1">
      <alignment wrapText="1"/>
    </xf>
    <xf numFmtId="164" fontId="5" fillId="112" borderId="0" xfId="0" applyNumberFormat="1" applyFont="1" applyFill="1"/>
    <xf numFmtId="0" fontId="130" fillId="0" borderId="0" xfId="0" applyFont="1" applyBorder="1"/>
    <xf numFmtId="165" fontId="130" fillId="2" borderId="0" xfId="0" applyNumberFormat="1" applyFont="1" applyFill="1" applyBorder="1"/>
    <xf numFmtId="0" fontId="130" fillId="2" borderId="0" xfId="0" applyFont="1" applyFill="1" applyBorder="1"/>
    <xf numFmtId="0" fontId="5" fillId="4" borderId="6" xfId="0" applyFont="1" applyFill="1" applyBorder="1" applyAlignment="1">
      <alignment vertical="center" wrapText="1"/>
    </xf>
    <xf numFmtId="165" fontId="5" fillId="4" borderId="6" xfId="0" applyNumberFormat="1" applyFont="1" applyFill="1" applyBorder="1" applyAlignment="1">
      <alignment horizontal="center" vertical="center" wrapText="1"/>
    </xf>
    <xf numFmtId="164" fontId="5" fillId="4" borderId="6" xfId="0" applyNumberFormat="1" applyFont="1" applyFill="1" applyBorder="1" applyAlignment="1">
      <alignment horizontal="center" vertical="center"/>
    </xf>
    <xf numFmtId="165" fontId="5" fillId="0" borderId="6" xfId="0" applyNumberFormat="1" applyFont="1" applyFill="1" applyBorder="1" applyAlignment="1">
      <alignment horizontal="center" vertical="center"/>
    </xf>
    <xf numFmtId="2" fontId="5" fillId="2" borderId="0" xfId="0" applyNumberFormat="1" applyFont="1" applyFill="1"/>
    <xf numFmtId="0" fontId="17" fillId="0" borderId="6" xfId="0" applyFont="1" applyFill="1" applyBorder="1" applyAlignment="1">
      <alignment horizontal="left" vertical="center" wrapText="1"/>
    </xf>
    <xf numFmtId="2" fontId="5" fillId="0" borderId="0" xfId="0" applyNumberFormat="1" applyFont="1"/>
    <xf numFmtId="167" fontId="5" fillId="0" borderId="0" xfId="2" applyNumberFormat="1" applyFont="1"/>
    <xf numFmtId="0" fontId="131" fillId="3" borderId="6" xfId="0" applyFont="1" applyFill="1" applyBorder="1"/>
    <xf numFmtId="164" fontId="132" fillId="3" borderId="6" xfId="0" applyNumberFormat="1" applyFont="1" applyFill="1" applyBorder="1" applyAlignment="1">
      <alignment horizontal="center" vertical="center"/>
    </xf>
    <xf numFmtId="0" fontId="131" fillId="0" borderId="0" xfId="0" applyFont="1" applyBorder="1"/>
    <xf numFmtId="165" fontId="131" fillId="2" borderId="0" xfId="0" applyNumberFormat="1" applyFont="1" applyFill="1" applyBorder="1"/>
    <xf numFmtId="0" fontId="131" fillId="2" borderId="0" xfId="0" applyFont="1" applyFill="1" applyBorder="1"/>
    <xf numFmtId="0" fontId="3" fillId="0" borderId="0" xfId="0" applyFont="1"/>
    <xf numFmtId="164" fontId="3" fillId="0" borderId="0" xfId="0" applyNumberFormat="1" applyFont="1" applyFill="1"/>
    <xf numFmtId="165" fontId="0" fillId="2" borderId="0" xfId="0" applyNumberFormat="1" applyFill="1"/>
    <xf numFmtId="0" fontId="0" fillId="2" borderId="0" xfId="0" applyFill="1"/>
    <xf numFmtId="167" fontId="0" fillId="0" borderId="0" xfId="2" applyNumberFormat="1" applyFont="1" applyFill="1"/>
    <xf numFmtId="0" fontId="6" fillId="2" borderId="0" xfId="0" applyFont="1" applyFill="1" applyBorder="1"/>
    <xf numFmtId="165" fontId="5" fillId="0" borderId="6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/>
    </xf>
    <xf numFmtId="0" fontId="7" fillId="0" borderId="6" xfId="0" applyFont="1" applyBorder="1"/>
    <xf numFmtId="165" fontId="133" fillId="0" borderId="0" xfId="0" applyNumberFormat="1" applyFont="1"/>
    <xf numFmtId="164" fontId="0" fillId="0" borderId="0" xfId="0" applyNumberFormat="1"/>
    <xf numFmtId="167" fontId="0" fillId="0" borderId="0" xfId="2" applyNumberFormat="1" applyFont="1"/>
    <xf numFmtId="0" fontId="3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2" borderId="0" xfId="0" applyFont="1" applyFill="1"/>
    <xf numFmtId="164" fontId="5" fillId="2" borderId="0" xfId="0" applyNumberFormat="1" applyFont="1" applyFill="1"/>
    <xf numFmtId="0" fontId="3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wrapText="1"/>
    </xf>
    <xf numFmtId="0" fontId="14" fillId="2" borderId="0" xfId="0" applyFont="1" applyFill="1"/>
    <xf numFmtId="0" fontId="2" fillId="2" borderId="0" xfId="0" applyFont="1" applyFill="1"/>
    <xf numFmtId="0" fontId="5" fillId="2" borderId="0" xfId="0" applyFont="1" applyFill="1" applyAlignment="1">
      <alignment horizontal="left" wrapText="1"/>
    </xf>
    <xf numFmtId="0" fontId="17" fillId="2" borderId="0" xfId="0" applyFont="1" applyFill="1" applyAlignment="1">
      <alignment wrapText="1"/>
    </xf>
    <xf numFmtId="0" fontId="10" fillId="2" borderId="0" xfId="0" applyFont="1" applyFill="1" applyAlignment="1">
      <alignment wrapText="1"/>
    </xf>
    <xf numFmtId="0" fontId="19" fillId="2" borderId="0" xfId="0" applyFont="1" applyFill="1" applyBorder="1"/>
    <xf numFmtId="165" fontId="7" fillId="2" borderId="0" xfId="0" applyNumberFormat="1" applyFont="1" applyFill="1" applyBorder="1" applyAlignment="1">
      <alignment horizontal="center" vertical="center"/>
    </xf>
    <xf numFmtId="0" fontId="19" fillId="2" borderId="0" xfId="0" applyFont="1" applyFill="1"/>
    <xf numFmtId="0" fontId="5" fillId="2" borderId="0" xfId="0" applyFont="1" applyFill="1" applyBorder="1"/>
    <xf numFmtId="0" fontId="21" fillId="2" borderId="0" xfId="0" applyFont="1" applyFill="1"/>
    <xf numFmtId="0" fontId="7" fillId="0" borderId="6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64" fontId="0" fillId="2" borderId="0" xfId="0" applyNumberFormat="1" applyFill="1"/>
  </cellXfs>
  <cellStyles count="1931">
    <cellStyle name=" 1" xfId="6"/>
    <cellStyle name="_!! Сопоставление 2011 и 2012. Финансирование" xfId="7"/>
    <cellStyle name="___сбор_субъекты_субсидии_финал02042009" xfId="8"/>
    <cellStyle name="_0709" xfId="9"/>
    <cellStyle name="_07092011_Вытяжка 2011 РР в таблицу сумм_ВСЕ_ФКР_ПРАВИЛЬНО" xfId="10"/>
    <cellStyle name="_0901_Ливанова" xfId="11"/>
    <cellStyle name="_16122011_Вытяжка 2011 РР в таблицу сумм_ВСЕ_ФКР_ПРАВИЛЬНО" xfId="12"/>
    <cellStyle name="_2010_финансирование_ВСЕ!!!" xfId="13"/>
    <cellStyle name="_2010-вновь вводим  0901" xfId="14"/>
    <cellStyle name="_211_29052009_Централизация_зпл_ДЕЗЗ" xfId="15"/>
    <cellStyle name="_CТИПЕНДИЯ 2012 ПАНИНА" xfId="16"/>
    <cellStyle name="_macro(2 авг)" xfId="17"/>
    <cellStyle name="_macro(2 авг) 2" xfId="18"/>
    <cellStyle name="_macro(2 авг) 3" xfId="19"/>
    <cellStyle name="_Work_with_DB" xfId="20"/>
    <cellStyle name="_Анализ_Реорганизация_Алена" xfId="21"/>
    <cellStyle name="_БП_2011_области" xfId="22"/>
    <cellStyle name="_БП_2011_реестры" xfId="23"/>
    <cellStyle name="_БП_по_отделам" xfId="24"/>
    <cellStyle name="_Бюджет_2012_0908_F_на 0905" xfId="25"/>
    <cellStyle name="_Бюджет_2012_старт_5" xfId="26"/>
    <cellStyle name="_Бюджет_внебюджет_ОМС_2009-2011" xfId="27"/>
    <cellStyle name="_бюджетники-новый расчет-13.07.10" xfId="28"/>
    <cellStyle name="_вводимая_сеть" xfId="29"/>
    <cellStyle name="_внебюджет_2008г" xfId="30"/>
    <cellStyle name="_Вытяжка 2011 РР в таблицу сумм_ВСЕ_ФКР_ПРАВИЛЬНО" xfId="31"/>
    <cellStyle name="_Вытяжка 2011 РР в таблицу сумм_ВСЕ_ФКР_ПРАВИЛЬНО_18.08.2011" xfId="32"/>
    <cellStyle name="_Госпрограмма_учреждения" xfId="33"/>
    <cellStyle name="_данные_ПФХД_24012012_расчет" xfId="34"/>
    <cellStyle name="_Кассовый расход 15072011_ГОРИЗОНТАЛЬ" xfId="35"/>
    <cellStyle name="_Киров_премия" xfId="36"/>
    <cellStyle name="_Книга4" xfId="37"/>
    <cellStyle name="_Количество учреждений по субсидиям_Лукина" xfId="38"/>
    <cellStyle name="_МОДЕРНИЗАЦИЯ_0901_0902_0905" xfId="39"/>
    <cellStyle name="_Модернизация_Вариант_последний на_27042012" xfId="40"/>
    <cellStyle name="_Остатки_ЛБО_РР_2010" xfId="41"/>
    <cellStyle name="_От Писаревой на 2012-2014 годы" xfId="42"/>
    <cellStyle name="_Передача_ФМБА" xfId="43"/>
    <cellStyle name="_Подвед сеть 22 09 2011  2011г  к 2010г-Писарева " xfId="44"/>
    <cellStyle name="_пост 925" xfId="45"/>
    <cellStyle name="_РР" xfId="46"/>
    <cellStyle name="_сбор_225_211_версия_5" xfId="47"/>
    <cellStyle name="_сбор_данных_0700" xfId="48"/>
    <cellStyle name="_сбор_план_пфхд_2012_часть_9" xfId="49"/>
    <cellStyle name="_сбор_саволайнен" xfId="50"/>
    <cellStyle name="_свод" xfId="51"/>
    <cellStyle name="_Свод_1300_2009" xfId="52"/>
    <cellStyle name="_свод_40%_ФИНАЛ_ПРОВЕРЕН" xfId="53"/>
    <cellStyle name="_Стип0706Хоровой" xfId="54"/>
    <cellStyle name="_тэр2009справки" xfId="55"/>
    <cellStyle name="_Увеличение зпл ППС" xfId="56"/>
    <cellStyle name="_фин_обл_РР_07092011_сумма_зн" xfId="57"/>
    <cellStyle name="_форма_3_4_2011_Министр" xfId="58"/>
    <cellStyle name="_Централизация_2010_2010_зн" xfId="59"/>
    <cellStyle name="20% - Accent1" xfId="60"/>
    <cellStyle name="20% - Accent1 2" xfId="61"/>
    <cellStyle name="20% - Accent1 3" xfId="62"/>
    <cellStyle name="20% - Accent2" xfId="63"/>
    <cellStyle name="20% - Accent2 2" xfId="64"/>
    <cellStyle name="20% - Accent2 3" xfId="65"/>
    <cellStyle name="20% - Accent3" xfId="66"/>
    <cellStyle name="20% - Accent3 2" xfId="67"/>
    <cellStyle name="20% - Accent3 3" xfId="68"/>
    <cellStyle name="20% - Accent4" xfId="69"/>
    <cellStyle name="20% - Accent4 2" xfId="70"/>
    <cellStyle name="20% - Accent4 3" xfId="71"/>
    <cellStyle name="20% - Accent5" xfId="72"/>
    <cellStyle name="20% - Accent5 2" xfId="73"/>
    <cellStyle name="20% - Accent5 3" xfId="74"/>
    <cellStyle name="20% - Accent6" xfId="75"/>
    <cellStyle name="20% - Accent6 2" xfId="76"/>
    <cellStyle name="20% - Accent6 3" xfId="77"/>
    <cellStyle name="20% — акцент1" xfId="78"/>
    <cellStyle name="20% - Акцент1 10" xfId="79"/>
    <cellStyle name="20% - Акцент1 11" xfId="80"/>
    <cellStyle name="20% - Акцент1 12" xfId="81"/>
    <cellStyle name="20% - Акцент1 2" xfId="82"/>
    <cellStyle name="20% — акцент1 2" xfId="83"/>
    <cellStyle name="20% - Акцент1 2 10" xfId="84"/>
    <cellStyle name="20% - Акцент1 2 11" xfId="85"/>
    <cellStyle name="20% - Акцент1 2 12" xfId="86"/>
    <cellStyle name="20% - Акцент1 2 2" xfId="87"/>
    <cellStyle name="20% - Акцент1 2 3" xfId="88"/>
    <cellStyle name="20% - Акцент1 2 4" xfId="89"/>
    <cellStyle name="20% - Акцент1 2 5" xfId="90"/>
    <cellStyle name="20% - Акцент1 2 6" xfId="91"/>
    <cellStyle name="20% - Акцент1 2 7" xfId="92"/>
    <cellStyle name="20% - Акцент1 2 8" xfId="93"/>
    <cellStyle name="20% - Акцент1 2 9" xfId="94"/>
    <cellStyle name="20% - Акцент1 2_касса2012" xfId="95"/>
    <cellStyle name="20% - Акцент1 3" xfId="96"/>
    <cellStyle name="20% - Акцент1 3 2" xfId="97"/>
    <cellStyle name="20% - Акцент1 4" xfId="98"/>
    <cellStyle name="20% - Акцент1 5" xfId="99"/>
    <cellStyle name="20% - Акцент1 6" xfId="100"/>
    <cellStyle name="20% - Акцент1 7" xfId="101"/>
    <cellStyle name="20% - Акцент1 8" xfId="102"/>
    <cellStyle name="20% - Акцент1 9" xfId="103"/>
    <cellStyle name="20% — акцент1_!ФЭО  от 28.11.2014 от Глазыриной ЕА" xfId="104"/>
    <cellStyle name="20% — акцент2" xfId="105"/>
    <cellStyle name="20% - Акцент2 10" xfId="106"/>
    <cellStyle name="20% - Акцент2 11" xfId="107"/>
    <cellStyle name="20% - Акцент2 12" xfId="108"/>
    <cellStyle name="20% - Акцент2 2" xfId="109"/>
    <cellStyle name="20% — акцент2 2" xfId="110"/>
    <cellStyle name="20% - Акцент2 2 10" xfId="111"/>
    <cellStyle name="20% - Акцент2 2 11" xfId="112"/>
    <cellStyle name="20% - Акцент2 2 12" xfId="113"/>
    <cellStyle name="20% - Акцент2 2 2" xfId="114"/>
    <cellStyle name="20% - Акцент2 2 3" xfId="115"/>
    <cellStyle name="20% - Акцент2 2 4" xfId="116"/>
    <cellStyle name="20% - Акцент2 2 5" xfId="117"/>
    <cellStyle name="20% - Акцент2 2 6" xfId="118"/>
    <cellStyle name="20% - Акцент2 2 7" xfId="119"/>
    <cellStyle name="20% - Акцент2 2 8" xfId="120"/>
    <cellStyle name="20% - Акцент2 2 9" xfId="121"/>
    <cellStyle name="20% - Акцент2 2_касса2012" xfId="122"/>
    <cellStyle name="20% - Акцент2 3" xfId="123"/>
    <cellStyle name="20% - Акцент2 3 2" xfId="124"/>
    <cellStyle name="20% - Акцент2 4" xfId="125"/>
    <cellStyle name="20% - Акцент2 5" xfId="126"/>
    <cellStyle name="20% - Акцент2 6" xfId="127"/>
    <cellStyle name="20% - Акцент2 7" xfId="128"/>
    <cellStyle name="20% - Акцент2 8" xfId="129"/>
    <cellStyle name="20% - Акцент2 9" xfId="130"/>
    <cellStyle name="20% — акцент2_!ФЭО  от 28.11.2014 от Глазыриной ЕА" xfId="131"/>
    <cellStyle name="20% — акцент3" xfId="132"/>
    <cellStyle name="20% - Акцент3 10" xfId="133"/>
    <cellStyle name="20% - Акцент3 11" xfId="134"/>
    <cellStyle name="20% - Акцент3 12" xfId="135"/>
    <cellStyle name="20% - Акцент3 2" xfId="136"/>
    <cellStyle name="20% — акцент3 2" xfId="137"/>
    <cellStyle name="20% - Акцент3 2 10" xfId="138"/>
    <cellStyle name="20% - Акцент3 2 11" xfId="139"/>
    <cellStyle name="20% - Акцент3 2 12" xfId="140"/>
    <cellStyle name="20% - Акцент3 2 2" xfId="141"/>
    <cellStyle name="20% - Акцент3 2 3" xfId="142"/>
    <cellStyle name="20% - Акцент3 2 4" xfId="143"/>
    <cellStyle name="20% - Акцент3 2 5" xfId="144"/>
    <cellStyle name="20% - Акцент3 2 6" xfId="145"/>
    <cellStyle name="20% - Акцент3 2 7" xfId="146"/>
    <cellStyle name="20% - Акцент3 2 8" xfId="147"/>
    <cellStyle name="20% - Акцент3 2 9" xfId="148"/>
    <cellStyle name="20% - Акцент3 2_касса2012" xfId="149"/>
    <cellStyle name="20% - Акцент3 3" xfId="150"/>
    <cellStyle name="20% - Акцент3 3 2" xfId="151"/>
    <cellStyle name="20% - Акцент3 4" xfId="152"/>
    <cellStyle name="20% - Акцент3 5" xfId="153"/>
    <cellStyle name="20% - Акцент3 6" xfId="154"/>
    <cellStyle name="20% - Акцент3 7" xfId="155"/>
    <cellStyle name="20% - Акцент3 8" xfId="156"/>
    <cellStyle name="20% - Акцент3 9" xfId="157"/>
    <cellStyle name="20% — акцент3_!ФЭО  от 28.11.2014 от Глазыриной ЕА" xfId="158"/>
    <cellStyle name="20% — акцент4" xfId="159"/>
    <cellStyle name="20% - Акцент4 10" xfId="160"/>
    <cellStyle name="20% - Акцент4 11" xfId="161"/>
    <cellStyle name="20% - Акцент4 12" xfId="162"/>
    <cellStyle name="20% - Акцент4 2" xfId="163"/>
    <cellStyle name="20% — акцент4 2" xfId="164"/>
    <cellStyle name="20% - Акцент4 2 10" xfId="165"/>
    <cellStyle name="20% - Акцент4 2 11" xfId="166"/>
    <cellStyle name="20% - Акцент4 2 12" xfId="167"/>
    <cellStyle name="20% - Акцент4 2 2" xfId="168"/>
    <cellStyle name="20% - Акцент4 2 3" xfId="169"/>
    <cellStyle name="20% - Акцент4 2 4" xfId="170"/>
    <cellStyle name="20% - Акцент4 2 5" xfId="171"/>
    <cellStyle name="20% - Акцент4 2 6" xfId="172"/>
    <cellStyle name="20% - Акцент4 2 7" xfId="173"/>
    <cellStyle name="20% - Акцент4 2 8" xfId="174"/>
    <cellStyle name="20% - Акцент4 2 9" xfId="175"/>
    <cellStyle name="20% - Акцент4 2_касса2012" xfId="176"/>
    <cellStyle name="20% - Акцент4 3" xfId="177"/>
    <cellStyle name="20% - Акцент4 3 2" xfId="178"/>
    <cellStyle name="20% - Акцент4 4" xfId="179"/>
    <cellStyle name="20% - Акцент4 5" xfId="180"/>
    <cellStyle name="20% - Акцент4 6" xfId="181"/>
    <cellStyle name="20% - Акцент4 7" xfId="182"/>
    <cellStyle name="20% - Акцент4 8" xfId="183"/>
    <cellStyle name="20% - Акцент4 9" xfId="184"/>
    <cellStyle name="20% — акцент4_!ФЭО  от 28.11.2014 от Глазыриной ЕА" xfId="185"/>
    <cellStyle name="20% — акцент5" xfId="186"/>
    <cellStyle name="20% - Акцент5 10" xfId="187"/>
    <cellStyle name="20% - Акцент5 11" xfId="188"/>
    <cellStyle name="20% - Акцент5 2" xfId="189"/>
    <cellStyle name="20% — акцент5 2" xfId="190"/>
    <cellStyle name="20% - Акцент5 2 10" xfId="191"/>
    <cellStyle name="20% - Акцент5 2 11" xfId="192"/>
    <cellStyle name="20% - Акцент5 2 2" xfId="193"/>
    <cellStyle name="20% - Акцент5 2 3" xfId="194"/>
    <cellStyle name="20% - Акцент5 2 4" xfId="195"/>
    <cellStyle name="20% - Акцент5 2 5" xfId="196"/>
    <cellStyle name="20% - Акцент5 2 6" xfId="197"/>
    <cellStyle name="20% - Акцент5 2 7" xfId="198"/>
    <cellStyle name="20% - Акцент5 2 8" xfId="199"/>
    <cellStyle name="20% - Акцент5 2 9" xfId="200"/>
    <cellStyle name="20% - Акцент5 2_касса2012" xfId="201"/>
    <cellStyle name="20% - Акцент5 3" xfId="202"/>
    <cellStyle name="20% - Акцент5 4" xfId="203"/>
    <cellStyle name="20% - Акцент5 5" xfId="204"/>
    <cellStyle name="20% - Акцент5 6" xfId="205"/>
    <cellStyle name="20% - Акцент5 7" xfId="206"/>
    <cellStyle name="20% - Акцент5 8" xfId="207"/>
    <cellStyle name="20% - Акцент5 9" xfId="208"/>
    <cellStyle name="20% — акцент5_!ФЭО  от 28.11.2014 от Глазыриной ЕА" xfId="209"/>
    <cellStyle name="20% — акцент6" xfId="210"/>
    <cellStyle name="20% - Акцент6 10" xfId="211"/>
    <cellStyle name="20% - Акцент6 11" xfId="212"/>
    <cellStyle name="20% - Акцент6 2" xfId="213"/>
    <cellStyle name="20% — акцент6 2" xfId="214"/>
    <cellStyle name="20% - Акцент6 2 10" xfId="215"/>
    <cellStyle name="20% - Акцент6 2 11" xfId="216"/>
    <cellStyle name="20% - Акцент6 2 2" xfId="217"/>
    <cellStyle name="20% - Акцент6 2 3" xfId="218"/>
    <cellStyle name="20% - Акцент6 2 4" xfId="219"/>
    <cellStyle name="20% - Акцент6 2 5" xfId="220"/>
    <cellStyle name="20% - Акцент6 2 6" xfId="221"/>
    <cellStyle name="20% - Акцент6 2 7" xfId="222"/>
    <cellStyle name="20% - Акцент6 2 8" xfId="223"/>
    <cellStyle name="20% - Акцент6 2 9" xfId="224"/>
    <cellStyle name="20% - Акцент6 2_касса2012" xfId="225"/>
    <cellStyle name="20% - Акцент6 3" xfId="226"/>
    <cellStyle name="20% - Акцент6 4" xfId="227"/>
    <cellStyle name="20% - Акцент6 5" xfId="228"/>
    <cellStyle name="20% - Акцент6 6" xfId="229"/>
    <cellStyle name="20% - Акцент6 7" xfId="230"/>
    <cellStyle name="20% - Акцент6 8" xfId="231"/>
    <cellStyle name="20% - Акцент6 9" xfId="232"/>
    <cellStyle name="20% — акцент6_!ФЭО  от 28.11.2014 от Глазыриной ЕА" xfId="233"/>
    <cellStyle name="40% - Accent1" xfId="234"/>
    <cellStyle name="40% - Accent1 2" xfId="235"/>
    <cellStyle name="40% - Accent1 3" xfId="236"/>
    <cellStyle name="40% - Accent2" xfId="237"/>
    <cellStyle name="40% - Accent2 2" xfId="238"/>
    <cellStyle name="40% - Accent2 3" xfId="239"/>
    <cellStyle name="40% - Accent3" xfId="240"/>
    <cellStyle name="40% - Accent3 2" xfId="241"/>
    <cellStyle name="40% - Accent3 3" xfId="242"/>
    <cellStyle name="40% - Accent4" xfId="243"/>
    <cellStyle name="40% - Accent4 2" xfId="244"/>
    <cellStyle name="40% - Accent4 3" xfId="245"/>
    <cellStyle name="40% - Accent5" xfId="246"/>
    <cellStyle name="40% - Accent5 2" xfId="247"/>
    <cellStyle name="40% - Accent5 3" xfId="248"/>
    <cellStyle name="40% - Accent6" xfId="249"/>
    <cellStyle name="40% - Accent6 2" xfId="250"/>
    <cellStyle name="40% - Accent6 3" xfId="251"/>
    <cellStyle name="40% — акцент1" xfId="252"/>
    <cellStyle name="40% - Акцент1 10" xfId="253"/>
    <cellStyle name="40% - Акцент1 11" xfId="254"/>
    <cellStyle name="40% - Акцент1 12" xfId="255"/>
    <cellStyle name="40% - Акцент1 2" xfId="256"/>
    <cellStyle name="40% — акцент1 2" xfId="257"/>
    <cellStyle name="40% - Акцент1 2 10" xfId="258"/>
    <cellStyle name="40% - Акцент1 2 11" xfId="259"/>
    <cellStyle name="40% - Акцент1 2 12" xfId="260"/>
    <cellStyle name="40% - Акцент1 2 2" xfId="261"/>
    <cellStyle name="40% - Акцент1 2 3" xfId="262"/>
    <cellStyle name="40% - Акцент1 2 4" xfId="263"/>
    <cellStyle name="40% - Акцент1 2 5" xfId="264"/>
    <cellStyle name="40% - Акцент1 2 6" xfId="265"/>
    <cellStyle name="40% - Акцент1 2 7" xfId="266"/>
    <cellStyle name="40% - Акцент1 2 8" xfId="267"/>
    <cellStyle name="40% - Акцент1 2 9" xfId="268"/>
    <cellStyle name="40% - Акцент1 2_касса2012" xfId="269"/>
    <cellStyle name="40% - Акцент1 3" xfId="270"/>
    <cellStyle name="40% - Акцент1 3 2" xfId="271"/>
    <cellStyle name="40% - Акцент1 4" xfId="272"/>
    <cellStyle name="40% - Акцент1 5" xfId="273"/>
    <cellStyle name="40% - Акцент1 6" xfId="274"/>
    <cellStyle name="40% - Акцент1 7" xfId="275"/>
    <cellStyle name="40% - Акцент1 8" xfId="276"/>
    <cellStyle name="40% - Акцент1 9" xfId="277"/>
    <cellStyle name="40% — акцент1_!ФЭО  от 28.11.2014 от Глазыриной ЕА" xfId="278"/>
    <cellStyle name="40% — акцент2" xfId="279"/>
    <cellStyle name="40% - Акцент2 10" xfId="280"/>
    <cellStyle name="40% - Акцент2 11" xfId="281"/>
    <cellStyle name="40% - Акцент2 2" xfId="282"/>
    <cellStyle name="40% — акцент2 2" xfId="283"/>
    <cellStyle name="40% - Акцент2 2 10" xfId="284"/>
    <cellStyle name="40% - Акцент2 2 11" xfId="285"/>
    <cellStyle name="40% - Акцент2 2 2" xfId="286"/>
    <cellStyle name="40% - Акцент2 2 3" xfId="287"/>
    <cellStyle name="40% - Акцент2 2 4" xfId="288"/>
    <cellStyle name="40% - Акцент2 2 5" xfId="289"/>
    <cellStyle name="40% - Акцент2 2 6" xfId="290"/>
    <cellStyle name="40% - Акцент2 2 7" xfId="291"/>
    <cellStyle name="40% - Акцент2 2 8" xfId="292"/>
    <cellStyle name="40% - Акцент2 2 9" xfId="293"/>
    <cellStyle name="40% - Акцент2 2_касса2012" xfId="294"/>
    <cellStyle name="40% - Акцент2 3" xfId="295"/>
    <cellStyle name="40% - Акцент2 4" xfId="296"/>
    <cellStyle name="40% - Акцент2 5" xfId="297"/>
    <cellStyle name="40% - Акцент2 6" xfId="298"/>
    <cellStyle name="40% - Акцент2 7" xfId="299"/>
    <cellStyle name="40% - Акцент2 8" xfId="300"/>
    <cellStyle name="40% - Акцент2 9" xfId="301"/>
    <cellStyle name="40% — акцент2_!ФЭО  от 28.11.2014 от Глазыриной ЕА" xfId="302"/>
    <cellStyle name="40% — акцент3" xfId="303"/>
    <cellStyle name="40% - Акцент3 10" xfId="304"/>
    <cellStyle name="40% - Акцент3 11" xfId="305"/>
    <cellStyle name="40% - Акцент3 12" xfId="306"/>
    <cellStyle name="40% - Акцент3 2" xfId="307"/>
    <cellStyle name="40% — акцент3 2" xfId="308"/>
    <cellStyle name="40% - Акцент3 2 10" xfId="309"/>
    <cellStyle name="40% - Акцент3 2 11" xfId="310"/>
    <cellStyle name="40% - Акцент3 2 12" xfId="311"/>
    <cellStyle name="40% - Акцент3 2 2" xfId="312"/>
    <cellStyle name="40% - Акцент3 2 3" xfId="313"/>
    <cellStyle name="40% - Акцент3 2 4" xfId="314"/>
    <cellStyle name="40% - Акцент3 2 5" xfId="315"/>
    <cellStyle name="40% - Акцент3 2 6" xfId="316"/>
    <cellStyle name="40% - Акцент3 2 7" xfId="317"/>
    <cellStyle name="40% - Акцент3 2 8" xfId="318"/>
    <cellStyle name="40% - Акцент3 2 9" xfId="319"/>
    <cellStyle name="40% - Акцент3 2_касса2012" xfId="320"/>
    <cellStyle name="40% - Акцент3 3" xfId="321"/>
    <cellStyle name="40% - Акцент3 3 2" xfId="322"/>
    <cellStyle name="40% - Акцент3 4" xfId="323"/>
    <cellStyle name="40% - Акцент3 5" xfId="324"/>
    <cellStyle name="40% - Акцент3 6" xfId="325"/>
    <cellStyle name="40% - Акцент3 7" xfId="326"/>
    <cellStyle name="40% - Акцент3 8" xfId="327"/>
    <cellStyle name="40% - Акцент3 9" xfId="328"/>
    <cellStyle name="40% — акцент3_!ФЭО  от 28.11.2014 от Глазыриной ЕА" xfId="329"/>
    <cellStyle name="40% — акцент4" xfId="330"/>
    <cellStyle name="40% - Акцент4 10" xfId="331"/>
    <cellStyle name="40% - Акцент4 11" xfId="332"/>
    <cellStyle name="40% - Акцент4 12" xfId="333"/>
    <cellStyle name="40% - Акцент4 2" xfId="334"/>
    <cellStyle name="40% — акцент4 2" xfId="335"/>
    <cellStyle name="40% - Акцент4 2 10" xfId="336"/>
    <cellStyle name="40% - Акцент4 2 11" xfId="337"/>
    <cellStyle name="40% - Акцент4 2 12" xfId="338"/>
    <cellStyle name="40% - Акцент4 2 2" xfId="339"/>
    <cellStyle name="40% - Акцент4 2 3" xfId="340"/>
    <cellStyle name="40% - Акцент4 2 4" xfId="341"/>
    <cellStyle name="40% - Акцент4 2 5" xfId="342"/>
    <cellStyle name="40% - Акцент4 2 6" xfId="343"/>
    <cellStyle name="40% - Акцент4 2 7" xfId="344"/>
    <cellStyle name="40% - Акцент4 2 8" xfId="345"/>
    <cellStyle name="40% - Акцент4 2 9" xfId="346"/>
    <cellStyle name="40% - Акцент4 2_касса2012" xfId="347"/>
    <cellStyle name="40% - Акцент4 3" xfId="348"/>
    <cellStyle name="40% - Акцент4 3 2" xfId="349"/>
    <cellStyle name="40% - Акцент4 4" xfId="350"/>
    <cellStyle name="40% - Акцент4 5" xfId="351"/>
    <cellStyle name="40% - Акцент4 6" xfId="352"/>
    <cellStyle name="40% - Акцент4 7" xfId="353"/>
    <cellStyle name="40% - Акцент4 8" xfId="354"/>
    <cellStyle name="40% - Акцент4 9" xfId="355"/>
    <cellStyle name="40% — акцент4_!ФЭО  от 28.11.2014 от Глазыриной ЕА" xfId="356"/>
    <cellStyle name="40% — акцент5" xfId="357"/>
    <cellStyle name="40% - Акцент5 10" xfId="358"/>
    <cellStyle name="40% - Акцент5 11" xfId="359"/>
    <cellStyle name="40% - Акцент5 2" xfId="360"/>
    <cellStyle name="40% — акцент5 2" xfId="361"/>
    <cellStyle name="40% - Акцент5 2 10" xfId="362"/>
    <cellStyle name="40% - Акцент5 2 11" xfId="363"/>
    <cellStyle name="40% - Акцент5 2 2" xfId="364"/>
    <cellStyle name="40% - Акцент5 2 3" xfId="365"/>
    <cellStyle name="40% - Акцент5 2 4" xfId="366"/>
    <cellStyle name="40% - Акцент5 2 5" xfId="367"/>
    <cellStyle name="40% - Акцент5 2 6" xfId="368"/>
    <cellStyle name="40% - Акцент5 2 7" xfId="369"/>
    <cellStyle name="40% - Акцент5 2 8" xfId="370"/>
    <cellStyle name="40% - Акцент5 2 9" xfId="371"/>
    <cellStyle name="40% - Акцент5 2_касса2012" xfId="372"/>
    <cellStyle name="40% - Акцент5 3" xfId="373"/>
    <cellStyle name="40% - Акцент5 4" xfId="374"/>
    <cellStyle name="40% - Акцент5 5" xfId="375"/>
    <cellStyle name="40% - Акцент5 6" xfId="376"/>
    <cellStyle name="40% - Акцент5 7" xfId="377"/>
    <cellStyle name="40% - Акцент5 8" xfId="378"/>
    <cellStyle name="40% - Акцент5 9" xfId="379"/>
    <cellStyle name="40% — акцент5_!ФЭО  от 28.11.2014 от Глазыриной ЕА" xfId="380"/>
    <cellStyle name="40% — акцент6" xfId="381"/>
    <cellStyle name="40% - Акцент6 10" xfId="382"/>
    <cellStyle name="40% - Акцент6 11" xfId="383"/>
    <cellStyle name="40% - Акцент6 12" xfId="384"/>
    <cellStyle name="40% - Акцент6 2" xfId="385"/>
    <cellStyle name="40% — акцент6 2" xfId="386"/>
    <cellStyle name="40% - Акцент6 2 10" xfId="387"/>
    <cellStyle name="40% - Акцент6 2 11" xfId="388"/>
    <cellStyle name="40% - Акцент6 2 12" xfId="389"/>
    <cellStyle name="40% - Акцент6 2 2" xfId="390"/>
    <cellStyle name="40% - Акцент6 2 3" xfId="391"/>
    <cellStyle name="40% - Акцент6 2 4" xfId="392"/>
    <cellStyle name="40% - Акцент6 2 5" xfId="393"/>
    <cellStyle name="40% - Акцент6 2 6" xfId="394"/>
    <cellStyle name="40% - Акцент6 2 7" xfId="395"/>
    <cellStyle name="40% - Акцент6 2 8" xfId="396"/>
    <cellStyle name="40% - Акцент6 2 9" xfId="397"/>
    <cellStyle name="40% - Акцент6 2_касса2012" xfId="398"/>
    <cellStyle name="40% - Акцент6 3" xfId="399"/>
    <cellStyle name="40% - Акцент6 3 2" xfId="400"/>
    <cellStyle name="40% - Акцент6 4" xfId="401"/>
    <cellStyle name="40% - Акцент6 5" xfId="402"/>
    <cellStyle name="40% - Акцент6 6" xfId="403"/>
    <cellStyle name="40% - Акцент6 7" xfId="404"/>
    <cellStyle name="40% - Акцент6 8" xfId="405"/>
    <cellStyle name="40% - Акцент6 9" xfId="406"/>
    <cellStyle name="40% — акцент6_!ФЭО  от 28.11.2014 от Глазыриной ЕА" xfId="407"/>
    <cellStyle name="60% - Accent1" xfId="408"/>
    <cellStyle name="60% - Accent1 2" xfId="409"/>
    <cellStyle name="60% - Accent1 3" xfId="410"/>
    <cellStyle name="60% - Accent2" xfId="411"/>
    <cellStyle name="60% - Accent2 2" xfId="412"/>
    <cellStyle name="60% - Accent2 3" xfId="413"/>
    <cellStyle name="60% - Accent3" xfId="414"/>
    <cellStyle name="60% - Accent3 2" xfId="415"/>
    <cellStyle name="60% - Accent3 3" xfId="416"/>
    <cellStyle name="60% - Accent4" xfId="417"/>
    <cellStyle name="60% - Accent4 2" xfId="418"/>
    <cellStyle name="60% - Accent4 3" xfId="419"/>
    <cellStyle name="60% - Accent5" xfId="420"/>
    <cellStyle name="60% - Accent5 2" xfId="421"/>
    <cellStyle name="60% - Accent5 3" xfId="422"/>
    <cellStyle name="60% - Accent6" xfId="423"/>
    <cellStyle name="60% - Accent6 2" xfId="424"/>
    <cellStyle name="60% - Accent6 3" xfId="425"/>
    <cellStyle name="60% — акцент1" xfId="426"/>
    <cellStyle name="60% - Акцент1 2" xfId="427"/>
    <cellStyle name="60% — акцент1 2" xfId="428"/>
    <cellStyle name="60% - Акцент1 2 10" xfId="429"/>
    <cellStyle name="60% - Акцент1 2 11" xfId="430"/>
    <cellStyle name="60% - Акцент1 2 12" xfId="431"/>
    <cellStyle name="60% - Акцент1 2 13" xfId="432"/>
    <cellStyle name="60% - Акцент1 2 2" xfId="433"/>
    <cellStyle name="60% - Акцент1 2 3" xfId="434"/>
    <cellStyle name="60% - Акцент1 2 4" xfId="435"/>
    <cellStyle name="60% - Акцент1 2 5" xfId="436"/>
    <cellStyle name="60% - Акцент1 2 6" xfId="437"/>
    <cellStyle name="60% - Акцент1 2 7" xfId="438"/>
    <cellStyle name="60% - Акцент1 2 8" xfId="439"/>
    <cellStyle name="60% - Акцент1 2 9" xfId="440"/>
    <cellStyle name="60% - Акцент1 2_касса2012" xfId="441"/>
    <cellStyle name="60% - Акцент1 3" xfId="442"/>
    <cellStyle name="60% - Акцент1 4" xfId="443"/>
    <cellStyle name="60% - Акцент1 5" xfId="444"/>
    <cellStyle name="60% - Акцент1 6" xfId="445"/>
    <cellStyle name="60% - Акцент1 7" xfId="446"/>
    <cellStyle name="60% — акцент2" xfId="447"/>
    <cellStyle name="60% - Акцент2 2" xfId="448"/>
    <cellStyle name="60% — акцент2 2" xfId="449"/>
    <cellStyle name="60% - Акцент2 2 10" xfId="450"/>
    <cellStyle name="60% - Акцент2 2 11" xfId="451"/>
    <cellStyle name="60% - Акцент2 2 12" xfId="452"/>
    <cellStyle name="60% - Акцент2 2 13" xfId="453"/>
    <cellStyle name="60% - Акцент2 2 2" xfId="454"/>
    <cellStyle name="60% - Акцент2 2 3" xfId="455"/>
    <cellStyle name="60% - Акцент2 2 4" xfId="456"/>
    <cellStyle name="60% - Акцент2 2 5" xfId="457"/>
    <cellStyle name="60% - Акцент2 2 6" xfId="458"/>
    <cellStyle name="60% - Акцент2 2 7" xfId="459"/>
    <cellStyle name="60% - Акцент2 2 8" xfId="460"/>
    <cellStyle name="60% - Акцент2 2 9" xfId="461"/>
    <cellStyle name="60% - Акцент2 2_касса2012" xfId="462"/>
    <cellStyle name="60% - Акцент2 3" xfId="463"/>
    <cellStyle name="60% - Акцент2 4" xfId="464"/>
    <cellStyle name="60% - Акцент2 5" xfId="465"/>
    <cellStyle name="60% - Акцент2 6" xfId="466"/>
    <cellStyle name="60% - Акцент2 7" xfId="467"/>
    <cellStyle name="60% — акцент3" xfId="468"/>
    <cellStyle name="60% - Акцент3 2" xfId="469"/>
    <cellStyle name="60% — акцент3 2" xfId="470"/>
    <cellStyle name="60% - Акцент3 2 10" xfId="471"/>
    <cellStyle name="60% - Акцент3 2 11" xfId="472"/>
    <cellStyle name="60% - Акцент3 2 12" xfId="473"/>
    <cellStyle name="60% - Акцент3 2 13" xfId="474"/>
    <cellStyle name="60% - Акцент3 2 2" xfId="475"/>
    <cellStyle name="60% - Акцент3 2 3" xfId="476"/>
    <cellStyle name="60% - Акцент3 2 4" xfId="477"/>
    <cellStyle name="60% - Акцент3 2 5" xfId="478"/>
    <cellStyle name="60% - Акцент3 2 6" xfId="479"/>
    <cellStyle name="60% - Акцент3 2 7" xfId="480"/>
    <cellStyle name="60% - Акцент3 2 8" xfId="481"/>
    <cellStyle name="60% - Акцент3 2 9" xfId="482"/>
    <cellStyle name="60% - Акцент3 2_касса2012" xfId="483"/>
    <cellStyle name="60% - Акцент3 3" xfId="484"/>
    <cellStyle name="60% - Акцент3 4" xfId="485"/>
    <cellStyle name="60% - Акцент3 5" xfId="486"/>
    <cellStyle name="60% - Акцент3 6" xfId="487"/>
    <cellStyle name="60% - Акцент3 7" xfId="488"/>
    <cellStyle name="60% — акцент4" xfId="489"/>
    <cellStyle name="60% - Акцент4 2" xfId="490"/>
    <cellStyle name="60% — акцент4 2" xfId="491"/>
    <cellStyle name="60% - Акцент4 2 10" xfId="492"/>
    <cellStyle name="60% - Акцент4 2 11" xfId="493"/>
    <cellStyle name="60% - Акцент4 2 12" xfId="494"/>
    <cellStyle name="60% - Акцент4 2 13" xfId="495"/>
    <cellStyle name="60% - Акцент4 2 2" xfId="496"/>
    <cellStyle name="60% - Акцент4 2 3" xfId="497"/>
    <cellStyle name="60% - Акцент4 2 4" xfId="498"/>
    <cellStyle name="60% - Акцент4 2 5" xfId="499"/>
    <cellStyle name="60% - Акцент4 2 6" xfId="500"/>
    <cellStyle name="60% - Акцент4 2 7" xfId="501"/>
    <cellStyle name="60% - Акцент4 2 8" xfId="502"/>
    <cellStyle name="60% - Акцент4 2 9" xfId="503"/>
    <cellStyle name="60% - Акцент4 2_касса2012" xfId="504"/>
    <cellStyle name="60% - Акцент4 3" xfId="505"/>
    <cellStyle name="60% - Акцент4 4" xfId="506"/>
    <cellStyle name="60% - Акцент4 5" xfId="507"/>
    <cellStyle name="60% - Акцент4 6" xfId="508"/>
    <cellStyle name="60% - Акцент4 7" xfId="509"/>
    <cellStyle name="60% — акцент5" xfId="510"/>
    <cellStyle name="60% - Акцент5 2" xfId="511"/>
    <cellStyle name="60% — акцент5 2" xfId="512"/>
    <cellStyle name="60% - Акцент5 2 10" xfId="513"/>
    <cellStyle name="60% - Акцент5 2 11" xfId="514"/>
    <cellStyle name="60% - Акцент5 2 12" xfId="515"/>
    <cellStyle name="60% - Акцент5 2 13" xfId="516"/>
    <cellStyle name="60% - Акцент5 2 2" xfId="517"/>
    <cellStyle name="60% - Акцент5 2 3" xfId="518"/>
    <cellStyle name="60% - Акцент5 2 4" xfId="519"/>
    <cellStyle name="60% - Акцент5 2 5" xfId="520"/>
    <cellStyle name="60% - Акцент5 2 6" xfId="521"/>
    <cellStyle name="60% - Акцент5 2 7" xfId="522"/>
    <cellStyle name="60% - Акцент5 2 8" xfId="523"/>
    <cellStyle name="60% - Акцент5 2 9" xfId="524"/>
    <cellStyle name="60% - Акцент5 2_касса2012" xfId="525"/>
    <cellStyle name="60% - Акцент5 3" xfId="526"/>
    <cellStyle name="60% - Акцент5 4" xfId="527"/>
    <cellStyle name="60% - Акцент5 5" xfId="528"/>
    <cellStyle name="60% - Акцент5 6" xfId="529"/>
    <cellStyle name="60% - Акцент5 7" xfId="530"/>
    <cellStyle name="60% — акцент6" xfId="531"/>
    <cellStyle name="60% - Акцент6 2" xfId="532"/>
    <cellStyle name="60% — акцент6 2" xfId="533"/>
    <cellStyle name="60% - Акцент6 2 10" xfId="534"/>
    <cellStyle name="60% - Акцент6 2 11" xfId="535"/>
    <cellStyle name="60% - Акцент6 2 12" xfId="536"/>
    <cellStyle name="60% - Акцент6 2 13" xfId="537"/>
    <cellStyle name="60% - Акцент6 2 2" xfId="538"/>
    <cellStyle name="60% - Акцент6 2 3" xfId="539"/>
    <cellStyle name="60% - Акцент6 2 4" xfId="540"/>
    <cellStyle name="60% - Акцент6 2 5" xfId="541"/>
    <cellStyle name="60% - Акцент6 2 6" xfId="542"/>
    <cellStyle name="60% - Акцент6 2 7" xfId="543"/>
    <cellStyle name="60% - Акцент6 2 8" xfId="544"/>
    <cellStyle name="60% - Акцент6 2 9" xfId="545"/>
    <cellStyle name="60% - Акцент6 2_касса2012" xfId="546"/>
    <cellStyle name="60% - Акцент6 3" xfId="547"/>
    <cellStyle name="60% - Акцент6 4" xfId="548"/>
    <cellStyle name="60% - Акцент6 5" xfId="549"/>
    <cellStyle name="60% - Акцент6 6" xfId="550"/>
    <cellStyle name="60% - Акцент6 7" xfId="551"/>
    <cellStyle name="Accent1" xfId="552"/>
    <cellStyle name="Accent1 2" xfId="553"/>
    <cellStyle name="Accent1 3" xfId="554"/>
    <cellStyle name="Accent2" xfId="555"/>
    <cellStyle name="Accent2 2" xfId="556"/>
    <cellStyle name="Accent2 3" xfId="557"/>
    <cellStyle name="Accent3" xfId="558"/>
    <cellStyle name="Accent3 2" xfId="559"/>
    <cellStyle name="Accent3 3" xfId="560"/>
    <cellStyle name="Accent4" xfId="561"/>
    <cellStyle name="Accent4 2" xfId="562"/>
    <cellStyle name="Accent4 3" xfId="563"/>
    <cellStyle name="Accent5" xfId="564"/>
    <cellStyle name="Accent5 2" xfId="565"/>
    <cellStyle name="Accent5 3" xfId="566"/>
    <cellStyle name="Accent6" xfId="567"/>
    <cellStyle name="Accent6 2" xfId="568"/>
    <cellStyle name="Accent6 3" xfId="569"/>
    <cellStyle name="Bad" xfId="570"/>
    <cellStyle name="Bad 2" xfId="571"/>
    <cellStyle name="Bad 3" xfId="572"/>
    <cellStyle name="Calculation" xfId="573"/>
    <cellStyle name="Calculation 2" xfId="574"/>
    <cellStyle name="Calculation 2 2" xfId="575"/>
    <cellStyle name="Calculation 2 3" xfId="576"/>
    <cellStyle name="Calculation 3" xfId="577"/>
    <cellStyle name="Calculation 3 2" xfId="578"/>
    <cellStyle name="Calculation 3 3" xfId="579"/>
    <cellStyle name="Calculation 4" xfId="580"/>
    <cellStyle name="Calculation 5" xfId="581"/>
    <cellStyle name="Calculation 6" xfId="582"/>
    <cellStyle name="Calculation 7" xfId="583"/>
    <cellStyle name="Check Cell" xfId="584"/>
    <cellStyle name="Check Cell 2" xfId="585"/>
    <cellStyle name="Check Cell 3" xfId="586"/>
    <cellStyle name="Comma" xfId="587"/>
    <cellStyle name="Comma [0]" xfId="588"/>
    <cellStyle name="Comma [0] 10" xfId="589"/>
    <cellStyle name="Comma [0] 11" xfId="590"/>
    <cellStyle name="Comma [0] 12" xfId="591"/>
    <cellStyle name="Comma [0] 13" xfId="592"/>
    <cellStyle name="Comma [0] 14" xfId="593"/>
    <cellStyle name="Comma [0] 15" xfId="594"/>
    <cellStyle name="Comma [0] 16" xfId="595"/>
    <cellStyle name="Comma [0] 17" xfId="596"/>
    <cellStyle name="Comma [0] 2" xfId="597"/>
    <cellStyle name="Comma [0] 3" xfId="598"/>
    <cellStyle name="Comma [0] 4" xfId="599"/>
    <cellStyle name="Comma [0] 5" xfId="600"/>
    <cellStyle name="Comma [0] 6" xfId="601"/>
    <cellStyle name="Comma [0] 7" xfId="602"/>
    <cellStyle name="Comma [0] 8" xfId="603"/>
    <cellStyle name="Comma [0] 9" xfId="604"/>
    <cellStyle name="Comma 10" xfId="605"/>
    <cellStyle name="Comma 11" xfId="606"/>
    <cellStyle name="Comma 12" xfId="607"/>
    <cellStyle name="Comma 13" xfId="608"/>
    <cellStyle name="Comma 14" xfId="609"/>
    <cellStyle name="Comma 15" xfId="610"/>
    <cellStyle name="Comma 16" xfId="611"/>
    <cellStyle name="Comma 17" xfId="612"/>
    <cellStyle name="Comma 2" xfId="613"/>
    <cellStyle name="Comma 3" xfId="614"/>
    <cellStyle name="Comma 4" xfId="615"/>
    <cellStyle name="Comma 5" xfId="616"/>
    <cellStyle name="Comma 6" xfId="617"/>
    <cellStyle name="Comma 7" xfId="618"/>
    <cellStyle name="Comma 8" xfId="619"/>
    <cellStyle name="Comma 9" xfId="620"/>
    <cellStyle name="Comma_для отправки 1 полугодие факт" xfId="621"/>
    <cellStyle name="Currency" xfId="622"/>
    <cellStyle name="Currency [0]" xfId="623"/>
    <cellStyle name="Currency [0] 10" xfId="624"/>
    <cellStyle name="Currency [0] 11" xfId="625"/>
    <cellStyle name="Currency [0] 12" xfId="626"/>
    <cellStyle name="Currency [0] 13" xfId="627"/>
    <cellStyle name="Currency [0] 14" xfId="628"/>
    <cellStyle name="Currency [0] 15" xfId="629"/>
    <cellStyle name="Currency [0] 16" xfId="630"/>
    <cellStyle name="Currency [0] 17" xfId="631"/>
    <cellStyle name="Currency [0] 2" xfId="632"/>
    <cellStyle name="Currency [0] 3" xfId="633"/>
    <cellStyle name="Currency [0] 4" xfId="634"/>
    <cellStyle name="Currency [0] 5" xfId="635"/>
    <cellStyle name="Currency [0] 6" xfId="636"/>
    <cellStyle name="Currency [0] 7" xfId="637"/>
    <cellStyle name="Currency [0] 8" xfId="638"/>
    <cellStyle name="Currency [0] 9" xfId="639"/>
    <cellStyle name="Currency 10" xfId="640"/>
    <cellStyle name="Currency 11" xfId="641"/>
    <cellStyle name="Currency 12" xfId="642"/>
    <cellStyle name="Currency 13" xfId="643"/>
    <cellStyle name="Currency 14" xfId="644"/>
    <cellStyle name="Currency 15" xfId="645"/>
    <cellStyle name="Currency 16" xfId="646"/>
    <cellStyle name="Currency 17" xfId="647"/>
    <cellStyle name="Currency 2" xfId="648"/>
    <cellStyle name="Currency 3" xfId="649"/>
    <cellStyle name="Currency 4" xfId="650"/>
    <cellStyle name="Currency 5" xfId="651"/>
    <cellStyle name="Currency 6" xfId="652"/>
    <cellStyle name="Currency 7" xfId="653"/>
    <cellStyle name="Currency 8" xfId="654"/>
    <cellStyle name="Currency 9" xfId="655"/>
    <cellStyle name="Currency_для отправки 1 полугодие факт" xfId="656"/>
    <cellStyle name="DefaultStyle" xfId="657"/>
    <cellStyle name="Excel Built-in Comma" xfId="658"/>
    <cellStyle name="Excel Built-in Comma 1" xfId="659"/>
    <cellStyle name="Excel Built-in Comma 2" xfId="660"/>
    <cellStyle name="Excel Built-in Comma 2 2" xfId="661"/>
    <cellStyle name="Excel Built-in Comma 3" xfId="662"/>
    <cellStyle name="Excel Built-in Comma 4" xfId="663"/>
    <cellStyle name="Excel Built-in Comma_ДК_Алтайский край_Минздрав_Шаблон 17.04.2014" xfId="664"/>
    <cellStyle name="Excel Built-in Normal" xfId="665"/>
    <cellStyle name="Excel Built-in Normal 1" xfId="666"/>
    <cellStyle name="Excel Built-in Normal 2" xfId="667"/>
    <cellStyle name="Excel Built-in Normal 2 2" xfId="668"/>
    <cellStyle name="Excel Built-in Normal 2 3" xfId="669"/>
    <cellStyle name="Excel Built-in Normal 3" xfId="670"/>
    <cellStyle name="Excel Built-in Normal 4" xfId="671"/>
    <cellStyle name="Excel Built-in Normal 5" xfId="672"/>
    <cellStyle name="Excel Built-in Normal_ДК_Алтайский край_Минздрав_Шаблон 17.04.2014" xfId="673"/>
    <cellStyle name="Explanatory Text" xfId="674"/>
    <cellStyle name="Good" xfId="675"/>
    <cellStyle name="Good 2" xfId="676"/>
    <cellStyle name="Good 3" xfId="677"/>
    <cellStyle name="Heading" xfId="678"/>
    <cellStyle name="Heading 1" xfId="679"/>
    <cellStyle name="Heading 2" xfId="680"/>
    <cellStyle name="Heading 3" xfId="681"/>
    <cellStyle name="Heading 4" xfId="682"/>
    <cellStyle name="Heading 5" xfId="683"/>
    <cellStyle name="Heading1" xfId="684"/>
    <cellStyle name="Heading1 1" xfId="685"/>
    <cellStyle name="Input" xfId="686"/>
    <cellStyle name="Input 2" xfId="687"/>
    <cellStyle name="Input 2 2" xfId="688"/>
    <cellStyle name="Input 3" xfId="689"/>
    <cellStyle name="Input 3 2" xfId="690"/>
    <cellStyle name="Input 4" xfId="691"/>
    <cellStyle name="Input 5" xfId="692"/>
    <cellStyle name="Input 6" xfId="693"/>
    <cellStyle name="Linked Cell" xfId="694"/>
    <cellStyle name="Neutral" xfId="695"/>
    <cellStyle name="Neutral 2" xfId="696"/>
    <cellStyle name="Neutral 3" xfId="697"/>
    <cellStyle name="Normal" xfId="698"/>
    <cellStyle name="Normal 10" xfId="699"/>
    <cellStyle name="Normal 11" xfId="700"/>
    <cellStyle name="Normal 12" xfId="701"/>
    <cellStyle name="Normal 13" xfId="702"/>
    <cellStyle name="Normal 14" xfId="703"/>
    <cellStyle name="Normal 15" xfId="704"/>
    <cellStyle name="Normal 16" xfId="705"/>
    <cellStyle name="Normal 17" xfId="706"/>
    <cellStyle name="Normal 18" xfId="707"/>
    <cellStyle name="Normal 19" xfId="708"/>
    <cellStyle name="Normal 2" xfId="709"/>
    <cellStyle name="Normal 2 2" xfId="710"/>
    <cellStyle name="Normal 2 2 2" xfId="711"/>
    <cellStyle name="Normal 2 2 3" xfId="712"/>
    <cellStyle name="Normal 2 2 3 2" xfId="713"/>
    <cellStyle name="Normal 2 3" xfId="714"/>
    <cellStyle name="Normal 2_2013-2015 годы ДТЗН" xfId="715"/>
    <cellStyle name="Normal 20" xfId="716"/>
    <cellStyle name="Normal 21" xfId="717"/>
    <cellStyle name="Normal 26" xfId="4"/>
    <cellStyle name="Normal 27" xfId="718"/>
    <cellStyle name="Normal 28" xfId="719"/>
    <cellStyle name="Normal 3" xfId="720"/>
    <cellStyle name="Normal 3 2" xfId="721"/>
    <cellStyle name="Normal 3 2 2" xfId="722"/>
    <cellStyle name="Normal 3 3" xfId="723"/>
    <cellStyle name="Normal 3 3 2" xfId="724"/>
    <cellStyle name="Normal 3 4" xfId="725"/>
    <cellStyle name="Normal 4" xfId="726"/>
    <cellStyle name="Normal 4 2" xfId="727"/>
    <cellStyle name="Normal 4 2 2" xfId="728"/>
    <cellStyle name="Normal 4 3" xfId="729"/>
    <cellStyle name="Normal 4_ДК_Орел_социальные работники" xfId="730"/>
    <cellStyle name="Normal 5" xfId="731"/>
    <cellStyle name="Normal 5 2" xfId="732"/>
    <cellStyle name="Normal 6" xfId="733"/>
    <cellStyle name="Normal 7" xfId="734"/>
    <cellStyle name="Normal 8" xfId="735"/>
    <cellStyle name="Normal 9" xfId="736"/>
    <cellStyle name="Normal_!ФЭО  от 28.11.2014 от Глазыриной ЕА" xfId="737"/>
    <cellStyle name="Note" xfId="738"/>
    <cellStyle name="Note 2" xfId="739"/>
    <cellStyle name="Note 2 2" xfId="740"/>
    <cellStyle name="Note 3" xfId="741"/>
    <cellStyle name="Note 3 2" xfId="742"/>
    <cellStyle name="Note 4" xfId="743"/>
    <cellStyle name="Note 5" xfId="744"/>
    <cellStyle name="Note 6" xfId="745"/>
    <cellStyle name="Output" xfId="746"/>
    <cellStyle name="Output 2" xfId="747"/>
    <cellStyle name="Output 2 2" xfId="748"/>
    <cellStyle name="Output 3" xfId="749"/>
    <cellStyle name="Output 3 2" xfId="750"/>
    <cellStyle name="Output 4" xfId="751"/>
    <cellStyle name="Output 5" xfId="752"/>
    <cellStyle name="Output 6" xfId="753"/>
    <cellStyle name="Percent" xfId="754"/>
    <cellStyle name="Percent 10" xfId="755"/>
    <cellStyle name="Percent 11" xfId="756"/>
    <cellStyle name="Percent 12" xfId="757"/>
    <cellStyle name="Percent 13" xfId="758"/>
    <cellStyle name="Percent 14" xfId="759"/>
    <cellStyle name="Percent 15" xfId="760"/>
    <cellStyle name="Percent 16" xfId="761"/>
    <cellStyle name="Percent 17" xfId="762"/>
    <cellStyle name="Percent 2" xfId="763"/>
    <cellStyle name="Percent 3" xfId="764"/>
    <cellStyle name="Percent 4" xfId="765"/>
    <cellStyle name="Percent 5" xfId="766"/>
    <cellStyle name="Percent 6" xfId="767"/>
    <cellStyle name="Percent 7" xfId="768"/>
    <cellStyle name="Percent 8" xfId="769"/>
    <cellStyle name="Percent 9" xfId="770"/>
    <cellStyle name="Result" xfId="771"/>
    <cellStyle name="Result 1" xfId="772"/>
    <cellStyle name="Result2" xfId="773"/>
    <cellStyle name="Result2 1" xfId="774"/>
    <cellStyle name="Style 1" xfId="775"/>
    <cellStyle name="Style 1 2" xfId="776"/>
    <cellStyle name="Style 1 3" xfId="777"/>
    <cellStyle name="TableStyleLight1" xfId="778"/>
    <cellStyle name="Title" xfId="779"/>
    <cellStyle name="Total" xfId="780"/>
    <cellStyle name="Total 2" xfId="781"/>
    <cellStyle name="Total 3" xfId="782"/>
    <cellStyle name="Total 4" xfId="783"/>
    <cellStyle name="Total 5" xfId="784"/>
    <cellStyle name="Total 6" xfId="785"/>
    <cellStyle name="Warning Text" xfId="786"/>
    <cellStyle name="Акцент1 2" xfId="787"/>
    <cellStyle name="Акцент1 2 10" xfId="788"/>
    <cellStyle name="Акцент1 2 11" xfId="789"/>
    <cellStyle name="Акцент1 2 12" xfId="790"/>
    <cellStyle name="Акцент1 2 13" xfId="791"/>
    <cellStyle name="Акцент1 2 2" xfId="792"/>
    <cellStyle name="Акцент1 2 3" xfId="793"/>
    <cellStyle name="Акцент1 2 4" xfId="794"/>
    <cellStyle name="Акцент1 2 5" xfId="795"/>
    <cellStyle name="Акцент1 2 6" xfId="796"/>
    <cellStyle name="Акцент1 2 7" xfId="797"/>
    <cellStyle name="Акцент1 2 8" xfId="798"/>
    <cellStyle name="Акцент1 2 9" xfId="799"/>
    <cellStyle name="Акцент1 2_касса2012" xfId="800"/>
    <cellStyle name="Акцент1 3" xfId="801"/>
    <cellStyle name="Акцент1 4" xfId="802"/>
    <cellStyle name="Акцент1 5" xfId="803"/>
    <cellStyle name="Акцент1 6" xfId="804"/>
    <cellStyle name="Акцент1 7" xfId="805"/>
    <cellStyle name="Акцент2 2" xfId="806"/>
    <cellStyle name="Акцент2 2 10" xfId="807"/>
    <cellStyle name="Акцент2 2 11" xfId="808"/>
    <cellStyle name="Акцент2 2 12" xfId="809"/>
    <cellStyle name="Акцент2 2 13" xfId="810"/>
    <cellStyle name="Акцент2 2 2" xfId="811"/>
    <cellStyle name="Акцент2 2 3" xfId="812"/>
    <cellStyle name="Акцент2 2 4" xfId="813"/>
    <cellStyle name="Акцент2 2 5" xfId="814"/>
    <cellStyle name="Акцент2 2 6" xfId="815"/>
    <cellStyle name="Акцент2 2 7" xfId="816"/>
    <cellStyle name="Акцент2 2 8" xfId="817"/>
    <cellStyle name="Акцент2 2 9" xfId="818"/>
    <cellStyle name="Акцент2 2_касса2012" xfId="819"/>
    <cellStyle name="Акцент2 3" xfId="820"/>
    <cellStyle name="Акцент2 4" xfId="821"/>
    <cellStyle name="Акцент2 5" xfId="822"/>
    <cellStyle name="Акцент2 6" xfId="823"/>
    <cellStyle name="Акцент2 7" xfId="824"/>
    <cellStyle name="Акцент3 2" xfId="825"/>
    <cellStyle name="Акцент3 2 10" xfId="826"/>
    <cellStyle name="Акцент3 2 11" xfId="827"/>
    <cellStyle name="Акцент3 2 12" xfId="828"/>
    <cellStyle name="Акцент3 2 13" xfId="829"/>
    <cellStyle name="Акцент3 2 2" xfId="830"/>
    <cellStyle name="Акцент3 2 3" xfId="831"/>
    <cellStyle name="Акцент3 2 4" xfId="832"/>
    <cellStyle name="Акцент3 2 5" xfId="833"/>
    <cellStyle name="Акцент3 2 6" xfId="834"/>
    <cellStyle name="Акцент3 2 7" xfId="835"/>
    <cellStyle name="Акцент3 2 8" xfId="836"/>
    <cellStyle name="Акцент3 2 9" xfId="837"/>
    <cellStyle name="Акцент3 2_касса2012" xfId="838"/>
    <cellStyle name="Акцент3 3" xfId="839"/>
    <cellStyle name="Акцент3 4" xfId="840"/>
    <cellStyle name="Акцент3 5" xfId="841"/>
    <cellStyle name="Акцент3 6" xfId="842"/>
    <cellStyle name="Акцент3 7" xfId="843"/>
    <cellStyle name="Акцент4 2" xfId="844"/>
    <cellStyle name="Акцент4 2 10" xfId="845"/>
    <cellStyle name="Акцент4 2 11" xfId="846"/>
    <cellStyle name="Акцент4 2 12" xfId="847"/>
    <cellStyle name="Акцент4 2 13" xfId="848"/>
    <cellStyle name="Акцент4 2 2" xfId="849"/>
    <cellStyle name="Акцент4 2 3" xfId="850"/>
    <cellStyle name="Акцент4 2 4" xfId="851"/>
    <cellStyle name="Акцент4 2 5" xfId="852"/>
    <cellStyle name="Акцент4 2 6" xfId="853"/>
    <cellStyle name="Акцент4 2 7" xfId="854"/>
    <cellStyle name="Акцент4 2 8" xfId="855"/>
    <cellStyle name="Акцент4 2 9" xfId="856"/>
    <cellStyle name="Акцент4 2_касса2012" xfId="857"/>
    <cellStyle name="Акцент4 3" xfId="858"/>
    <cellStyle name="Акцент4 4" xfId="859"/>
    <cellStyle name="Акцент4 5" xfId="860"/>
    <cellStyle name="Акцент4 6" xfId="861"/>
    <cellStyle name="Акцент4 7" xfId="862"/>
    <cellStyle name="Акцент5 2" xfId="863"/>
    <cellStyle name="Акцент5 2 10" xfId="864"/>
    <cellStyle name="Акцент5 2 11" xfId="865"/>
    <cellStyle name="Акцент5 2 12" xfId="866"/>
    <cellStyle name="Акцент5 2 13" xfId="867"/>
    <cellStyle name="Акцент5 2 2" xfId="868"/>
    <cellStyle name="Акцент5 2 3" xfId="869"/>
    <cellStyle name="Акцент5 2 4" xfId="870"/>
    <cellStyle name="Акцент5 2 5" xfId="871"/>
    <cellStyle name="Акцент5 2 6" xfId="872"/>
    <cellStyle name="Акцент5 2 7" xfId="873"/>
    <cellStyle name="Акцент5 2 8" xfId="874"/>
    <cellStyle name="Акцент5 2 9" xfId="875"/>
    <cellStyle name="Акцент5 2_касса2012" xfId="876"/>
    <cellStyle name="Акцент5 3" xfId="877"/>
    <cellStyle name="Акцент5 4" xfId="878"/>
    <cellStyle name="Акцент5 5" xfId="879"/>
    <cellStyle name="Акцент5 6" xfId="880"/>
    <cellStyle name="Акцент5 7" xfId="881"/>
    <cellStyle name="Акцент6 2" xfId="882"/>
    <cellStyle name="Акцент6 2 10" xfId="883"/>
    <cellStyle name="Акцент6 2 11" xfId="884"/>
    <cellStyle name="Акцент6 2 12" xfId="885"/>
    <cellStyle name="Акцент6 2 13" xfId="886"/>
    <cellStyle name="Акцент6 2 2" xfId="887"/>
    <cellStyle name="Акцент6 2 3" xfId="888"/>
    <cellStyle name="Акцент6 2 4" xfId="889"/>
    <cellStyle name="Акцент6 2 5" xfId="890"/>
    <cellStyle name="Акцент6 2 6" xfId="891"/>
    <cellStyle name="Акцент6 2 7" xfId="892"/>
    <cellStyle name="Акцент6 2 8" xfId="893"/>
    <cellStyle name="Акцент6 2 9" xfId="894"/>
    <cellStyle name="Акцент6 2_касса2012" xfId="895"/>
    <cellStyle name="Акцент6 3" xfId="896"/>
    <cellStyle name="Акцент6 4" xfId="897"/>
    <cellStyle name="Акцент6 5" xfId="898"/>
    <cellStyle name="Акцент6 6" xfId="899"/>
    <cellStyle name="Акцент6 7" xfId="900"/>
    <cellStyle name="Ввод  2" xfId="901"/>
    <cellStyle name="Ввод  2 10" xfId="902"/>
    <cellStyle name="Ввод  2 10 2" xfId="903"/>
    <cellStyle name="Ввод  2 10 3" xfId="904"/>
    <cellStyle name="Ввод  2 10 4" xfId="905"/>
    <cellStyle name="Ввод  2 10 5" xfId="906"/>
    <cellStyle name="Ввод  2 11" xfId="907"/>
    <cellStyle name="Ввод  2 11 2" xfId="908"/>
    <cellStyle name="Ввод  2 11 3" xfId="909"/>
    <cellStyle name="Ввод  2 11 4" xfId="910"/>
    <cellStyle name="Ввод  2 11 5" xfId="911"/>
    <cellStyle name="Ввод  2 12" xfId="912"/>
    <cellStyle name="Ввод  2 13" xfId="913"/>
    <cellStyle name="Ввод  2 14" xfId="914"/>
    <cellStyle name="Ввод  2 15" xfId="915"/>
    <cellStyle name="Ввод  2 16" xfId="916"/>
    <cellStyle name="Ввод  2 2" xfId="917"/>
    <cellStyle name="Ввод  2 2 2" xfId="918"/>
    <cellStyle name="Ввод  2 2 3" xfId="919"/>
    <cellStyle name="Ввод  2 2 4" xfId="920"/>
    <cellStyle name="Ввод  2 2 5" xfId="921"/>
    <cellStyle name="Ввод  2 3" xfId="922"/>
    <cellStyle name="Ввод  2 3 2" xfId="923"/>
    <cellStyle name="Ввод  2 3 3" xfId="924"/>
    <cellStyle name="Ввод  2 3 4" xfId="925"/>
    <cellStyle name="Ввод  2 3 5" xfId="926"/>
    <cellStyle name="Ввод  2 4" xfId="927"/>
    <cellStyle name="Ввод  2 4 2" xfId="928"/>
    <cellStyle name="Ввод  2 4 3" xfId="929"/>
    <cellStyle name="Ввод  2 4 4" xfId="930"/>
    <cellStyle name="Ввод  2 4 5" xfId="931"/>
    <cellStyle name="Ввод  2 5" xfId="932"/>
    <cellStyle name="Ввод  2 5 2" xfId="933"/>
    <cellStyle name="Ввод  2 5 3" xfId="934"/>
    <cellStyle name="Ввод  2 5 4" xfId="935"/>
    <cellStyle name="Ввод  2 5 5" xfId="936"/>
    <cellStyle name="Ввод  2 6" xfId="937"/>
    <cellStyle name="Ввод  2 6 2" xfId="938"/>
    <cellStyle name="Ввод  2 6 3" xfId="939"/>
    <cellStyle name="Ввод  2 6 4" xfId="940"/>
    <cellStyle name="Ввод  2 6 5" xfId="941"/>
    <cellStyle name="Ввод  2 7" xfId="942"/>
    <cellStyle name="Ввод  2 7 2" xfId="943"/>
    <cellStyle name="Ввод  2 7 3" xfId="944"/>
    <cellStyle name="Ввод  2 7 4" xfId="945"/>
    <cellStyle name="Ввод  2 7 5" xfId="946"/>
    <cellStyle name="Ввод  2 8" xfId="947"/>
    <cellStyle name="Ввод  2 8 2" xfId="948"/>
    <cellStyle name="Ввод  2 8 3" xfId="949"/>
    <cellStyle name="Ввод  2 8 4" xfId="950"/>
    <cellStyle name="Ввод  2 8 5" xfId="951"/>
    <cellStyle name="Ввод  2 9" xfId="952"/>
    <cellStyle name="Ввод  2 9 2" xfId="953"/>
    <cellStyle name="Ввод  2 9 3" xfId="954"/>
    <cellStyle name="Ввод  2 9 4" xfId="955"/>
    <cellStyle name="Ввод  2 9 5" xfId="956"/>
    <cellStyle name="Ввод  2_касса2012" xfId="957"/>
    <cellStyle name="Ввод  3" xfId="958"/>
    <cellStyle name="Ввод  4" xfId="959"/>
    <cellStyle name="Ввод  5" xfId="960"/>
    <cellStyle name="Ввод  6" xfId="961"/>
    <cellStyle name="Вывод 2" xfId="962"/>
    <cellStyle name="Вывод 2 10" xfId="963"/>
    <cellStyle name="Вывод 2 10 2" xfId="964"/>
    <cellStyle name="Вывод 2 10 3" xfId="965"/>
    <cellStyle name="Вывод 2 10 4" xfId="966"/>
    <cellStyle name="Вывод 2 10 5" xfId="967"/>
    <cellStyle name="Вывод 2 11" xfId="968"/>
    <cellStyle name="Вывод 2 11 2" xfId="969"/>
    <cellStyle name="Вывод 2 11 3" xfId="970"/>
    <cellStyle name="Вывод 2 11 4" xfId="971"/>
    <cellStyle name="Вывод 2 11 5" xfId="972"/>
    <cellStyle name="Вывод 2 12" xfId="973"/>
    <cellStyle name="Вывод 2 13" xfId="974"/>
    <cellStyle name="Вывод 2 14" xfId="975"/>
    <cellStyle name="Вывод 2 15" xfId="976"/>
    <cellStyle name="Вывод 2 16" xfId="977"/>
    <cellStyle name="Вывод 2 17" xfId="978"/>
    <cellStyle name="Вывод 2 2" xfId="979"/>
    <cellStyle name="Вывод 2 2 2" xfId="980"/>
    <cellStyle name="Вывод 2 2 3" xfId="981"/>
    <cellStyle name="Вывод 2 2 4" xfId="982"/>
    <cellStyle name="Вывод 2 2 5" xfId="983"/>
    <cellStyle name="Вывод 2 3" xfId="984"/>
    <cellStyle name="Вывод 2 3 2" xfId="985"/>
    <cellStyle name="Вывод 2 3 3" xfId="986"/>
    <cellStyle name="Вывод 2 3 4" xfId="987"/>
    <cellStyle name="Вывод 2 3 5" xfId="988"/>
    <cellStyle name="Вывод 2 4" xfId="989"/>
    <cellStyle name="Вывод 2 4 2" xfId="990"/>
    <cellStyle name="Вывод 2 4 3" xfId="991"/>
    <cellStyle name="Вывод 2 4 4" xfId="992"/>
    <cellStyle name="Вывод 2 4 5" xfId="993"/>
    <cellStyle name="Вывод 2 5" xfId="994"/>
    <cellStyle name="Вывод 2 5 2" xfId="995"/>
    <cellStyle name="Вывод 2 5 3" xfId="996"/>
    <cellStyle name="Вывод 2 5 4" xfId="997"/>
    <cellStyle name="Вывод 2 5 5" xfId="998"/>
    <cellStyle name="Вывод 2 6" xfId="999"/>
    <cellStyle name="Вывод 2 6 2" xfId="1000"/>
    <cellStyle name="Вывод 2 6 3" xfId="1001"/>
    <cellStyle name="Вывод 2 6 4" xfId="1002"/>
    <cellStyle name="Вывод 2 6 5" xfId="1003"/>
    <cellStyle name="Вывод 2 7" xfId="1004"/>
    <cellStyle name="Вывод 2 7 2" xfId="1005"/>
    <cellStyle name="Вывод 2 7 3" xfId="1006"/>
    <cellStyle name="Вывод 2 7 4" xfId="1007"/>
    <cellStyle name="Вывод 2 7 5" xfId="1008"/>
    <cellStyle name="Вывод 2 8" xfId="1009"/>
    <cellStyle name="Вывод 2 8 2" xfId="1010"/>
    <cellStyle name="Вывод 2 8 3" xfId="1011"/>
    <cellStyle name="Вывод 2 8 4" xfId="1012"/>
    <cellStyle name="Вывод 2 8 5" xfId="1013"/>
    <cellStyle name="Вывод 2 9" xfId="1014"/>
    <cellStyle name="Вывод 2 9 2" xfId="1015"/>
    <cellStyle name="Вывод 2 9 3" xfId="1016"/>
    <cellStyle name="Вывод 2 9 4" xfId="1017"/>
    <cellStyle name="Вывод 2 9 5" xfId="1018"/>
    <cellStyle name="Вывод 2_касса2012" xfId="1019"/>
    <cellStyle name="Вывод 3" xfId="1020"/>
    <cellStyle name="Вывод 3 2" xfId="1021"/>
    <cellStyle name="Вывод 4" xfId="1022"/>
    <cellStyle name="Вывод 5" xfId="1023"/>
    <cellStyle name="Вывод 6" xfId="1024"/>
    <cellStyle name="Вывод 7" xfId="1025"/>
    <cellStyle name="Вычисление 2" xfId="1026"/>
    <cellStyle name="Вычисление 2 10" xfId="1027"/>
    <cellStyle name="Вычисление 2 10 2" xfId="1028"/>
    <cellStyle name="Вычисление 2 10 3" xfId="1029"/>
    <cellStyle name="Вычисление 2 10 4" xfId="1030"/>
    <cellStyle name="Вычисление 2 10 5" xfId="1031"/>
    <cellStyle name="Вычисление 2 11" xfId="1032"/>
    <cellStyle name="Вычисление 2 11 2" xfId="1033"/>
    <cellStyle name="Вычисление 2 11 3" xfId="1034"/>
    <cellStyle name="Вычисление 2 11 4" xfId="1035"/>
    <cellStyle name="Вычисление 2 11 5" xfId="1036"/>
    <cellStyle name="Вычисление 2 12" xfId="1037"/>
    <cellStyle name="Вычисление 2 13" xfId="1038"/>
    <cellStyle name="Вычисление 2 14" xfId="1039"/>
    <cellStyle name="Вычисление 2 15" xfId="1040"/>
    <cellStyle name="Вычисление 2 16" xfId="1041"/>
    <cellStyle name="Вычисление 2 17" xfId="1042"/>
    <cellStyle name="Вычисление 2 2" xfId="1043"/>
    <cellStyle name="Вычисление 2 2 2" xfId="1044"/>
    <cellStyle name="Вычисление 2 2 3" xfId="1045"/>
    <cellStyle name="Вычисление 2 2 4" xfId="1046"/>
    <cellStyle name="Вычисление 2 2 5" xfId="1047"/>
    <cellStyle name="Вычисление 2 3" xfId="1048"/>
    <cellStyle name="Вычисление 2 3 2" xfId="1049"/>
    <cellStyle name="Вычисление 2 3 3" xfId="1050"/>
    <cellStyle name="Вычисление 2 3 4" xfId="1051"/>
    <cellStyle name="Вычисление 2 3 5" xfId="1052"/>
    <cellStyle name="Вычисление 2 4" xfId="1053"/>
    <cellStyle name="Вычисление 2 4 2" xfId="1054"/>
    <cellStyle name="Вычисление 2 4 3" xfId="1055"/>
    <cellStyle name="Вычисление 2 4 4" xfId="1056"/>
    <cellStyle name="Вычисление 2 4 5" xfId="1057"/>
    <cellStyle name="Вычисление 2 5" xfId="1058"/>
    <cellStyle name="Вычисление 2 5 2" xfId="1059"/>
    <cellStyle name="Вычисление 2 5 3" xfId="1060"/>
    <cellStyle name="Вычисление 2 5 4" xfId="1061"/>
    <cellStyle name="Вычисление 2 5 5" xfId="1062"/>
    <cellStyle name="Вычисление 2 6" xfId="1063"/>
    <cellStyle name="Вычисление 2 6 2" xfId="1064"/>
    <cellStyle name="Вычисление 2 6 3" xfId="1065"/>
    <cellStyle name="Вычисление 2 6 4" xfId="1066"/>
    <cellStyle name="Вычисление 2 6 5" xfId="1067"/>
    <cellStyle name="Вычисление 2 7" xfId="1068"/>
    <cellStyle name="Вычисление 2 7 2" xfId="1069"/>
    <cellStyle name="Вычисление 2 7 3" xfId="1070"/>
    <cellStyle name="Вычисление 2 7 4" xfId="1071"/>
    <cellStyle name="Вычисление 2 7 5" xfId="1072"/>
    <cellStyle name="Вычисление 2 8" xfId="1073"/>
    <cellStyle name="Вычисление 2 8 2" xfId="1074"/>
    <cellStyle name="Вычисление 2 8 3" xfId="1075"/>
    <cellStyle name="Вычисление 2 8 4" xfId="1076"/>
    <cellStyle name="Вычисление 2 8 5" xfId="1077"/>
    <cellStyle name="Вычисление 2 9" xfId="1078"/>
    <cellStyle name="Вычисление 2 9 2" xfId="1079"/>
    <cellStyle name="Вычисление 2 9 3" xfId="1080"/>
    <cellStyle name="Вычисление 2 9 4" xfId="1081"/>
    <cellStyle name="Вычисление 2 9 5" xfId="1082"/>
    <cellStyle name="Вычисление 2_касса2012" xfId="1083"/>
    <cellStyle name="Вычисление 3" xfId="1084"/>
    <cellStyle name="Вычисление 3 2" xfId="1085"/>
    <cellStyle name="Вычисление 4" xfId="1086"/>
    <cellStyle name="Вычисление 5" xfId="1087"/>
    <cellStyle name="Вычисление 6" xfId="1088"/>
    <cellStyle name="Вычисление 7" xfId="1089"/>
    <cellStyle name="Данные (редактируемые)" xfId="1090"/>
    <cellStyle name="Данные (редактируемые) 2" xfId="1091"/>
    <cellStyle name="Данные (только для чтения)" xfId="1092"/>
    <cellStyle name="Данные (только для чтения) 2" xfId="1093"/>
    <cellStyle name="Данные для удаления" xfId="1094"/>
    <cellStyle name="Данные для удаления 2" xfId="1095"/>
    <cellStyle name="Денежный 2" xfId="1096"/>
    <cellStyle name="Денежный 2 2" xfId="1097"/>
    <cellStyle name="Денежный 3" xfId="1098"/>
    <cellStyle name="Заголовки полей" xfId="1099"/>
    <cellStyle name="Заголовки полей [печать]" xfId="1100"/>
    <cellStyle name="Заголовки полей [печать] 2" xfId="1101"/>
    <cellStyle name="Заголовки полей 2" xfId="1102"/>
    <cellStyle name="Заголовок 1 2" xfId="1103"/>
    <cellStyle name="Заголовок 1 2 10" xfId="1104"/>
    <cellStyle name="Заголовок 1 2 11" xfId="1105"/>
    <cellStyle name="Заголовок 1 2 12" xfId="1106"/>
    <cellStyle name="Заголовок 1 2 2" xfId="1107"/>
    <cellStyle name="Заголовок 1 2 3" xfId="1108"/>
    <cellStyle name="Заголовок 1 2 4" xfId="1109"/>
    <cellStyle name="Заголовок 1 2 5" xfId="1110"/>
    <cellStyle name="Заголовок 1 2 6" xfId="1111"/>
    <cellStyle name="Заголовок 1 2 7" xfId="1112"/>
    <cellStyle name="Заголовок 1 2 8" xfId="1113"/>
    <cellStyle name="Заголовок 1 2 9" xfId="1114"/>
    <cellStyle name="Заголовок 1 2_касса2012" xfId="1115"/>
    <cellStyle name="Заголовок 1 3" xfId="1116"/>
    <cellStyle name="Заголовок 1 4" xfId="1117"/>
    <cellStyle name="Заголовок 1 5" xfId="1118"/>
    <cellStyle name="Заголовок 1 6" xfId="1119"/>
    <cellStyle name="Заголовок 2 2" xfId="1120"/>
    <cellStyle name="Заголовок 2 2 10" xfId="1121"/>
    <cellStyle name="Заголовок 2 2 11" xfId="1122"/>
    <cellStyle name="Заголовок 2 2 12" xfId="1123"/>
    <cellStyle name="Заголовок 2 2 2" xfId="1124"/>
    <cellStyle name="Заголовок 2 2 3" xfId="1125"/>
    <cellStyle name="Заголовок 2 2 4" xfId="1126"/>
    <cellStyle name="Заголовок 2 2 5" xfId="1127"/>
    <cellStyle name="Заголовок 2 2 6" xfId="1128"/>
    <cellStyle name="Заголовок 2 2 7" xfId="1129"/>
    <cellStyle name="Заголовок 2 2 8" xfId="1130"/>
    <cellStyle name="Заголовок 2 2 9" xfId="1131"/>
    <cellStyle name="Заголовок 2 2_касса2012" xfId="1132"/>
    <cellStyle name="Заголовок 2 3" xfId="1133"/>
    <cellStyle name="Заголовок 2 4" xfId="1134"/>
    <cellStyle name="Заголовок 2 5" xfId="1135"/>
    <cellStyle name="Заголовок 2 6" xfId="1136"/>
    <cellStyle name="Заголовок 3 2" xfId="1137"/>
    <cellStyle name="Заголовок 3 2 10" xfId="1138"/>
    <cellStyle name="Заголовок 3 2 11" xfId="1139"/>
    <cellStyle name="Заголовок 3 2 12" xfId="1140"/>
    <cellStyle name="Заголовок 3 2 2" xfId="1141"/>
    <cellStyle name="Заголовок 3 2 3" xfId="1142"/>
    <cellStyle name="Заголовок 3 2 4" xfId="1143"/>
    <cellStyle name="Заголовок 3 2 5" xfId="1144"/>
    <cellStyle name="Заголовок 3 2 6" xfId="1145"/>
    <cellStyle name="Заголовок 3 2 7" xfId="1146"/>
    <cellStyle name="Заголовок 3 2 8" xfId="1147"/>
    <cellStyle name="Заголовок 3 2 9" xfId="1148"/>
    <cellStyle name="Заголовок 3 2_касса2012" xfId="1149"/>
    <cellStyle name="Заголовок 3 3" xfId="1150"/>
    <cellStyle name="Заголовок 3 4" xfId="1151"/>
    <cellStyle name="Заголовок 3 5" xfId="1152"/>
    <cellStyle name="Заголовок 3 6" xfId="1153"/>
    <cellStyle name="Заголовок 4 2" xfId="1154"/>
    <cellStyle name="Заголовок 4 2 10" xfId="1155"/>
    <cellStyle name="Заголовок 4 2 11" xfId="1156"/>
    <cellStyle name="Заголовок 4 2 12" xfId="1157"/>
    <cellStyle name="Заголовок 4 2 2" xfId="1158"/>
    <cellStyle name="Заголовок 4 2 3" xfId="1159"/>
    <cellStyle name="Заголовок 4 2 4" xfId="1160"/>
    <cellStyle name="Заголовок 4 2 5" xfId="1161"/>
    <cellStyle name="Заголовок 4 2 6" xfId="1162"/>
    <cellStyle name="Заголовок 4 2 7" xfId="1163"/>
    <cellStyle name="Заголовок 4 2 8" xfId="1164"/>
    <cellStyle name="Заголовок 4 2 9" xfId="1165"/>
    <cellStyle name="Заголовок 4 2_касса2012" xfId="1166"/>
    <cellStyle name="Заголовок 4 3" xfId="1167"/>
    <cellStyle name="Заголовок 4 4" xfId="1168"/>
    <cellStyle name="Заголовок 4 5" xfId="1169"/>
    <cellStyle name="Заголовок 4 6" xfId="1170"/>
    <cellStyle name="Заголовок меры" xfId="1171"/>
    <cellStyle name="Заголовок меры 2" xfId="1172"/>
    <cellStyle name="Заголовок показателя [печать]" xfId="1173"/>
    <cellStyle name="Заголовок показателя [печать] 2" xfId="1174"/>
    <cellStyle name="Заголовок показателя константы" xfId="1175"/>
    <cellStyle name="Заголовок показателя константы 2" xfId="1176"/>
    <cellStyle name="Заголовок результата расчета" xfId="1177"/>
    <cellStyle name="Заголовок результата расчета 2" xfId="1178"/>
    <cellStyle name="Заголовок свободного показателя" xfId="1179"/>
    <cellStyle name="Заголовок свободного показателя 2" xfId="1180"/>
    <cellStyle name="Значение фильтра" xfId="1181"/>
    <cellStyle name="Значение фильтра [печать]" xfId="1182"/>
    <cellStyle name="Значение фильтра [печать] 2" xfId="1183"/>
    <cellStyle name="Значение фильтра 2" xfId="1184"/>
    <cellStyle name="Информация о задаче" xfId="1185"/>
    <cellStyle name="Итог 2" xfId="1186"/>
    <cellStyle name="Итог 2 10" xfId="1187"/>
    <cellStyle name="Итог 2 10 2" xfId="1188"/>
    <cellStyle name="Итог 2 10 3" xfId="1189"/>
    <cellStyle name="Итог 2 10 4" xfId="1190"/>
    <cellStyle name="Итог 2 10 5" xfId="1191"/>
    <cellStyle name="Итог 2 11" xfId="1192"/>
    <cellStyle name="Итог 2 11 2" xfId="1193"/>
    <cellStyle name="Итог 2 11 3" xfId="1194"/>
    <cellStyle name="Итог 2 11 4" xfId="1195"/>
    <cellStyle name="Итог 2 11 5" xfId="1196"/>
    <cellStyle name="Итог 2 12" xfId="1197"/>
    <cellStyle name="Итог 2 13" xfId="1198"/>
    <cellStyle name="Итог 2 14" xfId="1199"/>
    <cellStyle name="Итог 2 15" xfId="1200"/>
    <cellStyle name="Итог 2 16" xfId="1201"/>
    <cellStyle name="Итог 2 17" xfId="1202"/>
    <cellStyle name="Итог 2 2" xfId="1203"/>
    <cellStyle name="Итог 2 2 2" xfId="1204"/>
    <cellStyle name="Итог 2 2 3" xfId="1205"/>
    <cellStyle name="Итог 2 2 4" xfId="1206"/>
    <cellStyle name="Итог 2 2 5" xfId="1207"/>
    <cellStyle name="Итог 2 3" xfId="1208"/>
    <cellStyle name="Итог 2 3 2" xfId="1209"/>
    <cellStyle name="Итог 2 3 3" xfId="1210"/>
    <cellStyle name="Итог 2 3 4" xfId="1211"/>
    <cellStyle name="Итог 2 3 5" xfId="1212"/>
    <cellStyle name="Итог 2 4" xfId="1213"/>
    <cellStyle name="Итог 2 4 2" xfId="1214"/>
    <cellStyle name="Итог 2 4 3" xfId="1215"/>
    <cellStyle name="Итог 2 4 4" xfId="1216"/>
    <cellStyle name="Итог 2 4 5" xfId="1217"/>
    <cellStyle name="Итог 2 5" xfId="1218"/>
    <cellStyle name="Итог 2 5 2" xfId="1219"/>
    <cellStyle name="Итог 2 5 3" xfId="1220"/>
    <cellStyle name="Итог 2 5 4" xfId="1221"/>
    <cellStyle name="Итог 2 5 5" xfId="1222"/>
    <cellStyle name="Итог 2 6" xfId="1223"/>
    <cellStyle name="Итог 2 6 2" xfId="1224"/>
    <cellStyle name="Итог 2 6 3" xfId="1225"/>
    <cellStyle name="Итог 2 6 4" xfId="1226"/>
    <cellStyle name="Итог 2 6 5" xfId="1227"/>
    <cellStyle name="Итог 2 7" xfId="1228"/>
    <cellStyle name="Итог 2 7 2" xfId="1229"/>
    <cellStyle name="Итог 2 7 3" xfId="1230"/>
    <cellStyle name="Итог 2 7 4" xfId="1231"/>
    <cellStyle name="Итог 2 7 5" xfId="1232"/>
    <cellStyle name="Итог 2 8" xfId="1233"/>
    <cellStyle name="Итог 2 8 2" xfId="1234"/>
    <cellStyle name="Итог 2 8 3" xfId="1235"/>
    <cellStyle name="Итог 2 8 4" xfId="1236"/>
    <cellStyle name="Итог 2 8 5" xfId="1237"/>
    <cellStyle name="Итог 2 9" xfId="1238"/>
    <cellStyle name="Итог 2 9 2" xfId="1239"/>
    <cellStyle name="Итог 2 9 3" xfId="1240"/>
    <cellStyle name="Итог 2 9 4" xfId="1241"/>
    <cellStyle name="Итог 2 9 5" xfId="1242"/>
    <cellStyle name="Итог 2_касса2012" xfId="1243"/>
    <cellStyle name="Итог 3" xfId="1244"/>
    <cellStyle name="Итог 3 2" xfId="1245"/>
    <cellStyle name="Итог 4" xfId="1246"/>
    <cellStyle name="Итог 5" xfId="1247"/>
    <cellStyle name="Итог 6" xfId="1248"/>
    <cellStyle name="Итог 7" xfId="1249"/>
    <cellStyle name="Контрольная ячейка 2" xfId="1250"/>
    <cellStyle name="Контрольная ячейка 2 10" xfId="1251"/>
    <cellStyle name="Контрольная ячейка 2 11" xfId="1252"/>
    <cellStyle name="Контрольная ячейка 2 12" xfId="1253"/>
    <cellStyle name="Контрольная ячейка 2 13" xfId="1254"/>
    <cellStyle name="Контрольная ячейка 2 2" xfId="1255"/>
    <cellStyle name="Контрольная ячейка 2 3" xfId="1256"/>
    <cellStyle name="Контрольная ячейка 2 4" xfId="1257"/>
    <cellStyle name="Контрольная ячейка 2 5" xfId="1258"/>
    <cellStyle name="Контрольная ячейка 2 6" xfId="1259"/>
    <cellStyle name="Контрольная ячейка 2 7" xfId="1260"/>
    <cellStyle name="Контрольная ячейка 2 8" xfId="1261"/>
    <cellStyle name="Контрольная ячейка 2 9" xfId="1262"/>
    <cellStyle name="Контрольная ячейка 2_касса2012" xfId="1263"/>
    <cellStyle name="Контрольная ячейка 3" xfId="1264"/>
    <cellStyle name="Контрольная ячейка 4" xfId="1265"/>
    <cellStyle name="Контрольная ячейка 5" xfId="1266"/>
    <cellStyle name="Контрольная ячейка 6" xfId="1267"/>
    <cellStyle name="Контрольная ячейка 7" xfId="1268"/>
    <cellStyle name="Название 2" xfId="1269"/>
    <cellStyle name="Название 2 10" xfId="1270"/>
    <cellStyle name="Название 2 11" xfId="1271"/>
    <cellStyle name="Название 2 12" xfId="1272"/>
    <cellStyle name="Название 2 2" xfId="1273"/>
    <cellStyle name="Название 2 3" xfId="1274"/>
    <cellStyle name="Название 2 4" xfId="1275"/>
    <cellStyle name="Название 2 5" xfId="1276"/>
    <cellStyle name="Название 2 6" xfId="1277"/>
    <cellStyle name="Название 2 7" xfId="1278"/>
    <cellStyle name="Название 2 8" xfId="1279"/>
    <cellStyle name="Название 2 9" xfId="1280"/>
    <cellStyle name="Название 2_касса2012" xfId="1281"/>
    <cellStyle name="Название 3" xfId="1282"/>
    <cellStyle name="Название 4" xfId="1283"/>
    <cellStyle name="Название 5" xfId="1284"/>
    <cellStyle name="Название 6" xfId="1285"/>
    <cellStyle name="Нейтральный 2" xfId="1286"/>
    <cellStyle name="Нейтральный 2 10" xfId="1287"/>
    <cellStyle name="Нейтральный 2 11" xfId="1288"/>
    <cellStyle name="Нейтральный 2 12" xfId="1289"/>
    <cellStyle name="Нейтральный 2 2" xfId="1290"/>
    <cellStyle name="Нейтральный 2 3" xfId="1291"/>
    <cellStyle name="Нейтральный 2 4" xfId="1292"/>
    <cellStyle name="Нейтральный 2 5" xfId="1293"/>
    <cellStyle name="Нейтральный 2 6" xfId="1294"/>
    <cellStyle name="Нейтральный 2 7" xfId="1295"/>
    <cellStyle name="Нейтральный 2 8" xfId="1296"/>
    <cellStyle name="Нейтральный 2 9" xfId="1297"/>
    <cellStyle name="Нейтральный 2_касса2012" xfId="1298"/>
    <cellStyle name="Нейтральный 3" xfId="1299"/>
    <cellStyle name="Нейтральный 4" xfId="1300"/>
    <cellStyle name="Нейтральный 5" xfId="1301"/>
    <cellStyle name="Нейтральный 6" xfId="1302"/>
    <cellStyle name="Обычный" xfId="0" builtinId="0"/>
    <cellStyle name="Обычный 10" xfId="1303"/>
    <cellStyle name="Обычный 10 10" xfId="1304"/>
    <cellStyle name="Обычный 10 11" xfId="1305"/>
    <cellStyle name="Обычный 10 12" xfId="1306"/>
    <cellStyle name="Обычный 10 13" xfId="1307"/>
    <cellStyle name="Обычный 10 2" xfId="1308"/>
    <cellStyle name="Обычный 10 2 2" xfId="1309"/>
    <cellStyle name="Обычный 10 2 3" xfId="1310"/>
    <cellStyle name="Обычный 10 2 4" xfId="1311"/>
    <cellStyle name="Обычный 10 3" xfId="1312"/>
    <cellStyle name="Обычный 10 3 2" xfId="1313"/>
    <cellStyle name="Обычный 10 4" xfId="1314"/>
    <cellStyle name="Обычный 10 5" xfId="1315"/>
    <cellStyle name="Обычный 10 6" xfId="1316"/>
    <cellStyle name="Обычный 10 7" xfId="1317"/>
    <cellStyle name="Обычный 10 8" xfId="1318"/>
    <cellStyle name="Обычный 10 9" xfId="1319"/>
    <cellStyle name="Обычный 100" xfId="1320"/>
    <cellStyle name="Обычный 101" xfId="1321"/>
    <cellStyle name="Обычный 102" xfId="1322"/>
    <cellStyle name="Обычный 103" xfId="1323"/>
    <cellStyle name="Обычный 103 2" xfId="1324"/>
    <cellStyle name="Обычный 104" xfId="1325"/>
    <cellStyle name="Обычный 11" xfId="1326"/>
    <cellStyle name="Обычный 11 10" xfId="1327"/>
    <cellStyle name="Обычный 11 11" xfId="1328"/>
    <cellStyle name="Обычный 11 12" xfId="1329"/>
    <cellStyle name="Обычный 11 13" xfId="1330"/>
    <cellStyle name="Обычный 11 2" xfId="1331"/>
    <cellStyle name="Обычный 11 2 2" xfId="1332"/>
    <cellStyle name="Обычный 11 3" xfId="1333"/>
    <cellStyle name="Обычный 11 4" xfId="1334"/>
    <cellStyle name="Обычный 11 5" xfId="1335"/>
    <cellStyle name="Обычный 11 6" xfId="1336"/>
    <cellStyle name="Обычный 11 7" xfId="1337"/>
    <cellStyle name="Обычный 11 8" xfId="1338"/>
    <cellStyle name="Обычный 11 9" xfId="1339"/>
    <cellStyle name="Обычный 12" xfId="1340"/>
    <cellStyle name="Обычный 12 10" xfId="1341"/>
    <cellStyle name="Обычный 12 11" xfId="1342"/>
    <cellStyle name="Обычный 12 12" xfId="1343"/>
    <cellStyle name="Обычный 12 13" xfId="1344"/>
    <cellStyle name="Обычный 12 14" xfId="1345"/>
    <cellStyle name="Обычный 12 2" xfId="1346"/>
    <cellStyle name="Обычный 12 2 2" xfId="1347"/>
    <cellStyle name="Обычный 12 3" xfId="1348"/>
    <cellStyle name="Обычный 12 3 2" xfId="1349"/>
    <cellStyle name="Обычный 12 4" xfId="1350"/>
    <cellStyle name="Обычный 12 4 2" xfId="1351"/>
    <cellStyle name="Обычный 12 5" xfId="1352"/>
    <cellStyle name="Обычный 12 6" xfId="1353"/>
    <cellStyle name="Обычный 12 7" xfId="1354"/>
    <cellStyle name="Обычный 12 8" xfId="1355"/>
    <cellStyle name="Обычный 12 9" xfId="1356"/>
    <cellStyle name="Обычный 13" xfId="1357"/>
    <cellStyle name="Обычный 13 2" xfId="1358"/>
    <cellStyle name="Обычный 13 2 2" xfId="1359"/>
    <cellStyle name="Обычный 13 3" xfId="1360"/>
    <cellStyle name="Обычный 13 3 2" xfId="1361"/>
    <cellStyle name="Обычный 13 4" xfId="1362"/>
    <cellStyle name="Обычный 13 5" xfId="1363"/>
    <cellStyle name="Обычный 13 6" xfId="1364"/>
    <cellStyle name="Обычный 14" xfId="1365"/>
    <cellStyle name="Обычный 14 2" xfId="1366"/>
    <cellStyle name="Обычный 14 3" xfId="1367"/>
    <cellStyle name="Обычный 15" xfId="1368"/>
    <cellStyle name="Обычный 16" xfId="1369"/>
    <cellStyle name="Обычный 16 2" xfId="1370"/>
    <cellStyle name="Обычный 17" xfId="1371"/>
    <cellStyle name="Обычный 18" xfId="1372"/>
    <cellStyle name="Обычный 19" xfId="1373"/>
    <cellStyle name="Обычный 2" xfId="5"/>
    <cellStyle name="Обычный 2 10" xfId="1374"/>
    <cellStyle name="Обычный 2 11" xfId="1375"/>
    <cellStyle name="Обычный 2 12" xfId="1376"/>
    <cellStyle name="Обычный 2 13" xfId="1377"/>
    <cellStyle name="Обычный 2 14" xfId="1378"/>
    <cellStyle name="Обычный 2 15" xfId="1379"/>
    <cellStyle name="Обычный 2 16" xfId="1380"/>
    <cellStyle name="Обычный 2 17" xfId="1381"/>
    <cellStyle name="Обычный 2 2" xfId="1382"/>
    <cellStyle name="Обычный 2 2 10" xfId="1383"/>
    <cellStyle name="Обычный 2 2 11" xfId="1384"/>
    <cellStyle name="Обычный 2 2 12" xfId="1385"/>
    <cellStyle name="Обычный 2 2 13" xfId="1386"/>
    <cellStyle name="Обычный 2 2 14" xfId="1387"/>
    <cellStyle name="Обычный 2 2 2" xfId="1388"/>
    <cellStyle name="Обычный 2 2 2 2" xfId="1389"/>
    <cellStyle name="Обычный 2 2 3" xfId="1390"/>
    <cellStyle name="Обычный 2 2 3 2" xfId="1391"/>
    <cellStyle name="Обычный 2 2 4" xfId="1392"/>
    <cellStyle name="Обычный 2 2 5" xfId="1393"/>
    <cellStyle name="Обычный 2 2 6" xfId="1394"/>
    <cellStyle name="Обычный 2 2 7" xfId="1395"/>
    <cellStyle name="Обычный 2 2 8" xfId="1396"/>
    <cellStyle name="Обычный 2 2 9" xfId="1397"/>
    <cellStyle name="Обычный 2 3" xfId="1398"/>
    <cellStyle name="Обычный 2 3 10" xfId="1399"/>
    <cellStyle name="Обычный 2 3 11" xfId="1400"/>
    <cellStyle name="Обычный 2 3 12" xfId="1401"/>
    <cellStyle name="Обычный 2 3 13" xfId="1402"/>
    <cellStyle name="Обычный 2 3 2" xfId="1403"/>
    <cellStyle name="Обычный 2 3 3" xfId="1404"/>
    <cellStyle name="Обычный 2 3 4" xfId="1405"/>
    <cellStyle name="Обычный 2 3 5" xfId="1406"/>
    <cellStyle name="Обычный 2 3 6" xfId="1407"/>
    <cellStyle name="Обычный 2 3 7" xfId="1408"/>
    <cellStyle name="Обычный 2 3 8" xfId="1409"/>
    <cellStyle name="Обычный 2 3 9" xfId="1410"/>
    <cellStyle name="Обычный 2 4" xfId="1411"/>
    <cellStyle name="Обычный 2 4 10" xfId="1412"/>
    <cellStyle name="Обычный 2 4 11" xfId="1413"/>
    <cellStyle name="Обычный 2 4 12" xfId="1414"/>
    <cellStyle name="Обычный 2 4 2" xfId="1415"/>
    <cellStyle name="Обычный 2 4 3" xfId="1416"/>
    <cellStyle name="Обычный 2 4 4" xfId="1417"/>
    <cellStyle name="Обычный 2 4 5" xfId="1418"/>
    <cellStyle name="Обычный 2 4 6" xfId="1419"/>
    <cellStyle name="Обычный 2 4 7" xfId="1420"/>
    <cellStyle name="Обычный 2 4 8" xfId="1421"/>
    <cellStyle name="Обычный 2 4 9" xfId="1422"/>
    <cellStyle name="Обычный 2 5" xfId="1423"/>
    <cellStyle name="Обычный 2 5 2" xfId="1424"/>
    <cellStyle name="Обычный 2 5 3" xfId="1425"/>
    <cellStyle name="Обычный 2 6" xfId="1426"/>
    <cellStyle name="Обычный 2 6 2" xfId="1427"/>
    <cellStyle name="Обычный 2 6 3" xfId="1428"/>
    <cellStyle name="Обычный 2 7" xfId="1429"/>
    <cellStyle name="Обычный 2 7 2" xfId="1430"/>
    <cellStyle name="Обычный 2 7 3" xfId="1431"/>
    <cellStyle name="Обычный 2 8" xfId="1432"/>
    <cellStyle name="Обычный 2 8 2" xfId="1433"/>
    <cellStyle name="Обычный 2 8 3" xfId="1434"/>
    <cellStyle name="Обычный 2 9" xfId="1435"/>
    <cellStyle name="Обычный 2_0110_1" xfId="1436"/>
    <cellStyle name="Обычный 20" xfId="1437"/>
    <cellStyle name="Обычный 21" xfId="1438"/>
    <cellStyle name="Обычный 22" xfId="1439"/>
    <cellStyle name="Обычный 23" xfId="1440"/>
    <cellStyle name="Обычный 24" xfId="1441"/>
    <cellStyle name="Обычный 25" xfId="1442"/>
    <cellStyle name="Обычный 26" xfId="1443"/>
    <cellStyle name="Обычный 27" xfId="1444"/>
    <cellStyle name="Обычный 28" xfId="1445"/>
    <cellStyle name="Обычный 29" xfId="1446"/>
    <cellStyle name="Обычный 3" xfId="1447"/>
    <cellStyle name="Обычный 3 2" xfId="1448"/>
    <cellStyle name="Обычный 3 2 10" xfId="1449"/>
    <cellStyle name="Обычный 3 2 11" xfId="1450"/>
    <cellStyle name="Обычный 3 2 12" xfId="1451"/>
    <cellStyle name="Обычный 3 2 13" xfId="1452"/>
    <cellStyle name="Обычный 3 2 14" xfId="1453"/>
    <cellStyle name="Обычный 3 2 2" xfId="1454"/>
    <cellStyle name="Обычный 3 2 3" xfId="1455"/>
    <cellStyle name="Обычный 3 2 4" xfId="1456"/>
    <cellStyle name="Обычный 3 2 5" xfId="1457"/>
    <cellStyle name="Обычный 3 2 6" xfId="1458"/>
    <cellStyle name="Обычный 3 2 7" xfId="1459"/>
    <cellStyle name="Обычный 3 2 8" xfId="1460"/>
    <cellStyle name="Обычный 3 2 9" xfId="1461"/>
    <cellStyle name="Обычный 3 3" xfId="1462"/>
    <cellStyle name="Обычный 3 3 10" xfId="1463"/>
    <cellStyle name="Обычный 3 3 11" xfId="1464"/>
    <cellStyle name="Обычный 3 3 12" xfId="1465"/>
    <cellStyle name="Обычный 3 3 13" xfId="1466"/>
    <cellStyle name="Обычный 3 3 2" xfId="1467"/>
    <cellStyle name="Обычный 3 3 3" xfId="1468"/>
    <cellStyle name="Обычный 3 3 4" xfId="1469"/>
    <cellStyle name="Обычный 3 3 5" xfId="1470"/>
    <cellStyle name="Обычный 3 3 6" xfId="1471"/>
    <cellStyle name="Обычный 3 3 7" xfId="1472"/>
    <cellStyle name="Обычный 3 3 8" xfId="1473"/>
    <cellStyle name="Обычный 3 3 9" xfId="1474"/>
    <cellStyle name="Обычный 3 4" xfId="1475"/>
    <cellStyle name="Обычный 3 4 10" xfId="1476"/>
    <cellStyle name="Обычный 3 4 11" xfId="1477"/>
    <cellStyle name="Обычный 3 4 12" xfId="1478"/>
    <cellStyle name="Обычный 3 4 2" xfId="1479"/>
    <cellStyle name="Обычный 3 4 3" xfId="1480"/>
    <cellStyle name="Обычный 3 4 4" xfId="1481"/>
    <cellStyle name="Обычный 3 4 5" xfId="1482"/>
    <cellStyle name="Обычный 3 4 6" xfId="1483"/>
    <cellStyle name="Обычный 3 4 7" xfId="1484"/>
    <cellStyle name="Обычный 3 4 8" xfId="1485"/>
    <cellStyle name="Обычный 3 4 9" xfId="1486"/>
    <cellStyle name="Обычный 3 5" xfId="1487"/>
    <cellStyle name="Обычный 3 5 2" xfId="1488"/>
    <cellStyle name="Обычный 3 5 3" xfId="1489"/>
    <cellStyle name="Обычный 3 6" xfId="1490"/>
    <cellStyle name="Обычный 3 7" xfId="1491"/>
    <cellStyle name="Обычный 3 8" xfId="1492"/>
    <cellStyle name="Обычный 3_анализ ЗП по ОГУ за 2013 год" xfId="1493"/>
    <cellStyle name="Обычный 30" xfId="1494"/>
    <cellStyle name="Обычный 31" xfId="1495"/>
    <cellStyle name="Обычный 32" xfId="1496"/>
    <cellStyle name="Обычный 33" xfId="1497"/>
    <cellStyle name="Обычный 34" xfId="1498"/>
    <cellStyle name="Обычный 35" xfId="1499"/>
    <cellStyle name="Обычный 36" xfId="1500"/>
    <cellStyle name="Обычный 37" xfId="1501"/>
    <cellStyle name="Обычный 38" xfId="1502"/>
    <cellStyle name="Обычный 39" xfId="1503"/>
    <cellStyle name="Обычный 4" xfId="1504"/>
    <cellStyle name="Обычный 4 10" xfId="1505"/>
    <cellStyle name="Обычный 4 11" xfId="1506"/>
    <cellStyle name="Обычный 4 12" xfId="1507"/>
    <cellStyle name="Обычный 4 13" xfId="1508"/>
    <cellStyle name="Обычный 4 14" xfId="1509"/>
    <cellStyle name="Обычный 4 15" xfId="1510"/>
    <cellStyle name="Обычный 4 16" xfId="1511"/>
    <cellStyle name="Обычный 4 17" xfId="1512"/>
    <cellStyle name="Обычный 4 18" xfId="1513"/>
    <cellStyle name="Обычный 4 19" xfId="1514"/>
    <cellStyle name="Обычный 4 2" xfId="1515"/>
    <cellStyle name="Обычный 4 2 2" xfId="1516"/>
    <cellStyle name="Обычный 4 2 3" xfId="1517"/>
    <cellStyle name="Обычный 4 2 4" xfId="1518"/>
    <cellStyle name="Обычный 4 2 5" xfId="1519"/>
    <cellStyle name="Обычный 4 20" xfId="1520"/>
    <cellStyle name="Обычный 4 3" xfId="1521"/>
    <cellStyle name="Обычный 4 3 2" xfId="1522"/>
    <cellStyle name="Обычный 4 3 3" xfId="1523"/>
    <cellStyle name="Обычный 4 3 4" xfId="1524"/>
    <cellStyle name="Обычный 4 3 5" xfId="1525"/>
    <cellStyle name="Обычный 4 3 6" xfId="1526"/>
    <cellStyle name="Обычный 4 3 7" xfId="1527"/>
    <cellStyle name="Обычный 4 4" xfId="1528"/>
    <cellStyle name="Обычный 4 4 2" xfId="1529"/>
    <cellStyle name="Обычный 4 5" xfId="1530"/>
    <cellStyle name="Обычный 4 6" xfId="1531"/>
    <cellStyle name="Обычный 4 7" xfId="1532"/>
    <cellStyle name="Обычный 4 8" xfId="1533"/>
    <cellStyle name="Обычный 4 9" xfId="1534"/>
    <cellStyle name="Обычный 4_ДК_Орел_социальные работники 2" xfId="1535"/>
    <cellStyle name="Обычный 40" xfId="1536"/>
    <cellStyle name="Обычный 41" xfId="1537"/>
    <cellStyle name="Обычный 42" xfId="1538"/>
    <cellStyle name="Обычный 43" xfId="1539"/>
    <cellStyle name="Обычный 44" xfId="1540"/>
    <cellStyle name="Обычный 45" xfId="1541"/>
    <cellStyle name="Обычный 46" xfId="1542"/>
    <cellStyle name="Обычный 47" xfId="1543"/>
    <cellStyle name="Обычный 48" xfId="1544"/>
    <cellStyle name="Обычный 49" xfId="1545"/>
    <cellStyle name="Обычный 5" xfId="1546"/>
    <cellStyle name="Обычный 5 10" xfId="1547"/>
    <cellStyle name="Обычный 5 11" xfId="1548"/>
    <cellStyle name="Обычный 5 12" xfId="1549"/>
    <cellStyle name="Обычный 5 13" xfId="1550"/>
    <cellStyle name="Обычный 5 2" xfId="1551"/>
    <cellStyle name="Обычный 5 2 2" xfId="1552"/>
    <cellStyle name="Обычный 5 2 2 2" xfId="1553"/>
    <cellStyle name="Обычный 5 2 2_ДК_Орел_социальные работники" xfId="1554"/>
    <cellStyle name="Обычный 5 2 3" xfId="1555"/>
    <cellStyle name="Обычный 5 2 4" xfId="1556"/>
    <cellStyle name="Обычный 5 2 5" xfId="1557"/>
    <cellStyle name="Обычный 5 2 6" xfId="1558"/>
    <cellStyle name="Обычный 5 2 7" xfId="1559"/>
    <cellStyle name="Обычный 5 2_ДК_Орел_социальные работники" xfId="1560"/>
    <cellStyle name="Обычный 5 3" xfId="1561"/>
    <cellStyle name="Обычный 5 3 2" xfId="1562"/>
    <cellStyle name="Обычный 5 3 2 2" xfId="1563"/>
    <cellStyle name="Обычный 5 3 2_ДК_Орел_социальные работники" xfId="1564"/>
    <cellStyle name="Обычный 5 3 3" xfId="1565"/>
    <cellStyle name="Обычный 5 3 4" xfId="1566"/>
    <cellStyle name="Обычный 5 3 5" xfId="1567"/>
    <cellStyle name="Обычный 5 3 6" xfId="1568"/>
    <cellStyle name="Обычный 5 3 7" xfId="1569"/>
    <cellStyle name="Обычный 5 3_ДК_Орел_социальные работники" xfId="1570"/>
    <cellStyle name="Обычный 5 4" xfId="1571"/>
    <cellStyle name="Обычный 5 4 2" xfId="1572"/>
    <cellStyle name="Обычный 5 4 2 2" xfId="1573"/>
    <cellStyle name="Обычный 5 4 2_ДК_Орел_социальные работники" xfId="1574"/>
    <cellStyle name="Обычный 5 4 3" xfId="1575"/>
    <cellStyle name="Обычный 5 4 4" xfId="1576"/>
    <cellStyle name="Обычный 5 4 5" xfId="1577"/>
    <cellStyle name="Обычный 5 4 6" xfId="1578"/>
    <cellStyle name="Обычный 5 4 7" xfId="1579"/>
    <cellStyle name="Обычный 5 4_ДК_Орел_социальные работники" xfId="1580"/>
    <cellStyle name="Обычный 5 5" xfId="1581"/>
    <cellStyle name="Обычный 5 5 2" xfId="1582"/>
    <cellStyle name="Обычный 5 5_ДК_Орел_социальные работники" xfId="1583"/>
    <cellStyle name="Обычный 5 6" xfId="1584"/>
    <cellStyle name="Обычный 5 7" xfId="1585"/>
    <cellStyle name="Обычный 5 8" xfId="1586"/>
    <cellStyle name="Обычный 5 9" xfId="1587"/>
    <cellStyle name="Обычный 5_ДК_Орел_социальные работники" xfId="1588"/>
    <cellStyle name="Обычный 50" xfId="1589"/>
    <cellStyle name="Обычный 51" xfId="1590"/>
    <cellStyle name="Обычный 52" xfId="1591"/>
    <cellStyle name="Обычный 53" xfId="1592"/>
    <cellStyle name="Обычный 54" xfId="1593"/>
    <cellStyle name="Обычный 55" xfId="1594"/>
    <cellStyle name="Обычный 56" xfId="1595"/>
    <cellStyle name="Обычный 57" xfId="1596"/>
    <cellStyle name="Обычный 58" xfId="1597"/>
    <cellStyle name="Обычный 59" xfId="1598"/>
    <cellStyle name="Обычный 6" xfId="1599"/>
    <cellStyle name="Обычный 6 10" xfId="1600"/>
    <cellStyle name="Обычный 6 11" xfId="1601"/>
    <cellStyle name="Обычный 6 12" xfId="1602"/>
    <cellStyle name="Обычный 6 13" xfId="1603"/>
    <cellStyle name="Обычный 6 2" xfId="1604"/>
    <cellStyle name="Обычный 6 2 2" xfId="1605"/>
    <cellStyle name="Обычный 6 2 3" xfId="1606"/>
    <cellStyle name="Обычный 6 3" xfId="1607"/>
    <cellStyle name="Обычный 6 4" xfId="1608"/>
    <cellStyle name="Обычный 6 5" xfId="1609"/>
    <cellStyle name="Обычный 6 6" xfId="1610"/>
    <cellStyle name="Обычный 6 7" xfId="1611"/>
    <cellStyle name="Обычный 6 8" xfId="1612"/>
    <cellStyle name="Обычный 6 9" xfId="1613"/>
    <cellStyle name="Обычный 60" xfId="1614"/>
    <cellStyle name="Обычный 61" xfId="1615"/>
    <cellStyle name="Обычный 62" xfId="1616"/>
    <cellStyle name="Обычный 63" xfId="1617"/>
    <cellStyle name="Обычный 64" xfId="1618"/>
    <cellStyle name="Обычный 65" xfId="1619"/>
    <cellStyle name="Обычный 66" xfId="1620"/>
    <cellStyle name="Обычный 67" xfId="1621"/>
    <cellStyle name="Обычный 68" xfId="1622"/>
    <cellStyle name="Обычный 69" xfId="1623"/>
    <cellStyle name="Обычный 7" xfId="1624"/>
    <cellStyle name="Обычный 7 10" xfId="1625"/>
    <cellStyle name="Обычный 7 11" xfId="1626"/>
    <cellStyle name="Обычный 7 12" xfId="1627"/>
    <cellStyle name="Обычный 7 2" xfId="1628"/>
    <cellStyle name="Обычный 7 2 2" xfId="1629"/>
    <cellStyle name="Обычный 7 3" xfId="1630"/>
    <cellStyle name="Обычный 7 4" xfId="1631"/>
    <cellStyle name="Обычный 7 5" xfId="1632"/>
    <cellStyle name="Обычный 7 6" xfId="1633"/>
    <cellStyle name="Обычный 7 7" xfId="1634"/>
    <cellStyle name="Обычный 7 8" xfId="1635"/>
    <cellStyle name="Обычный 7 9" xfId="1636"/>
    <cellStyle name="Обычный 7_касса2012" xfId="1637"/>
    <cellStyle name="Обычный 70" xfId="1638"/>
    <cellStyle name="Обычный 71" xfId="1639"/>
    <cellStyle name="Обычный 72" xfId="1640"/>
    <cellStyle name="Обычный 73" xfId="1641"/>
    <cellStyle name="Обычный 74" xfId="1642"/>
    <cellStyle name="Обычный 75" xfId="1643"/>
    <cellStyle name="Обычный 76" xfId="1644"/>
    <cellStyle name="Обычный 77" xfId="1645"/>
    <cellStyle name="Обычный 78" xfId="1646"/>
    <cellStyle name="Обычный 79" xfId="1647"/>
    <cellStyle name="Обычный 8" xfId="1648"/>
    <cellStyle name="Обычный 8 10" xfId="1649"/>
    <cellStyle name="Обычный 8 11" xfId="1650"/>
    <cellStyle name="Обычный 8 12" xfId="1651"/>
    <cellStyle name="Обычный 8 13" xfId="1652"/>
    <cellStyle name="Обычный 8 2" xfId="1653"/>
    <cellStyle name="Обычный 8 2 2" xfId="1654"/>
    <cellStyle name="Обычный 8 3" xfId="1655"/>
    <cellStyle name="Обычный 8 4" xfId="1656"/>
    <cellStyle name="Обычный 8 5" xfId="1657"/>
    <cellStyle name="Обычный 8 6" xfId="1658"/>
    <cellStyle name="Обычный 8 7" xfId="1659"/>
    <cellStyle name="Обычный 8 8" xfId="1660"/>
    <cellStyle name="Обычный 8 9" xfId="1661"/>
    <cellStyle name="Обычный 8_касса2012" xfId="1662"/>
    <cellStyle name="Обычный 80" xfId="1663"/>
    <cellStyle name="Обычный 81" xfId="1664"/>
    <cellStyle name="Обычный 82" xfId="1665"/>
    <cellStyle name="Обычный 83" xfId="1666"/>
    <cellStyle name="Обычный 84" xfId="1667"/>
    <cellStyle name="Обычный 85" xfId="1668"/>
    <cellStyle name="Обычный 86" xfId="1669"/>
    <cellStyle name="Обычный 87" xfId="1670"/>
    <cellStyle name="Обычный 88" xfId="1671"/>
    <cellStyle name="Обычный 89" xfId="1672"/>
    <cellStyle name="Обычный 9" xfId="1673"/>
    <cellStyle name="Обычный 9 10" xfId="1674"/>
    <cellStyle name="Обычный 9 11" xfId="1675"/>
    <cellStyle name="Обычный 9 12" xfId="1676"/>
    <cellStyle name="Обычный 9 2" xfId="1677"/>
    <cellStyle name="Обычный 9 2 2" xfId="1678"/>
    <cellStyle name="Обычный 9 3" xfId="1679"/>
    <cellStyle name="Обычный 9 4" xfId="1680"/>
    <cellStyle name="Обычный 9 5" xfId="1681"/>
    <cellStyle name="Обычный 9 6" xfId="1682"/>
    <cellStyle name="Обычный 9 7" xfId="1683"/>
    <cellStyle name="Обычный 9 8" xfId="1684"/>
    <cellStyle name="Обычный 9 9" xfId="1685"/>
    <cellStyle name="Обычный 9_касса2012" xfId="1686"/>
    <cellStyle name="Обычный 90" xfId="1687"/>
    <cellStyle name="Обычный 91" xfId="1688"/>
    <cellStyle name="Обычный 92" xfId="1689"/>
    <cellStyle name="Обычный 93" xfId="1690"/>
    <cellStyle name="Обычный 94" xfId="1691"/>
    <cellStyle name="Обычный 95" xfId="1692"/>
    <cellStyle name="Обычный 96" xfId="1693"/>
    <cellStyle name="Обычный 97" xfId="1694"/>
    <cellStyle name="Обычный 98" xfId="1695"/>
    <cellStyle name="Обычный 99" xfId="1696"/>
    <cellStyle name="Обычный_!!!!!!!!!!!!!ФОРМА 2" xfId="3"/>
    <cellStyle name="Отдельная ячейка" xfId="1697"/>
    <cellStyle name="Отдельная ячейка - константа" xfId="1698"/>
    <cellStyle name="Отдельная ячейка - константа [печать]" xfId="1699"/>
    <cellStyle name="Отдельная ячейка - константа [печать] 2" xfId="1700"/>
    <cellStyle name="Отдельная ячейка [печать]" xfId="1701"/>
    <cellStyle name="Отдельная ячейка [печать] 2" xfId="1702"/>
    <cellStyle name="Отдельная ячейка-результат" xfId="1703"/>
    <cellStyle name="Отдельная ячейка-результат [печать]" xfId="1704"/>
    <cellStyle name="Отдельная ячейка-результат [печать] 2" xfId="1705"/>
    <cellStyle name="Плохой 2" xfId="1706"/>
    <cellStyle name="Плохой 2 10" xfId="1707"/>
    <cellStyle name="Плохой 2 11" xfId="1708"/>
    <cellStyle name="Плохой 2 12" xfId="1709"/>
    <cellStyle name="Плохой 2 2" xfId="1710"/>
    <cellStyle name="Плохой 2 3" xfId="1711"/>
    <cellStyle name="Плохой 2 4" xfId="1712"/>
    <cellStyle name="Плохой 2 5" xfId="1713"/>
    <cellStyle name="Плохой 2 6" xfId="1714"/>
    <cellStyle name="Плохой 2 7" xfId="1715"/>
    <cellStyle name="Плохой 2 8" xfId="1716"/>
    <cellStyle name="Плохой 2 9" xfId="1717"/>
    <cellStyle name="Плохой 2_касса2012" xfId="1718"/>
    <cellStyle name="Плохой 3" xfId="1719"/>
    <cellStyle name="Плохой 4" xfId="1720"/>
    <cellStyle name="Плохой 5" xfId="1721"/>
    <cellStyle name="Плохой 6" xfId="1722"/>
    <cellStyle name="Пояснение 2" xfId="1723"/>
    <cellStyle name="Пояснение 2 10" xfId="1724"/>
    <cellStyle name="Пояснение 2 11" xfId="1725"/>
    <cellStyle name="Пояснение 2 2" xfId="1726"/>
    <cellStyle name="Пояснение 2 3" xfId="1727"/>
    <cellStyle name="Пояснение 2 4" xfId="1728"/>
    <cellStyle name="Пояснение 2 5" xfId="1729"/>
    <cellStyle name="Пояснение 2 6" xfId="1730"/>
    <cellStyle name="Пояснение 2 7" xfId="1731"/>
    <cellStyle name="Пояснение 2 8" xfId="1732"/>
    <cellStyle name="Пояснение 2 9" xfId="1733"/>
    <cellStyle name="Пояснение 2_касса2012" xfId="1734"/>
    <cellStyle name="Пояснение 3" xfId="1735"/>
    <cellStyle name="Пояснение 4" xfId="1736"/>
    <cellStyle name="Пояснение 5" xfId="1737"/>
    <cellStyle name="Пояснение 6" xfId="1738"/>
    <cellStyle name="Примечание 10" xfId="1739"/>
    <cellStyle name="Примечание 11" xfId="1740"/>
    <cellStyle name="Примечание 2" xfId="1741"/>
    <cellStyle name="Примечание 2 10" xfId="1742"/>
    <cellStyle name="Примечание 2 10 2" xfId="1743"/>
    <cellStyle name="Примечание 2 10 3" xfId="1744"/>
    <cellStyle name="Примечание 2 10 4" xfId="1745"/>
    <cellStyle name="Примечание 2 10 5" xfId="1746"/>
    <cellStyle name="Примечание 2 11" xfId="1747"/>
    <cellStyle name="Примечание 2 11 2" xfId="1748"/>
    <cellStyle name="Примечание 2 11 3" xfId="1749"/>
    <cellStyle name="Примечание 2 11 4" xfId="1750"/>
    <cellStyle name="Примечание 2 11 5" xfId="1751"/>
    <cellStyle name="Примечание 2 12" xfId="1752"/>
    <cellStyle name="Примечание 2 13" xfId="1753"/>
    <cellStyle name="Примечание 2 14" xfId="1754"/>
    <cellStyle name="Примечание 2 15" xfId="1755"/>
    <cellStyle name="Примечание 2 16" xfId="1756"/>
    <cellStyle name="Примечание 2 17" xfId="1757"/>
    <cellStyle name="Примечание 2 2" xfId="1758"/>
    <cellStyle name="Примечание 2 2 2" xfId="1759"/>
    <cellStyle name="Примечание 2 2 3" xfId="1760"/>
    <cellStyle name="Примечание 2 2 4" xfId="1761"/>
    <cellStyle name="Примечание 2 2 5" xfId="1762"/>
    <cellStyle name="Примечание 2 3" xfId="1763"/>
    <cellStyle name="Примечание 2 3 2" xfId="1764"/>
    <cellStyle name="Примечание 2 3 3" xfId="1765"/>
    <cellStyle name="Примечание 2 3 4" xfId="1766"/>
    <cellStyle name="Примечание 2 3 5" xfId="1767"/>
    <cellStyle name="Примечание 2 4" xfId="1768"/>
    <cellStyle name="Примечание 2 4 2" xfId="1769"/>
    <cellStyle name="Примечание 2 4 3" xfId="1770"/>
    <cellStyle name="Примечание 2 4 4" xfId="1771"/>
    <cellStyle name="Примечание 2 4 5" xfId="1772"/>
    <cellStyle name="Примечание 2 5" xfId="1773"/>
    <cellStyle name="Примечание 2 5 2" xfId="1774"/>
    <cellStyle name="Примечание 2 5 3" xfId="1775"/>
    <cellStyle name="Примечание 2 5 4" xfId="1776"/>
    <cellStyle name="Примечание 2 5 5" xfId="1777"/>
    <cellStyle name="Примечание 2 6" xfId="1778"/>
    <cellStyle name="Примечание 2 6 2" xfId="1779"/>
    <cellStyle name="Примечание 2 6 3" xfId="1780"/>
    <cellStyle name="Примечание 2 6 4" xfId="1781"/>
    <cellStyle name="Примечание 2 6 5" xfId="1782"/>
    <cellStyle name="Примечание 2 7" xfId="1783"/>
    <cellStyle name="Примечание 2 7 2" xfId="1784"/>
    <cellStyle name="Примечание 2 7 3" xfId="1785"/>
    <cellStyle name="Примечание 2 7 4" xfId="1786"/>
    <cellStyle name="Примечание 2 7 5" xfId="1787"/>
    <cellStyle name="Примечание 2 8" xfId="1788"/>
    <cellStyle name="Примечание 2 8 2" xfId="1789"/>
    <cellStyle name="Примечание 2 8 3" xfId="1790"/>
    <cellStyle name="Примечание 2 8 4" xfId="1791"/>
    <cellStyle name="Примечание 2 8 5" xfId="1792"/>
    <cellStyle name="Примечание 2 9" xfId="1793"/>
    <cellStyle name="Примечание 2 9 2" xfId="1794"/>
    <cellStyle name="Примечание 2 9 3" xfId="1795"/>
    <cellStyle name="Примечание 2 9 4" xfId="1796"/>
    <cellStyle name="Примечание 2 9 5" xfId="1797"/>
    <cellStyle name="Примечание 2_касса2012" xfId="1798"/>
    <cellStyle name="Примечание 3" xfId="1799"/>
    <cellStyle name="Примечание 3 2" xfId="1800"/>
    <cellStyle name="Примечание 3 2 2" xfId="1801"/>
    <cellStyle name="Примечание 3 3" xfId="1802"/>
    <cellStyle name="Примечание 4" xfId="1803"/>
    <cellStyle name="Примечание 5" xfId="1804"/>
    <cellStyle name="Примечание 6" xfId="1805"/>
    <cellStyle name="Примечание 7" xfId="1806"/>
    <cellStyle name="Примечание 8" xfId="1807"/>
    <cellStyle name="Примечание 9" xfId="1808"/>
    <cellStyle name="Процентный" xfId="2" builtinId="5"/>
    <cellStyle name="Процентный 2" xfId="1809"/>
    <cellStyle name="Процентный 2 2" xfId="1810"/>
    <cellStyle name="Процентный 2 3" xfId="1811"/>
    <cellStyle name="Процентный 3" xfId="1812"/>
    <cellStyle name="Процентный 3 2" xfId="1813"/>
    <cellStyle name="Процентный 4" xfId="1814"/>
    <cellStyle name="Процентный 5" xfId="1815"/>
    <cellStyle name="Процентный 6" xfId="1816"/>
    <cellStyle name="Процентный 7" xfId="1817"/>
    <cellStyle name="Процентный 8" xfId="1818"/>
    <cellStyle name="Свойства элементов измерения" xfId="1819"/>
    <cellStyle name="Свойства элементов измерения [печать]" xfId="1820"/>
    <cellStyle name="Свойства элементов измерения [печать] 2" xfId="1821"/>
    <cellStyle name="Свойства элементов измерения 2" xfId="1822"/>
    <cellStyle name="Связанная ячейка 2" xfId="1823"/>
    <cellStyle name="Связанная ячейка 2 10" xfId="1824"/>
    <cellStyle name="Связанная ячейка 2 11" xfId="1825"/>
    <cellStyle name="Связанная ячейка 2 2" xfId="1826"/>
    <cellStyle name="Связанная ячейка 2 3" xfId="1827"/>
    <cellStyle name="Связанная ячейка 2 4" xfId="1828"/>
    <cellStyle name="Связанная ячейка 2 5" xfId="1829"/>
    <cellStyle name="Связанная ячейка 2 6" xfId="1830"/>
    <cellStyle name="Связанная ячейка 2 7" xfId="1831"/>
    <cellStyle name="Связанная ячейка 2 8" xfId="1832"/>
    <cellStyle name="Связанная ячейка 2 9" xfId="1833"/>
    <cellStyle name="Связанная ячейка 2_касса2012" xfId="1834"/>
    <cellStyle name="Связанная ячейка 3" xfId="1835"/>
    <cellStyle name="Связанная ячейка 4" xfId="1836"/>
    <cellStyle name="Связанная ячейка 5" xfId="1837"/>
    <cellStyle name="Связанная ячейка 6" xfId="1838"/>
    <cellStyle name="Стиль 1" xfId="1839"/>
    <cellStyle name="Стиль 1 2" xfId="1840"/>
    <cellStyle name="Стиль 1 3" xfId="1841"/>
    <cellStyle name="Текст предупреждения 2" xfId="1842"/>
    <cellStyle name="Текст предупреждения 2 10" xfId="1843"/>
    <cellStyle name="Текст предупреждения 2 11" xfId="1844"/>
    <cellStyle name="Текст предупреждения 2 12" xfId="1845"/>
    <cellStyle name="Текст предупреждения 2 2" xfId="1846"/>
    <cellStyle name="Текст предупреждения 2 3" xfId="1847"/>
    <cellStyle name="Текст предупреждения 2 4" xfId="1848"/>
    <cellStyle name="Текст предупреждения 2 5" xfId="1849"/>
    <cellStyle name="Текст предупреждения 2 6" xfId="1850"/>
    <cellStyle name="Текст предупреждения 2 7" xfId="1851"/>
    <cellStyle name="Текст предупреждения 2 8" xfId="1852"/>
    <cellStyle name="Текст предупреждения 2 9" xfId="1853"/>
    <cellStyle name="Текст предупреждения 2_касса2012" xfId="1854"/>
    <cellStyle name="Текст предупреждения 3" xfId="1855"/>
    <cellStyle name="Текст предупреждения 4" xfId="1856"/>
    <cellStyle name="Текст предупреждения 5" xfId="1857"/>
    <cellStyle name="Текст предупреждения 6" xfId="1858"/>
    <cellStyle name="Финансовый" xfId="1" builtinId="3"/>
    <cellStyle name="Финансовый 10" xfId="1859"/>
    <cellStyle name="Финансовый 11" xfId="1860"/>
    <cellStyle name="Финансовый 12" xfId="1861"/>
    <cellStyle name="Финансовый 2" xfId="1862"/>
    <cellStyle name="Финансовый 2 2" xfId="1863"/>
    <cellStyle name="Финансовый 2 3" xfId="1864"/>
    <cellStyle name="Финансовый 2 4" xfId="1865"/>
    <cellStyle name="Финансовый 2 5" xfId="1866"/>
    <cellStyle name="Финансовый 2 6" xfId="1867"/>
    <cellStyle name="Финансовый 3" xfId="1868"/>
    <cellStyle name="Финансовый 3 10" xfId="1869"/>
    <cellStyle name="Финансовый 3 2" xfId="1870"/>
    <cellStyle name="Финансовый 3 2 2" xfId="1871"/>
    <cellStyle name="Финансовый 3 2 2 2" xfId="1872"/>
    <cellStyle name="Финансовый 3 2 2 3" xfId="1873"/>
    <cellStyle name="Финансовый 3 2 3" xfId="1874"/>
    <cellStyle name="Финансовый 3 2 4" xfId="1875"/>
    <cellStyle name="Финансовый 3 3" xfId="1876"/>
    <cellStyle name="Финансовый 3 3 2" xfId="1877"/>
    <cellStyle name="Финансовый 3 3 2 2" xfId="1878"/>
    <cellStyle name="Финансовый 3 3 2 2 2" xfId="1879"/>
    <cellStyle name="Финансовый 3 3 2 3" xfId="1880"/>
    <cellStyle name="Финансовый 3 3 3" xfId="1881"/>
    <cellStyle name="Финансовый 3 3 3 2" xfId="1882"/>
    <cellStyle name="Финансовый 3 3 4" xfId="1883"/>
    <cellStyle name="Финансовый 3 3 4 2" xfId="1884"/>
    <cellStyle name="Финансовый 3 3 5" xfId="1885"/>
    <cellStyle name="Финансовый 3 3 5 2" xfId="1886"/>
    <cellStyle name="Финансовый 3 3 6" xfId="1887"/>
    <cellStyle name="Финансовый 3 3 6 2" xfId="1888"/>
    <cellStyle name="Финансовый 3 3 7" xfId="1889"/>
    <cellStyle name="Финансовый 3 4" xfId="1890"/>
    <cellStyle name="Финансовый 3 4 2" xfId="1891"/>
    <cellStyle name="Финансовый 3 4 2 2" xfId="1892"/>
    <cellStyle name="Финансовый 3 4 3" xfId="1893"/>
    <cellStyle name="Финансовый 3 5" xfId="1894"/>
    <cellStyle name="Финансовый 3 5 2" xfId="1895"/>
    <cellStyle name="Финансовый 3 6" xfId="1896"/>
    <cellStyle name="Финансовый 3 6 2" xfId="1897"/>
    <cellStyle name="Финансовый 3 7" xfId="1898"/>
    <cellStyle name="Финансовый 3 7 2" xfId="1899"/>
    <cellStyle name="Финансовый 3 8" xfId="1900"/>
    <cellStyle name="Финансовый 3 9" xfId="1901"/>
    <cellStyle name="Финансовый 4" xfId="1902"/>
    <cellStyle name="Финансовый 4 2" xfId="1903"/>
    <cellStyle name="Финансовый 4 3" xfId="1904"/>
    <cellStyle name="Финансовый 5" xfId="1905"/>
    <cellStyle name="Финансовый 6" xfId="1906"/>
    <cellStyle name="Финансовый 7" xfId="1907"/>
    <cellStyle name="Финансовый 8" xfId="1908"/>
    <cellStyle name="Финансовый 9" xfId="1909"/>
    <cellStyle name="Хороший 2" xfId="1910"/>
    <cellStyle name="Хороший 2 10" xfId="1911"/>
    <cellStyle name="Хороший 2 11" xfId="1912"/>
    <cellStyle name="Хороший 2 12" xfId="1913"/>
    <cellStyle name="Хороший 2 2" xfId="1914"/>
    <cellStyle name="Хороший 2 3" xfId="1915"/>
    <cellStyle name="Хороший 2 4" xfId="1916"/>
    <cellStyle name="Хороший 2 5" xfId="1917"/>
    <cellStyle name="Хороший 2 6" xfId="1918"/>
    <cellStyle name="Хороший 2 7" xfId="1919"/>
    <cellStyle name="Хороший 2 8" xfId="1920"/>
    <cellStyle name="Хороший 2 9" xfId="1921"/>
    <cellStyle name="Хороший 2_касса2012" xfId="1922"/>
    <cellStyle name="Хороший 3" xfId="1923"/>
    <cellStyle name="Хороший 4" xfId="1924"/>
    <cellStyle name="Хороший 5" xfId="1925"/>
    <cellStyle name="Хороший 6" xfId="1926"/>
    <cellStyle name="Элементы осей" xfId="1927"/>
    <cellStyle name="Элементы осей [печать]" xfId="1928"/>
    <cellStyle name="Элементы осей [печать] 2" xfId="1929"/>
    <cellStyle name="Элементы осей 2" xfId="19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55;&#1054;&#1044;&#1043;&#1054;&#1053;_&#1044;&#1050;%20&#1087;&#1077;&#1088;&#1077;&#1089;&#1095;&#1080;&#1090;&#1072;&#1085;&#1072;%2010&#1072;&#1087;&#1088;2014_final_&#1044;&#1040;&#1053;&#1053;&#1067;&#1045;%20&#1052;&#1047;&#1056;&#1060;_new_&#1055;&#1051;&#1070;&#1058;&#1040;%2011.04_&#1086;&#1087;&#1090;&#1080;&#1084;%20&#1085;&#1072;&#1088;%20&#1080;&#1090;&#1086;&#1075;&#1086;&#10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48;&#1088;&#1082;&#1091;&#1090;&#1089;&#1082;_&#1060;&#1054;&#105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35\&#1050;&#1086;&#1087;&#1080;&#1103;%20V2.200721&#1072;&#1087;&#1088;&#1077;&#1083;&#1103;&#1091;&#1090;&#1086;&#1095;&#1085;.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6;&#1073;&#1088;&#1072;&#1079;&#1086;&#1074;&#1072;&#1085;&#1080;&#1077;%20&#1085;&#1072;%202021%20&#1075;&#1086;&#1076;/&#1057;&#1055;&#1054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54;&#1090;&#1095;&#1077;&#1090;&#1099;%20&#1089;%20&#1052;&#1054;+&#1054;&#1043;&#1059;/&#1086;&#1090;&#1095;&#1077;&#1090;%20&#1047;&#1055;%20(&#1077;&#1078;&#1077;&#1084;&#1077;&#1089;&#1103;&#1095;&#1085;&#1099;&#1081;,%20&#1052;&#1054;+&#1054;&#1043;&#1059;)%202018-2021&#1075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-&#1086;&#1073;&#1088;&#1072;&#1079;&#1086;&#1074;&#1072;&#1085;&#1080;&#1077;%202015/&#1047;&#1055;-&#1086;%201%20&#1087;&#1086;&#1083;&#1091;&#1075;&#1086;&#1076;&#1080;&#1077;%202015%20&#1086;&#1090;&#1095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6;&#1073;&#1088;&#1072;&#1079;&#1086;&#1074;&#1072;&#1085;&#1080;&#1077;%20&#1085;&#1072;%202021%20&#1075;&#1086;&#1076;/&#1044;&#1055;&#1054;-2%20&#1084;&#1086;&#1105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6;&#1073;&#1088;&#1072;&#1079;&#1086;&#1074;&#1072;&#1085;&#1080;&#1077;%202021/&#1047;&#1055;-&#1086;%201%20&#1082;&#1074;.2021&#1086;&#1090;&#1095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54;&#1058;&#1063;&#1045;&#1058;%20&#1087;&#1086;%20196-&#1088;&#1072;/2017/&#1057;&#1074;&#1086;&#1076;%20&#1079;&#1072;%204%20&#1082;&#1074;&#1072;&#1088;&#1090;&#1072;&#1083;%20%20201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2;&#1091;&#1083;&#1100;&#1090;&#1091;&#1088;&#1072;%20&#1085;&#1072;%202021%20&#1075;&#1086;&#1076;/&#1060;&#1086;&#1088;&#1084;&#1072;%20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2;&#1091;&#1083;&#1100;&#1090;&#1091;&#1088;&#1072;%202021/&#1047;&#1055;-&#1082;%201%20&#1082;&#1074;.2021%20&#1086;&#1090;&#1095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AppData/Local/Microsoft/Windows/Temporary%20Internet%20Files/Content.Outlook/7JX7OG1A/&#1044;&#1086;&#1088;&#1086;&#1078;&#1085;&#1072;&#1103;%20&#1082;&#1072;&#1088;&#1090;&#1072;%20&#1084;&#1086;&#1080;%20&#1088;&#1072;&#1089;&#1095;&#1077;&#1090;&#1099;/&#1082;&#1091;&#1083;&#1100;&#1090;&#1091;&#1088;&#1072;/&#1082;&#1091;&#1083;&#1100;&#1090;&#1091;&#1088;&#1072;-2,%201%20&#1082;&#1074;.2014%20&#1089;&#1074;.%20&#1058;-&#1089;&#1090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76;&#1086;&#1088;.&#1082;&#1072;&#1088;&#1090;&#1072;/&#1057;&#1047;&#1055;%20&#1085;&#1072;%202015%20&#1050;&#1091;&#1083;&#1100;&#1090;&#1091;&#1088;&#1072;%20&#1074;%20&#1088;&#1072;&#1079;&#1088;&#1077;&#1079;&#1077;%20&#1102;&#1088;&#1083;&#1080;&#1094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%20-%20&#1082;&#1091;&#1083;&#1100;&#1091;&#1088;&#1072;%202015/&#1047;&#1055;-&#1082;%202%20&#1082;&#1074;.%202015%20&#1086;&#1090;&#1095;&#1077;&#109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 refreshError="1">
        <row r="3">
          <cell r="B3" t="str">
            <v>Финансово-экономическое обоснование к распоряжению Правительства Иркутской области "Об утверждении плана мероприятий ("дорожной карты") "Изменения в отраслях социальной сферты, направленные на повышение эффективности здравоохранения Иркутской области"</v>
          </cell>
        </row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Инф99"/>
      <sheetName val="2002(v2)"/>
      <sheetName val="2004(2,3)"/>
      <sheetName val="2009(2,3) (2)"/>
      <sheetName val="Печ40"/>
      <sheetName val="2002-03(2,3)"/>
      <sheetName val="I"/>
      <sheetName val="2002_v2_"/>
      <sheetName val="Гр5(о)"/>
      <sheetName val="Управле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ФЭО ТМК 2021"/>
      <sheetName val="ФЭО ГКСКТИ 2021"/>
      <sheetName val="Форма 2 2021"/>
      <sheetName val=" разбивка доп. ас 2021"/>
      <sheetName val="ФЭО ТМК 2020"/>
      <sheetName val="ФЭО ГКСКТИ 2020"/>
      <sheetName val="СЗП и доп.асс 2020"/>
      <sheetName val="Форма 2"/>
      <sheetName val=" разбивка доп. ас 2020"/>
      <sheetName val="ФЭО ТМК 2019 октябрь"/>
      <sheetName val="ФЭО ГКСКТИ 2019 октябрь"/>
      <sheetName val="СЗП и доп.асс 2019 октябрь"/>
      <sheetName val="Форма 2 октябрь"/>
      <sheetName val=" разбивка доп. асс 2019 октябрь"/>
      <sheetName val=" разбивка доп. асс 2019 апрель"/>
      <sheetName val="СЗП и доп.асс 2019 апрель"/>
      <sheetName val="ФЭО ТМК 2019 апрель"/>
      <sheetName val="ФЭО ГКСКТИ 2019 апрель"/>
      <sheetName val="Форма 2 апрель"/>
      <sheetName val="СЗП и доп.асс 2018 декабрь"/>
      <sheetName val="ФЭО ТМК 2018 декабрь"/>
      <sheetName val="ФЭО ГКСКТИ 2018 декабрь"/>
      <sheetName val=" разбивка доп. асс 2018 декабрь"/>
      <sheetName val="ФЭО ТМК 2018 январь"/>
      <sheetName val="ФЭО ГКСКТИ 2018 январь"/>
      <sheetName val=" разбивка доп. асс 2018 январь"/>
      <sheetName val="СЗП и доп.асс 2017"/>
      <sheetName val="Доп асс 2017"/>
    </sheetNames>
    <sheetDataSet>
      <sheetData sheetId="0" refreshError="1"/>
      <sheetData sheetId="1" refreshError="1"/>
      <sheetData sheetId="2">
        <row r="13">
          <cell r="GD13">
            <v>37609.153467133365</v>
          </cell>
          <cell r="HV13">
            <v>61</v>
          </cell>
          <cell r="HW13">
            <v>37609.153467133365</v>
          </cell>
        </row>
        <row r="14">
          <cell r="GD14">
            <v>38247.218710202578</v>
          </cell>
          <cell r="HV14">
            <v>40.299999999999997</v>
          </cell>
          <cell r="HW14">
            <v>38234.663267937984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МО 2018"/>
      <sheetName val="ОГАУК 2018"/>
      <sheetName val="МО 2019"/>
      <sheetName val="ОГАУК 2019"/>
      <sheetName val="МО 2020"/>
      <sheetName val="ОГАУК 2020"/>
      <sheetName val="МО 2021"/>
      <sheetName val="ОГАУК 2021"/>
      <sheetName val="МО 2022 "/>
      <sheetName val="ОГАУК 2022 "/>
      <sheetName val="МО (свод)"/>
      <sheetName val="ОГАУК (свод)"/>
      <sheetName val="Лист1"/>
      <sheetName val="Лист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4">
          <cell r="L34">
            <v>41.6</v>
          </cell>
          <cell r="M34">
            <v>38247.596153846156</v>
          </cell>
        </row>
        <row r="36">
          <cell r="L36">
            <v>61</v>
          </cell>
          <cell r="M36">
            <v>37609.289617486342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3.1"/>
      <sheetName val="ДПО"/>
      <sheetName val="3.5.1"/>
      <sheetName val="ДШИ"/>
      <sheetName val="3.6.5"/>
      <sheetName val="Свод Образов"/>
      <sheetName val="Свод ЗП-О"/>
      <sheetName val="Итого УК расш (о)"/>
    </sheetNames>
    <sheetDataSet>
      <sheetData sheetId="0">
        <row r="34">
          <cell r="I34">
            <v>61</v>
          </cell>
        </row>
      </sheetData>
      <sheetData sheetId="1"/>
      <sheetData sheetId="2">
        <row r="34">
          <cell r="E34">
            <v>1</v>
          </cell>
        </row>
      </sheetData>
      <sheetData sheetId="3"/>
      <sheetData sheetId="4">
        <row r="12">
          <cell r="E12">
            <v>1</v>
          </cell>
        </row>
      </sheetData>
      <sheetData sheetId="5"/>
      <sheetData sheetId="6">
        <row r="12">
          <cell r="G12">
            <v>8</v>
          </cell>
        </row>
      </sheetData>
      <sheetData sheetId="7"/>
      <sheetData sheetId="8">
        <row r="9">
          <cell r="C9" t="str">
    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    </cell>
        </row>
        <row r="18">
          <cell r="C18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27">
          <cell r="C27" t="str">
            <v>Муниципальное бюджетное учреждение дополнительного образования "Каргасокская детская школа искусств"</v>
          </cell>
        </row>
        <row r="30">
          <cell r="C30" t="str">
            <v>Муниципальное бюджетное образовательное учреждение дополнительного образования детей «Кожевниковская детская школа искусств»</v>
          </cell>
        </row>
        <row r="33">
          <cell r="C33" t="str">
            <v>Муниципальное бюджетное образовательное учреждение дополнительного образования детей "Молчановская детская музыкальная школа"</v>
          </cell>
        </row>
        <row r="36">
          <cell r="C36" t="str">
    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    </cell>
        </row>
        <row r="40">
          <cell r="C40" t="str">
            <v>Муниципальное автономное образовательное учреждение дополнительного образования детей «Первомайская детская школа искусств"</v>
          </cell>
        </row>
        <row r="41">
          <cell r="C41" t="str">
            <v>Муниципальное автономное образовательное учреждение дополнительного образования детей "Комсомольская детская музыкальная школа"</v>
          </cell>
        </row>
        <row r="48">
          <cell r="C48" t="str">
            <v>Муниципальное бюджетное образовательное учреждение дополнительного образования детей "Детская школа искусств д.Кисловка"</v>
          </cell>
        </row>
        <row r="49">
          <cell r="C49" t="str">
            <v>Муниципальное бюджетное образовательное учреждение дополнительного образования детей "Детская школа искусств п.Зональная Станция"</v>
          </cell>
        </row>
        <row r="50">
          <cell r="C50" t="str">
            <v>Муниципальное бюджетное образовательное учреждение дополнительного образования детей "Детская школа искусств п.Мирный"</v>
          </cell>
        </row>
        <row r="51">
          <cell r="C51" t="str">
            <v>Муниципальное бюджетное образовательное учреждение дополнительного образования детей "Детская школа искусств п.Молодежный"</v>
          </cell>
        </row>
        <row r="56">
          <cell r="C56" t="str">
            <v>Муниципальное бюджетное образовательное учреждение дополнительного образования детей "Подгорнская детская художественная школа"</v>
          </cell>
        </row>
        <row r="63">
          <cell r="C63" t="str">
            <v>Муниципальное автономное образовательное учреждение дополнительного образования детей «Детская художественная школа №1» Города Томска</v>
          </cell>
        </row>
        <row r="64">
          <cell r="C64" t="str">
            <v>Муниципальное автономное образовательное учреждение дополнительного образования детей «Детская художественная школа №2» Города Томска</v>
          </cell>
        </row>
        <row r="65">
          <cell r="C65" t="str">
            <v>Муниципальное бюджетное образовательное учреждение дополнительного образования детей «Детская музыкальная школа №4» Города Томска</v>
          </cell>
        </row>
        <row r="66">
          <cell r="C66" t="str">
            <v>Муниципальное автономное образовательное учреждение дополнительного образования детей «Детская школа искусств № 3» Города Томска</v>
          </cell>
        </row>
        <row r="67">
          <cell r="C67" t="str">
    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    </cell>
        </row>
        <row r="68">
          <cell r="C68" t="str">
            <v>Муниципальное бюджетное образовательное учреждение дополнительного образования детей «Детская музыкальная школа № 2» Города Томска</v>
          </cell>
        </row>
        <row r="69">
          <cell r="C69" t="str">
            <v>Муниципальное бюджетное образовательное учреждение дополнительного образования детей «Детская школа искусств №5» Города Томска</v>
          </cell>
        </row>
        <row r="70">
          <cell r="C70" t="str">
            <v>Муниципальное бюджетное образовательное учреждение дополнительного образования детей «Детская школа искусств № 7» Города Томска</v>
          </cell>
        </row>
        <row r="71">
          <cell r="C71" t="str">
            <v>Муниципальное бюджетное образовательное учреждение дополнительного образования детей «Детская школа искусств № 8» Города Томска</v>
          </cell>
        </row>
        <row r="74">
          <cell r="C74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78">
          <cell r="C78" t="str">
            <v>Муниципальное автономное учреждение дополнительного образования ЗАТО Северск "Детская школа искусств»</v>
          </cell>
        </row>
        <row r="79">
          <cell r="C79" t="str">
            <v>Муниципальное бюджетное образовательное учреждение дополнительного образования детей «Художественная школа»</v>
          </cell>
        </row>
        <row r="80">
          <cell r="C80" t="str">
            <v>Муниципальное бюджетное образовательное учреждение дополнительного образования детей   "Самусьская детская школа искусств"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2 2021 (2)"/>
      <sheetName val="ФОРМА 2 2021"/>
      <sheetName val=" разбивка доп. асс 2021"/>
      <sheetName val="возврат за 2020"/>
      <sheetName val=" разбивка доп.асс 2020 (2)"/>
      <sheetName val="возврат за 2019"/>
      <sheetName val=" разбивка доп.асс 2020"/>
      <sheetName val="расчет"/>
      <sheetName val="ФОРМА 2 2020"/>
      <sheetName val="ур.СЗП октябрь"/>
      <sheetName val=" разбивка доп.асс2019 мо октябр"/>
      <sheetName val="ФОРМА 2апрель-октябрь"/>
      <sheetName val="доп.асс2019 октябрь (недейств)1"/>
      <sheetName val="ФОРМА 2октябрь(недейств.) 1"/>
      <sheetName val="Разб Доп ассигн 2019 октябрь"/>
      <sheetName val="ФОРМА 2октябрь(недейств.)"/>
      <sheetName val="ур.СЗП декабрь2018"/>
      <sheetName val="ур.СЗП апрель2019"/>
      <sheetName val=" разбивка доп. асс 2019 огу "/>
      <sheetName val=" разбивка доп. асс 2019 мо"/>
      <sheetName val=" разбивка доп. асс 2019 старая "/>
      <sheetName val="Лист1"/>
    </sheetNames>
    <sheetDataSet>
      <sheetData sheetId="0">
        <row r="13">
          <cell r="JS13">
            <v>35172.280701754382</v>
          </cell>
          <cell r="LJ13">
            <v>19</v>
          </cell>
        </row>
        <row r="14">
          <cell r="JS14">
            <v>41893.556328345745</v>
          </cell>
          <cell r="LJ14">
            <v>10</v>
          </cell>
        </row>
        <row r="15">
          <cell r="JS15">
            <v>35040.138888888898</v>
          </cell>
          <cell r="LJ15">
            <v>11</v>
          </cell>
        </row>
        <row r="16">
          <cell r="JS16">
            <v>50783.020833333328</v>
          </cell>
          <cell r="LJ16">
            <v>5</v>
          </cell>
        </row>
        <row r="17">
          <cell r="JS17">
            <v>36195.85034013605</v>
          </cell>
          <cell r="LJ17">
            <v>9.8000000000000007</v>
          </cell>
        </row>
        <row r="19">
          <cell r="LJ19">
            <v>8</v>
          </cell>
          <cell r="LK19">
            <v>56173.675435227859</v>
          </cell>
        </row>
        <row r="21">
          <cell r="LJ21">
            <v>14.4</v>
          </cell>
          <cell r="LK21">
            <v>45424.285820959201</v>
          </cell>
        </row>
        <row r="22">
          <cell r="LJ22">
            <v>16.899999999999999</v>
          </cell>
          <cell r="LK22">
            <v>37924.287015821537</v>
          </cell>
        </row>
        <row r="23">
          <cell r="LJ23">
            <v>10</v>
          </cell>
          <cell r="LK23">
            <v>46118.430107526874</v>
          </cell>
        </row>
        <row r="24">
          <cell r="LJ24">
            <v>9.1999999999999993</v>
          </cell>
          <cell r="LK24">
            <v>47657.182929272691</v>
          </cell>
        </row>
        <row r="25">
          <cell r="LJ25">
            <v>8.5</v>
          </cell>
          <cell r="LK25">
            <v>41869.376976597086</v>
          </cell>
        </row>
        <row r="30">
          <cell r="LJ30">
            <v>6.7</v>
          </cell>
          <cell r="LK30">
            <v>34056.39849905618</v>
          </cell>
        </row>
        <row r="31">
          <cell r="LJ31">
            <v>5.7</v>
          </cell>
          <cell r="LK31">
            <v>33053.994753909865</v>
          </cell>
        </row>
        <row r="32">
          <cell r="LJ32">
            <v>12.2</v>
          </cell>
          <cell r="LK32">
            <v>32591.666666666668</v>
          </cell>
        </row>
        <row r="33">
          <cell r="LJ33">
            <v>11</v>
          </cell>
          <cell r="LK33">
            <v>32862.855513661962</v>
          </cell>
        </row>
        <row r="35">
          <cell r="LJ35">
            <v>4</v>
          </cell>
          <cell r="LK35">
            <v>48877.6625704045</v>
          </cell>
        </row>
        <row r="36">
          <cell r="LJ36">
            <v>5</v>
          </cell>
          <cell r="LK36">
            <v>51524.715821812599</v>
          </cell>
        </row>
        <row r="40">
          <cell r="LJ40">
            <v>42.3</v>
          </cell>
          <cell r="LK40">
            <v>35637.760069482378</v>
          </cell>
        </row>
        <row r="41">
          <cell r="LJ41">
            <v>30.5</v>
          </cell>
          <cell r="LK41">
            <v>31715.857584519657</v>
          </cell>
        </row>
        <row r="42">
          <cell r="LJ42">
            <v>54.1</v>
          </cell>
          <cell r="LK42">
            <v>33715.170408752878</v>
          </cell>
        </row>
        <row r="43">
          <cell r="LJ43">
            <v>26.7</v>
          </cell>
          <cell r="LK43">
            <v>34507.134371206492</v>
          </cell>
        </row>
        <row r="44">
          <cell r="LJ44">
            <v>27.4</v>
          </cell>
          <cell r="LK44">
            <v>39959.573667478624</v>
          </cell>
        </row>
        <row r="46">
          <cell r="LJ46">
            <v>10</v>
          </cell>
          <cell r="LK46">
            <v>26528.797950920714</v>
          </cell>
        </row>
        <row r="47">
          <cell r="LJ47">
            <v>15.8</v>
          </cell>
          <cell r="LK47">
            <v>37099.684443727368</v>
          </cell>
        </row>
        <row r="48">
          <cell r="LJ48">
            <v>17.2</v>
          </cell>
          <cell r="LK48">
            <v>36117.983538721855</v>
          </cell>
        </row>
        <row r="49">
          <cell r="LJ49">
            <v>2.1</v>
          </cell>
          <cell r="LK49">
            <v>70581.492453612256</v>
          </cell>
        </row>
        <row r="50">
          <cell r="LJ50">
            <v>27.3</v>
          </cell>
          <cell r="LK50">
            <v>51206.049113883215</v>
          </cell>
        </row>
        <row r="52">
          <cell r="LJ52">
            <v>21</v>
          </cell>
          <cell r="LK52">
            <v>33787.859337283298</v>
          </cell>
        </row>
        <row r="53">
          <cell r="LJ53">
            <v>93.4</v>
          </cell>
          <cell r="LK53">
            <v>37226.965398590924</v>
          </cell>
        </row>
        <row r="54">
          <cell r="LJ54">
            <v>13</v>
          </cell>
          <cell r="LK54">
            <v>37341.739138997204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1.3"/>
      <sheetName val="ДПО"/>
      <sheetName val="3.2.2"/>
      <sheetName val="ДШИ"/>
      <sheetName val="3.2.1"/>
      <sheetName val="Свод Образов"/>
      <sheetName val="Свод ЗП-О"/>
      <sheetName val="СЗП"/>
      <sheetName val="Дк"/>
      <sheetName val="УК расш(о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5">
          <cell r="F15">
            <v>19</v>
          </cell>
          <cell r="Q15">
            <v>35977.192982456145</v>
          </cell>
        </row>
        <row r="17">
          <cell r="F17">
            <v>10</v>
          </cell>
          <cell r="Q17">
            <v>41896.666666666672</v>
          </cell>
        </row>
        <row r="19">
          <cell r="F19">
            <v>11</v>
          </cell>
          <cell r="Q19">
            <v>35042.424242424247</v>
          </cell>
        </row>
        <row r="21">
          <cell r="F21">
            <v>5</v>
          </cell>
          <cell r="Q21">
            <v>50786.666666666664</v>
          </cell>
        </row>
        <row r="23">
          <cell r="F23">
            <v>9.8000000000000007</v>
          </cell>
          <cell r="Q23">
            <v>36197.278911564623</v>
          </cell>
        </row>
        <row r="26">
          <cell r="F26">
            <v>8</v>
          </cell>
          <cell r="Q26">
            <v>56175.000000000007</v>
          </cell>
        </row>
        <row r="35">
          <cell r="F35">
            <v>14.4</v>
          </cell>
          <cell r="Q35">
            <v>47351.851851851847</v>
          </cell>
        </row>
        <row r="38">
          <cell r="F38">
            <v>16.600000000000001</v>
          </cell>
          <cell r="Q38">
            <v>37929.718875502003</v>
          </cell>
        </row>
        <row r="41">
          <cell r="F41">
            <v>10</v>
          </cell>
          <cell r="Q41">
            <v>46123.333333333336</v>
          </cell>
        </row>
        <row r="44">
          <cell r="F44">
            <v>9.5</v>
          </cell>
          <cell r="Q44">
            <v>48663.157894736847</v>
          </cell>
        </row>
        <row r="47">
          <cell r="F47">
            <v>8.5</v>
          </cell>
          <cell r="Q47">
            <v>41870.588235294119</v>
          </cell>
        </row>
        <row r="58">
          <cell r="F58">
            <v>6</v>
          </cell>
          <cell r="Q58">
            <v>33055.555555555555</v>
          </cell>
        </row>
        <row r="59">
          <cell r="F59">
            <v>7.5</v>
          </cell>
          <cell r="Q59">
            <v>34488.888888888891</v>
          </cell>
        </row>
        <row r="60">
          <cell r="F60">
            <v>11</v>
          </cell>
          <cell r="Q60">
            <v>33918.181818181816</v>
          </cell>
        </row>
        <row r="61">
          <cell r="F61">
            <v>11.3</v>
          </cell>
          <cell r="Q61">
            <v>32427.728613569321</v>
          </cell>
        </row>
        <row r="65">
          <cell r="F65">
            <v>5</v>
          </cell>
          <cell r="Q65">
            <v>51526.666666666664</v>
          </cell>
        </row>
        <row r="66">
          <cell r="F66">
            <v>4</v>
          </cell>
          <cell r="Q66">
            <v>48875</v>
          </cell>
        </row>
        <row r="73">
          <cell r="F73">
            <v>16</v>
          </cell>
          <cell r="Q73">
            <v>49358.333333333328</v>
          </cell>
        </row>
        <row r="74">
          <cell r="F74">
            <v>17</v>
          </cell>
          <cell r="Q74">
            <v>41915.686274509804</v>
          </cell>
        </row>
        <row r="75">
          <cell r="F75">
            <v>26.7</v>
          </cell>
          <cell r="Q75">
            <v>27563.046192259677</v>
          </cell>
        </row>
        <row r="76">
          <cell r="F76">
            <v>56.1</v>
          </cell>
          <cell r="Q76">
            <v>31263.220439691027</v>
          </cell>
        </row>
        <row r="77">
          <cell r="F77">
            <v>42</v>
          </cell>
          <cell r="Q77">
            <v>39880.158730158728</v>
          </cell>
        </row>
        <row r="78">
          <cell r="F78">
            <v>30</v>
          </cell>
          <cell r="Q78">
            <v>31266.666666666664</v>
          </cell>
        </row>
        <row r="79">
          <cell r="F79">
            <v>27.2</v>
          </cell>
          <cell r="Q79">
            <v>33661.764705882357</v>
          </cell>
        </row>
        <row r="80">
          <cell r="F80">
            <v>9</v>
          </cell>
          <cell r="Q80">
            <v>29674.074074074073</v>
          </cell>
        </row>
        <row r="81">
          <cell r="F81">
            <v>27.3</v>
          </cell>
          <cell r="Q81">
            <v>51206.349206349209</v>
          </cell>
        </row>
        <row r="84">
          <cell r="F84">
            <v>3</v>
          </cell>
          <cell r="Q84">
            <v>70588.888888888891</v>
          </cell>
        </row>
        <row r="90">
          <cell r="F90">
            <v>93.4</v>
          </cell>
          <cell r="Q90">
            <v>37226.980728051385</v>
          </cell>
        </row>
        <row r="91">
          <cell r="F91">
            <v>21</v>
          </cell>
          <cell r="Q91">
            <v>33787.301587301583</v>
          </cell>
        </row>
        <row r="92">
          <cell r="F92">
            <v>13</v>
          </cell>
          <cell r="Q92">
            <v>37343.58974358975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культура (чистое)"/>
      <sheetName val="дпо (чистое)"/>
      <sheetName val="спо (чистое)"/>
      <sheetName val="1 кв  КУЛЬТУРА"/>
      <sheetName val="1 кв ДПО"/>
      <sheetName val="1 кв СПО"/>
      <sheetName val="2 кв КУЛЬТУРА"/>
      <sheetName val="2 кв ДПО"/>
      <sheetName val="2 кв СПО"/>
      <sheetName val="3 кв КУЛЬТУРА"/>
      <sheetName val="3 кв ДПО"/>
      <sheetName val="3 кв СПО"/>
      <sheetName val="приложение 1 ДПО"/>
      <sheetName val="приложение 2 ДПО"/>
      <sheetName val="приложение 3 ДПО"/>
      <sheetName val="приложение 1 СПО"/>
      <sheetName val="приложение 2 спо"/>
      <sheetName val="приложение 3 сп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возврат 2020"/>
      <sheetName val="Ф2 2021"/>
      <sheetName val="Лист1"/>
    </sheetNames>
    <sheetDataSet>
      <sheetData sheetId="0" refreshError="1"/>
      <sheetData sheetId="1">
        <row r="16">
          <cell r="JM16">
            <v>34972.766136630948</v>
          </cell>
          <cell r="KY16">
            <v>139</v>
          </cell>
          <cell r="KZ16">
            <v>35087.680705205421</v>
          </cell>
        </row>
        <row r="17">
          <cell r="JM17">
            <v>36489.836635112515</v>
          </cell>
          <cell r="KY17">
            <v>49.6</v>
          </cell>
          <cell r="KZ17">
            <v>37300.641176519173</v>
          </cell>
        </row>
        <row r="19">
          <cell r="JM19">
            <v>29239.892393683764</v>
          </cell>
          <cell r="KY19">
            <v>160.30000000000001</v>
          </cell>
          <cell r="KZ19">
            <v>29381.701344668963</v>
          </cell>
        </row>
        <row r="20">
          <cell r="JM20">
            <v>33597.718564612907</v>
          </cell>
          <cell r="KY20">
            <v>69.099999999999994</v>
          </cell>
          <cell r="KZ20">
            <v>34210.453267561956</v>
          </cell>
        </row>
        <row r="22">
          <cell r="JM22">
            <v>41713.672093315334</v>
          </cell>
          <cell r="KY22">
            <v>137.1</v>
          </cell>
          <cell r="KZ22">
            <v>40901.742265261353</v>
          </cell>
        </row>
        <row r="23">
          <cell r="JM23">
            <v>33365.55599395054</v>
          </cell>
          <cell r="KY23">
            <v>105.3</v>
          </cell>
          <cell r="KZ23">
            <v>33480.256602329486</v>
          </cell>
        </row>
        <row r="24">
          <cell r="JM24">
            <v>36209.415716202537</v>
          </cell>
          <cell r="KY24">
            <v>63.8</v>
          </cell>
          <cell r="KZ24">
            <v>37090.647797697304</v>
          </cell>
        </row>
        <row r="26">
          <cell r="JM26">
            <v>36900.479215721592</v>
          </cell>
          <cell r="KY26">
            <v>88.5</v>
          </cell>
          <cell r="KZ26">
            <v>37561.368139990336</v>
          </cell>
        </row>
        <row r="27">
          <cell r="JM27">
            <v>33778.488591988018</v>
          </cell>
          <cell r="KY27">
            <v>13.8</v>
          </cell>
          <cell r="KZ27">
            <v>34436.141814525392</v>
          </cell>
        </row>
        <row r="28">
          <cell r="JM28">
            <v>34009.226283948316</v>
          </cell>
          <cell r="KY28">
            <v>9.8000000000000007</v>
          </cell>
          <cell r="KZ28">
            <v>34180.182764349971</v>
          </cell>
        </row>
        <row r="29">
          <cell r="JM29">
            <v>28121.07836083011</v>
          </cell>
          <cell r="KY29">
            <v>12.7</v>
          </cell>
          <cell r="KZ29">
            <v>26807.165636553491</v>
          </cell>
        </row>
        <row r="31">
          <cell r="JM31">
            <v>62682.626074674372</v>
          </cell>
          <cell r="KY31">
            <v>164.2</v>
          </cell>
          <cell r="KZ31">
            <v>59851.403537329446</v>
          </cell>
        </row>
        <row r="33">
          <cell r="JM33">
            <v>37967.59671463292</v>
          </cell>
          <cell r="KY33">
            <v>69.5</v>
          </cell>
          <cell r="KZ33">
            <v>38352.938754986797</v>
          </cell>
        </row>
        <row r="34">
          <cell r="JM34">
            <v>40250.747956236344</v>
          </cell>
          <cell r="KY34">
            <v>39.700000000000003</v>
          </cell>
          <cell r="KZ34">
            <v>40762.612934179924</v>
          </cell>
        </row>
        <row r="43">
          <cell r="KY43">
            <v>69.8</v>
          </cell>
          <cell r="KZ43">
            <v>48155.848153307605</v>
          </cell>
        </row>
        <row r="53">
          <cell r="KY53">
            <v>18.2</v>
          </cell>
          <cell r="KZ53">
            <v>44348.147208307164</v>
          </cell>
        </row>
        <row r="60">
          <cell r="KY60">
            <v>3.2</v>
          </cell>
          <cell r="KZ60">
            <v>34956.500676397234</v>
          </cell>
        </row>
        <row r="62">
          <cell r="KY62">
            <v>36.4</v>
          </cell>
          <cell r="KZ62">
            <v>37943.547486035059</v>
          </cell>
        </row>
        <row r="69">
          <cell r="KY69">
            <v>92.9</v>
          </cell>
          <cell r="KZ69">
            <v>44864.316827579438</v>
          </cell>
        </row>
        <row r="72">
          <cell r="KY72">
            <v>18.7</v>
          </cell>
          <cell r="KZ72">
            <v>30095.730344923897</v>
          </cell>
        </row>
        <row r="73">
          <cell r="KY73">
            <v>4</v>
          </cell>
          <cell r="KZ73">
            <v>30439.864951356896</v>
          </cell>
        </row>
        <row r="75">
          <cell r="KY75">
            <v>4.9000000000000004</v>
          </cell>
          <cell r="KZ75">
            <v>26040.784977585503</v>
          </cell>
        </row>
        <row r="76">
          <cell r="KY76">
            <v>6</v>
          </cell>
          <cell r="KZ76">
            <v>23230.194999146614</v>
          </cell>
        </row>
        <row r="77">
          <cell r="KY77">
            <v>42.1</v>
          </cell>
          <cell r="KZ77">
            <v>29339.597221158019</v>
          </cell>
        </row>
        <row r="83">
          <cell r="KY83">
            <v>33.299999999999997</v>
          </cell>
          <cell r="KZ83">
            <v>51191.024588336411</v>
          </cell>
        </row>
        <row r="85">
          <cell r="KY85">
            <v>2</v>
          </cell>
          <cell r="KZ85">
            <v>37830.300819252436</v>
          </cell>
        </row>
        <row r="86">
          <cell r="KY86">
            <v>3.4</v>
          </cell>
          <cell r="KZ86">
            <v>38456.487003403505</v>
          </cell>
        </row>
        <row r="87">
          <cell r="KY87">
            <v>5.5</v>
          </cell>
          <cell r="KZ87">
            <v>38946.853768095702</v>
          </cell>
        </row>
        <row r="88">
          <cell r="KY88">
            <v>6</v>
          </cell>
          <cell r="KZ88">
            <v>47919.288381123057</v>
          </cell>
        </row>
        <row r="89">
          <cell r="KY89">
            <v>6.7</v>
          </cell>
          <cell r="KZ89">
            <v>51573.210158882997</v>
          </cell>
        </row>
        <row r="90">
          <cell r="KY90">
            <v>4.2</v>
          </cell>
          <cell r="KZ90">
            <v>36099.276723234092</v>
          </cell>
        </row>
        <row r="91">
          <cell r="KY91">
            <v>2.8</v>
          </cell>
          <cell r="KZ91">
            <v>36099.688208616775</v>
          </cell>
        </row>
        <row r="92">
          <cell r="KY92">
            <v>4.4000000000000004</v>
          </cell>
          <cell r="KZ92">
            <v>39993.370339338078</v>
          </cell>
        </row>
        <row r="93">
          <cell r="KY93">
            <v>9.5</v>
          </cell>
          <cell r="KZ93">
            <v>47098.112997547636</v>
          </cell>
        </row>
        <row r="94">
          <cell r="KY94">
            <v>4.7</v>
          </cell>
          <cell r="KZ94">
            <v>43616.063557429377</v>
          </cell>
        </row>
        <row r="96">
          <cell r="KY96">
            <v>1.7</v>
          </cell>
          <cell r="KZ96">
            <v>35041.150040661429</v>
          </cell>
        </row>
        <row r="98">
          <cell r="KY98">
            <v>41.1</v>
          </cell>
          <cell r="KZ98">
            <v>49567.187227087154</v>
          </cell>
        </row>
        <row r="101">
          <cell r="KY101">
            <v>22.4</v>
          </cell>
          <cell r="KZ101">
            <v>36227.770577316951</v>
          </cell>
        </row>
        <row r="102">
          <cell r="KY102">
            <v>42.6</v>
          </cell>
          <cell r="KZ102">
            <v>32975.917452144167</v>
          </cell>
        </row>
        <row r="104">
          <cell r="KY104">
            <v>20.399999999999999</v>
          </cell>
          <cell r="KZ104">
            <v>43256.155688081686</v>
          </cell>
        </row>
        <row r="105">
          <cell r="KY105">
            <v>38.799999999999997</v>
          </cell>
          <cell r="KZ105">
            <v>38649.510830548832</v>
          </cell>
        </row>
        <row r="107">
          <cell r="KY107">
            <v>21.9</v>
          </cell>
          <cell r="KZ107">
            <v>41516.699516257635</v>
          </cell>
        </row>
        <row r="108">
          <cell r="KY108">
            <v>55.4</v>
          </cell>
          <cell r="KZ108">
            <v>38538.713928954989</v>
          </cell>
        </row>
        <row r="110">
          <cell r="KY110">
            <v>32.5</v>
          </cell>
          <cell r="KZ110">
            <v>48658.5674898578</v>
          </cell>
        </row>
        <row r="111">
          <cell r="KY111">
            <v>10</v>
          </cell>
          <cell r="KZ111">
            <v>43592.060931899643</v>
          </cell>
        </row>
        <row r="117">
          <cell r="KY117">
            <v>53.6</v>
          </cell>
          <cell r="KZ117">
            <v>42623.492560240273</v>
          </cell>
        </row>
        <row r="119">
          <cell r="KY119">
            <v>34</v>
          </cell>
          <cell r="KZ119">
            <v>29169.326262763167</v>
          </cell>
        </row>
        <row r="120">
          <cell r="KY120">
            <v>6</v>
          </cell>
          <cell r="KZ120">
            <v>30339.948583376001</v>
          </cell>
        </row>
        <row r="121">
          <cell r="KY121">
            <v>74.3</v>
          </cell>
          <cell r="KZ121">
            <v>26998.81555380514</v>
          </cell>
        </row>
        <row r="123">
          <cell r="KY123">
            <v>16.5</v>
          </cell>
          <cell r="KZ123">
            <v>38817.680724293634</v>
          </cell>
        </row>
        <row r="124">
          <cell r="KY124">
            <v>30.7</v>
          </cell>
          <cell r="KZ124">
            <v>36566.616630891083</v>
          </cell>
        </row>
        <row r="127">
          <cell r="KY127">
            <v>53.5</v>
          </cell>
          <cell r="KZ127">
            <v>33310.909958798111</v>
          </cell>
        </row>
        <row r="132">
          <cell r="KY132">
            <v>5.9</v>
          </cell>
          <cell r="KZ132">
            <v>30286.692605723605</v>
          </cell>
        </row>
        <row r="133">
          <cell r="KY133">
            <v>18.3</v>
          </cell>
          <cell r="KZ133">
            <v>27030.906582552736</v>
          </cell>
        </row>
        <row r="134">
          <cell r="KY134">
            <v>7.9</v>
          </cell>
          <cell r="KZ134">
            <v>36153.616312456659</v>
          </cell>
        </row>
        <row r="135">
          <cell r="KY135">
            <v>15.2</v>
          </cell>
          <cell r="KZ135">
            <v>30922.389138168</v>
          </cell>
        </row>
        <row r="136">
          <cell r="KY136">
            <v>2.1</v>
          </cell>
          <cell r="KZ136">
            <v>37852.139476252727</v>
          </cell>
        </row>
        <row r="137">
          <cell r="KY137">
            <v>8.8000000000000007</v>
          </cell>
          <cell r="KZ137">
            <v>29153.304108173073</v>
          </cell>
        </row>
        <row r="138">
          <cell r="KY138">
            <v>15.8</v>
          </cell>
          <cell r="KZ138">
            <v>27324.132812641335</v>
          </cell>
        </row>
        <row r="141">
          <cell r="KY141">
            <v>2.5</v>
          </cell>
          <cell r="KZ141">
            <v>32979.185409089245</v>
          </cell>
        </row>
        <row r="142">
          <cell r="KY142">
            <v>16.5</v>
          </cell>
          <cell r="KZ142">
            <v>29843.28660043066</v>
          </cell>
        </row>
        <row r="143">
          <cell r="KY143">
            <v>3.5</v>
          </cell>
          <cell r="KZ143">
            <v>34872.562358276649</v>
          </cell>
        </row>
        <row r="144">
          <cell r="KY144">
            <v>11.6</v>
          </cell>
          <cell r="KZ144">
            <v>31303.666347028484</v>
          </cell>
        </row>
        <row r="145">
          <cell r="KY145">
            <v>7.5</v>
          </cell>
          <cell r="KZ145">
            <v>31318.302707073959</v>
          </cell>
        </row>
        <row r="146">
          <cell r="KY146">
            <v>2.5</v>
          </cell>
          <cell r="KZ146">
            <v>32666.711362703019</v>
          </cell>
        </row>
        <row r="147">
          <cell r="KY147">
            <v>8.8000000000000007</v>
          </cell>
          <cell r="KZ147">
            <v>29620.874523669296</v>
          </cell>
        </row>
        <row r="148">
          <cell r="KY148">
            <v>8.9</v>
          </cell>
          <cell r="KZ148">
            <v>25347.222436173884</v>
          </cell>
        </row>
        <row r="149">
          <cell r="KY149">
            <v>5.0999999999999996</v>
          </cell>
          <cell r="KZ149">
            <v>34488.912359444272</v>
          </cell>
        </row>
        <row r="150">
          <cell r="KY150">
            <v>7.8</v>
          </cell>
          <cell r="KZ150">
            <v>30273.118607796026</v>
          </cell>
        </row>
        <row r="152">
          <cell r="KY152">
            <v>6.3</v>
          </cell>
          <cell r="KZ152">
            <v>29821.788213493273</v>
          </cell>
        </row>
        <row r="153">
          <cell r="KY153">
            <v>15.6</v>
          </cell>
          <cell r="KZ153">
            <v>28087.460776976906</v>
          </cell>
        </row>
        <row r="155">
          <cell r="KY155">
            <v>24.5</v>
          </cell>
          <cell r="KZ155">
            <v>54093.795730273676</v>
          </cell>
        </row>
        <row r="157">
          <cell r="KY157">
            <v>11.1</v>
          </cell>
          <cell r="KZ157">
            <v>49757.166728940923</v>
          </cell>
        </row>
        <row r="158">
          <cell r="KY158">
            <v>3.5</v>
          </cell>
          <cell r="KZ158">
            <v>41506.451612903227</v>
          </cell>
        </row>
        <row r="159">
          <cell r="KY159">
            <v>9</v>
          </cell>
          <cell r="KZ159">
            <v>42509.725778005355</v>
          </cell>
        </row>
        <row r="160">
          <cell r="KY160">
            <v>18.399999999999999</v>
          </cell>
          <cell r="KZ160">
            <v>39079.115185110983</v>
          </cell>
        </row>
        <row r="162">
          <cell r="KY162">
            <v>31.7</v>
          </cell>
          <cell r="KZ162">
            <v>30218.028843435884</v>
          </cell>
        </row>
        <row r="163">
          <cell r="KY163">
            <v>4</v>
          </cell>
          <cell r="KZ163">
            <v>26546.616743471579</v>
          </cell>
        </row>
        <row r="164">
          <cell r="KY164">
            <v>43.3</v>
          </cell>
          <cell r="KZ164">
            <v>31487.538328550036</v>
          </cell>
        </row>
        <row r="166">
          <cell r="KY166">
            <v>48.8</v>
          </cell>
          <cell r="KZ166">
            <v>32682.125492097079</v>
          </cell>
        </row>
        <row r="167">
          <cell r="KY167">
            <v>85.4</v>
          </cell>
          <cell r="KZ167">
            <v>28495.909193926112</v>
          </cell>
        </row>
        <row r="169">
          <cell r="KY169">
            <v>64.099999999999994</v>
          </cell>
          <cell r="KZ169">
            <v>44505.80839669839</v>
          </cell>
        </row>
        <row r="171">
          <cell r="KY171">
            <v>129</v>
          </cell>
          <cell r="KZ171">
            <v>40001.50001786161</v>
          </cell>
        </row>
        <row r="179">
          <cell r="KY179">
            <v>4</v>
          </cell>
          <cell r="KZ179">
            <v>44776.262480798774</v>
          </cell>
        </row>
        <row r="181">
          <cell r="KY181">
            <v>147.4</v>
          </cell>
          <cell r="KZ181">
            <v>37284.05985364339</v>
          </cell>
        </row>
        <row r="182">
          <cell r="KY182">
            <v>23.5</v>
          </cell>
          <cell r="KZ182">
            <v>39111.979170071136</v>
          </cell>
        </row>
        <row r="184">
          <cell r="KY184">
            <v>43.5</v>
          </cell>
          <cell r="KZ184">
            <v>35038.018727451439</v>
          </cell>
        </row>
        <row r="185">
          <cell r="KY185">
            <v>29.9</v>
          </cell>
          <cell r="KZ185">
            <v>35134.946322183358</v>
          </cell>
        </row>
        <row r="186">
          <cell r="KY186">
            <v>13.5</v>
          </cell>
          <cell r="KZ186">
            <v>41148.8648992054</v>
          </cell>
        </row>
        <row r="187">
          <cell r="KY187">
            <v>60.7</v>
          </cell>
          <cell r="KZ187">
            <v>35284.496626235472</v>
          </cell>
        </row>
        <row r="188">
          <cell r="KY188">
            <v>27.2</v>
          </cell>
          <cell r="KZ188">
            <v>34864.798405921501</v>
          </cell>
        </row>
        <row r="190">
          <cell r="KY190">
            <v>72.3</v>
          </cell>
          <cell r="KZ190">
            <v>59317.843368254973</v>
          </cell>
        </row>
        <row r="192">
          <cell r="KY192">
            <v>7</v>
          </cell>
          <cell r="KZ192">
            <v>44803.2627459586</v>
          </cell>
        </row>
        <row r="193">
          <cell r="KY193">
            <v>18.5</v>
          </cell>
          <cell r="KZ193">
            <v>42206.110557562177</v>
          </cell>
        </row>
        <row r="196">
          <cell r="KY196">
            <v>76.599999999999994</v>
          </cell>
          <cell r="KZ196">
            <v>35552.130317019146</v>
          </cell>
        </row>
        <row r="197">
          <cell r="KY197">
            <v>37.4</v>
          </cell>
          <cell r="KZ197">
            <v>33615.832902075788</v>
          </cell>
        </row>
        <row r="198">
          <cell r="KY198">
            <v>32.5</v>
          </cell>
          <cell r="KZ198">
            <v>36953.494820591593</v>
          </cell>
        </row>
        <row r="200">
          <cell r="KY200">
            <v>184.8</v>
          </cell>
          <cell r="KZ200">
            <v>35663.541895252711</v>
          </cell>
        </row>
        <row r="201">
          <cell r="KY201">
            <v>71.5</v>
          </cell>
          <cell r="KZ201">
            <v>35842.090525961496</v>
          </cell>
        </row>
        <row r="203">
          <cell r="KY203">
            <v>15</v>
          </cell>
          <cell r="KZ203">
            <v>30756.600955794511</v>
          </cell>
        </row>
        <row r="204">
          <cell r="KY204">
            <v>67.8</v>
          </cell>
          <cell r="KZ204">
            <v>33382.728825028287</v>
          </cell>
        </row>
        <row r="205">
          <cell r="KY205">
            <v>120.4</v>
          </cell>
          <cell r="KZ205">
            <v>30160.696998229141</v>
          </cell>
        </row>
        <row r="211">
          <cell r="KY211">
            <v>12</v>
          </cell>
          <cell r="KZ211">
            <v>38543.9</v>
          </cell>
        </row>
      </sheetData>
      <sheetData sheetId="2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"/>
      <sheetName val="1.12"/>
      <sheetName val="Свод КиИ"/>
      <sheetName val="Свод ЗП-к"/>
      <sheetName val="СЗП"/>
      <sheetName val="Дк"/>
      <sheetName val="УК расш(к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9">
          <cell r="F9">
            <v>138.4</v>
          </cell>
          <cell r="Q9">
            <v>34974.951830443155</v>
          </cell>
        </row>
        <row r="10">
          <cell r="F10">
            <v>49.5</v>
          </cell>
          <cell r="Q10">
            <v>36490.235690235691</v>
          </cell>
        </row>
        <row r="11">
          <cell r="F11">
            <v>89.800000000000011</v>
          </cell>
          <cell r="Q11">
            <v>37247.958426132143</v>
          </cell>
        </row>
        <row r="12">
          <cell r="F12">
            <v>13.8</v>
          </cell>
          <cell r="Q12">
            <v>33780.193236714971</v>
          </cell>
        </row>
        <row r="13">
          <cell r="F13">
            <v>9.8000000000000007</v>
          </cell>
          <cell r="Q13">
            <v>34010.204081632648</v>
          </cell>
        </row>
        <row r="14">
          <cell r="F14">
            <v>12.100000000000001</v>
          </cell>
          <cell r="Q14">
            <v>28121.212121212113</v>
          </cell>
        </row>
        <row r="15">
          <cell r="F15">
            <v>160.30000000000001</v>
          </cell>
          <cell r="Q15">
            <v>30964.857558744017</v>
          </cell>
        </row>
        <row r="16">
          <cell r="F16">
            <v>69</v>
          </cell>
          <cell r="Q16">
            <v>33644.444444444438</v>
          </cell>
        </row>
        <row r="17">
          <cell r="F17">
            <v>139.30000000000001</v>
          </cell>
          <cell r="Q17">
            <v>41713.807130892557</v>
          </cell>
        </row>
        <row r="18">
          <cell r="F18">
            <v>110.4</v>
          </cell>
          <cell r="Q18">
            <v>33365.640096618357</v>
          </cell>
        </row>
        <row r="19">
          <cell r="F19">
            <v>64</v>
          </cell>
          <cell r="Q19">
            <v>36255.729166666672</v>
          </cell>
        </row>
        <row r="20">
          <cell r="F20">
            <v>165.5</v>
          </cell>
          <cell r="Q20">
            <v>62682.779456193355</v>
          </cell>
        </row>
        <row r="21">
          <cell r="F21">
            <v>69.599999999999994</v>
          </cell>
          <cell r="Q21">
            <v>37967.911877394632</v>
          </cell>
        </row>
        <row r="22">
          <cell r="F22">
            <v>39.200000000000003</v>
          </cell>
          <cell r="Q22">
            <v>40250.85034013605</v>
          </cell>
        </row>
        <row r="26">
          <cell r="F26">
            <v>69.400000000000006</v>
          </cell>
          <cell r="Q26">
            <v>48157.060518731982</v>
          </cell>
        </row>
        <row r="28">
          <cell r="F28">
            <v>48.8</v>
          </cell>
          <cell r="Q28">
            <v>32515.02732240437</v>
          </cell>
        </row>
        <row r="29">
          <cell r="F29">
            <v>88.4</v>
          </cell>
          <cell r="Q29">
            <v>28640.648567119155</v>
          </cell>
        </row>
        <row r="32">
          <cell r="F32">
            <v>3</v>
          </cell>
          <cell r="Q32">
            <v>24622.222222222223</v>
          </cell>
        </row>
        <row r="33">
          <cell r="F33">
            <v>18.100000000000001</v>
          </cell>
          <cell r="Q33">
            <v>44348.066298342535</v>
          </cell>
        </row>
        <row r="34">
          <cell r="F34">
            <v>35.5</v>
          </cell>
          <cell r="Q34">
            <v>37944.600938967138</v>
          </cell>
        </row>
        <row r="36">
          <cell r="F36">
            <v>92.7</v>
          </cell>
          <cell r="Q36">
            <v>44864.077669902908</v>
          </cell>
        </row>
        <row r="40">
          <cell r="F40">
            <v>42.1</v>
          </cell>
          <cell r="Q40">
            <v>31199.524940617575</v>
          </cell>
        </row>
        <row r="41">
          <cell r="F41">
            <v>18.5</v>
          </cell>
          <cell r="Q41">
            <v>28929.72972972973</v>
          </cell>
        </row>
        <row r="42">
          <cell r="F42">
            <v>4</v>
          </cell>
          <cell r="Q42">
            <v>27233.333333333332</v>
          </cell>
        </row>
        <row r="43">
          <cell r="F43">
            <v>6</v>
          </cell>
          <cell r="Q43">
            <v>22227.777777777777</v>
          </cell>
        </row>
        <row r="46">
          <cell r="F46">
            <v>5</v>
          </cell>
          <cell r="Q46">
            <v>24993.333333333328</v>
          </cell>
        </row>
        <row r="49">
          <cell r="F49">
            <v>43.2</v>
          </cell>
          <cell r="Q49">
            <v>50003.08641975309</v>
          </cell>
        </row>
        <row r="50">
          <cell r="F50">
            <v>32.5</v>
          </cell>
          <cell r="Q50">
            <v>51191.794871794875</v>
          </cell>
        </row>
        <row r="51">
          <cell r="F51">
            <v>5.7</v>
          </cell>
          <cell r="Q51">
            <v>43619.883040935667</v>
          </cell>
        </row>
        <row r="53">
          <cell r="F53">
            <v>1.7</v>
          </cell>
          <cell r="Q53">
            <v>27745.098039215689</v>
          </cell>
        </row>
        <row r="54">
          <cell r="F54">
            <v>4.5</v>
          </cell>
          <cell r="Q54">
            <v>32962.962962962964</v>
          </cell>
        </row>
        <row r="55">
          <cell r="F55">
            <v>5.5</v>
          </cell>
          <cell r="Q55">
            <v>35945.454545454544</v>
          </cell>
        </row>
        <row r="56">
          <cell r="F56">
            <v>2</v>
          </cell>
          <cell r="Q56">
            <v>35949.999999999993</v>
          </cell>
        </row>
        <row r="57">
          <cell r="F57">
            <v>7.3</v>
          </cell>
          <cell r="Q57">
            <v>49009.13242009133</v>
          </cell>
        </row>
        <row r="58">
          <cell r="F58">
            <v>4.0999999999999996</v>
          </cell>
          <cell r="Q58">
            <v>33853.658536585361</v>
          </cell>
        </row>
        <row r="59">
          <cell r="F59">
            <v>10</v>
          </cell>
          <cell r="Q59">
            <v>40419.999999999993</v>
          </cell>
        </row>
        <row r="60">
          <cell r="F60">
            <v>4.2</v>
          </cell>
          <cell r="Q60">
            <v>39841.269841269845</v>
          </cell>
        </row>
        <row r="61">
          <cell r="F61">
            <v>3.8</v>
          </cell>
          <cell r="Q61">
            <v>30938.596491228069</v>
          </cell>
        </row>
        <row r="63">
          <cell r="F63">
            <v>6</v>
          </cell>
          <cell r="Q63">
            <v>47866.666666666664</v>
          </cell>
        </row>
        <row r="65">
          <cell r="F65">
            <v>42.4</v>
          </cell>
          <cell r="Q65">
            <v>33063.67924528302</v>
          </cell>
        </row>
        <row r="66">
          <cell r="F66">
            <v>22.3</v>
          </cell>
          <cell r="Q66">
            <v>36067.264573991022</v>
          </cell>
        </row>
        <row r="69">
          <cell r="F69">
            <v>135.1</v>
          </cell>
          <cell r="Q69">
            <v>40474.95682210708</v>
          </cell>
        </row>
        <row r="70">
          <cell r="F70">
            <v>64.7</v>
          </cell>
          <cell r="Q70">
            <v>44540.958268933537</v>
          </cell>
        </row>
        <row r="71">
          <cell r="F71">
            <v>4</v>
          </cell>
          <cell r="Q71">
            <v>39333.333333333336</v>
          </cell>
        </row>
        <row r="73">
          <cell r="F73">
            <v>20.400000000000002</v>
          </cell>
          <cell r="Q73">
            <v>43246.732026143793</v>
          </cell>
        </row>
        <row r="74">
          <cell r="F74">
            <v>39.900000000000006</v>
          </cell>
          <cell r="Q74">
            <v>38698.412698412692</v>
          </cell>
        </row>
        <row r="76">
          <cell r="F76">
            <v>61.699999999999996</v>
          </cell>
          <cell r="Q76">
            <v>35951.917882225818</v>
          </cell>
        </row>
        <row r="77">
          <cell r="F77">
            <v>21.9</v>
          </cell>
          <cell r="Q77">
            <v>41811.263318112637</v>
          </cell>
        </row>
        <row r="80">
          <cell r="F80">
            <v>32.5</v>
          </cell>
          <cell r="Q80">
            <v>48658.461538461546</v>
          </cell>
        </row>
        <row r="81">
          <cell r="F81">
            <v>10</v>
          </cell>
          <cell r="Q81">
            <v>43593.333333333343</v>
          </cell>
        </row>
        <row r="83">
          <cell r="F83">
            <v>53.6</v>
          </cell>
          <cell r="Q83">
            <v>42623.756218905473</v>
          </cell>
        </row>
        <row r="88">
          <cell r="F88">
            <v>34</v>
          </cell>
          <cell r="Q88">
            <v>29234.313725490196</v>
          </cell>
        </row>
        <row r="89">
          <cell r="F89">
            <v>74.3</v>
          </cell>
          <cell r="Q89">
            <v>27064.154329295648</v>
          </cell>
        </row>
        <row r="90">
          <cell r="F90">
            <v>6</v>
          </cell>
          <cell r="Q90">
            <v>30411.111111111113</v>
          </cell>
        </row>
        <row r="92">
          <cell r="F92">
            <v>16.5</v>
          </cell>
          <cell r="Q92">
            <v>38181.818181818177</v>
          </cell>
        </row>
        <row r="93">
          <cell r="F93">
            <v>30.7</v>
          </cell>
          <cell r="Q93">
            <v>37503.800217155265</v>
          </cell>
        </row>
        <row r="96">
          <cell r="F96">
            <v>53.5</v>
          </cell>
          <cell r="Q96">
            <v>34096.573208722744</v>
          </cell>
        </row>
        <row r="98">
          <cell r="F98">
            <v>9.4</v>
          </cell>
          <cell r="Q98">
            <v>24794.326241134753</v>
          </cell>
        </row>
        <row r="99">
          <cell r="F99">
            <v>16.3</v>
          </cell>
          <cell r="Q99">
            <v>25689.161554192229</v>
          </cell>
        </row>
        <row r="100">
          <cell r="F100">
            <v>2.2000000000000002</v>
          </cell>
          <cell r="Q100">
            <v>43151.515151515152</v>
          </cell>
        </row>
        <row r="102">
          <cell r="F102">
            <v>6.3</v>
          </cell>
          <cell r="Q102">
            <v>30365.079365079364</v>
          </cell>
        </row>
        <row r="104">
          <cell r="F104">
            <v>3.2</v>
          </cell>
          <cell r="Q104">
            <v>33343.75</v>
          </cell>
        </row>
        <row r="105">
          <cell r="F105">
            <v>16.2</v>
          </cell>
          <cell r="Q105">
            <v>29730.452674897122</v>
          </cell>
        </row>
        <row r="106">
          <cell r="F106">
            <v>2.7</v>
          </cell>
          <cell r="Q106">
            <v>34543.209876543209</v>
          </cell>
        </row>
        <row r="107">
          <cell r="F107">
            <v>7.5</v>
          </cell>
          <cell r="Q107">
            <v>26568.888888888891</v>
          </cell>
        </row>
        <row r="108">
          <cell r="F108">
            <v>8.5</v>
          </cell>
          <cell r="Q108">
            <v>28984.313725490196</v>
          </cell>
        </row>
        <row r="109">
          <cell r="F109">
            <v>10.3</v>
          </cell>
          <cell r="Q109">
            <v>29637.540453074431</v>
          </cell>
        </row>
        <row r="110">
          <cell r="F110">
            <v>2.5</v>
          </cell>
          <cell r="Q110">
            <v>31640</v>
          </cell>
        </row>
        <row r="111">
          <cell r="F111">
            <v>15.7</v>
          </cell>
          <cell r="Q111">
            <v>28414.012738853504</v>
          </cell>
        </row>
        <row r="112">
          <cell r="F112">
            <v>5.0999999999999996</v>
          </cell>
          <cell r="Q112">
            <v>32300.65359477124</v>
          </cell>
        </row>
        <row r="113">
          <cell r="F113">
            <v>11.6</v>
          </cell>
          <cell r="Q113">
            <v>30933.908045977008</v>
          </cell>
        </row>
        <row r="114">
          <cell r="F114">
            <v>15.7</v>
          </cell>
          <cell r="Q114">
            <v>18802.547770700639</v>
          </cell>
        </row>
        <row r="115">
          <cell r="F115">
            <v>16.3</v>
          </cell>
          <cell r="Q115">
            <v>25742.331288343554</v>
          </cell>
        </row>
        <row r="116">
          <cell r="F116">
            <v>8.1</v>
          </cell>
          <cell r="Q116">
            <v>29218.106995884777</v>
          </cell>
        </row>
        <row r="118">
          <cell r="F118">
            <v>7.1</v>
          </cell>
          <cell r="Q118">
            <v>26093.896713615024</v>
          </cell>
        </row>
        <row r="119">
          <cell r="F119">
            <v>7</v>
          </cell>
          <cell r="Q119">
            <v>25357.142857142859</v>
          </cell>
        </row>
        <row r="122">
          <cell r="F122">
            <v>24.5</v>
          </cell>
          <cell r="Q122">
            <v>54182.312925170067</v>
          </cell>
        </row>
        <row r="123">
          <cell r="F123">
            <v>11.1</v>
          </cell>
          <cell r="Q123">
            <v>46867.867867867863</v>
          </cell>
        </row>
        <row r="124">
          <cell r="F124">
            <v>20.3</v>
          </cell>
          <cell r="Q124">
            <v>39738.91625615763</v>
          </cell>
        </row>
        <row r="125">
          <cell r="F125">
            <v>9</v>
          </cell>
          <cell r="Q125">
            <v>42562.962962962964</v>
          </cell>
        </row>
        <row r="126">
          <cell r="F126">
            <v>3.5</v>
          </cell>
          <cell r="Q126">
            <v>41038.095238095237</v>
          </cell>
        </row>
        <row r="128">
          <cell r="F128">
            <v>42.199999999999996</v>
          </cell>
          <cell r="Q128">
            <v>31649.289099526071</v>
          </cell>
        </row>
        <row r="129">
          <cell r="F129">
            <v>4</v>
          </cell>
          <cell r="Q129">
            <v>26774.999999999996</v>
          </cell>
        </row>
        <row r="130">
          <cell r="F130">
            <v>34.400000000000006</v>
          </cell>
          <cell r="Q130">
            <v>30293.604651162783</v>
          </cell>
        </row>
        <row r="133">
          <cell r="F133">
            <v>22.1</v>
          </cell>
          <cell r="Q133">
            <v>31420.814479638007</v>
          </cell>
        </row>
        <row r="134">
          <cell r="F134">
            <v>13.8</v>
          </cell>
          <cell r="Q134">
            <v>37743.961352657003</v>
          </cell>
        </row>
        <row r="135">
          <cell r="F135">
            <v>61.5</v>
          </cell>
          <cell r="Q135">
            <v>33964.769647696477</v>
          </cell>
        </row>
        <row r="136">
          <cell r="F136">
            <v>29.5</v>
          </cell>
          <cell r="Q136">
            <v>36742.372881355928</v>
          </cell>
        </row>
        <row r="137">
          <cell r="F137">
            <v>149.9</v>
          </cell>
          <cell r="Q137">
            <v>38813.875917278179</v>
          </cell>
        </row>
        <row r="138">
          <cell r="F138">
            <v>40.200000000000003</v>
          </cell>
          <cell r="Q138">
            <v>34469.320066334985</v>
          </cell>
        </row>
        <row r="139">
          <cell r="F139">
            <v>28.7</v>
          </cell>
          <cell r="Q139">
            <v>33636.469221835076</v>
          </cell>
        </row>
        <row r="141">
          <cell r="F141">
            <v>6.5</v>
          </cell>
          <cell r="Q141">
            <v>45441.025641025648</v>
          </cell>
        </row>
        <row r="142">
          <cell r="F142">
            <v>18.5</v>
          </cell>
          <cell r="Q142">
            <v>43192.792792792796</v>
          </cell>
        </row>
        <row r="143">
          <cell r="F143">
            <v>72.400000000000006</v>
          </cell>
          <cell r="Q143">
            <v>59317.679558011041</v>
          </cell>
        </row>
        <row r="147">
          <cell r="F147">
            <v>184.8</v>
          </cell>
          <cell r="Q147">
            <v>35663.419913419908</v>
          </cell>
        </row>
        <row r="148">
          <cell r="F148">
            <v>110.6</v>
          </cell>
          <cell r="Q148">
            <v>30160.940325497293</v>
          </cell>
        </row>
        <row r="149">
          <cell r="F149">
            <v>67.8</v>
          </cell>
          <cell r="Q149">
            <v>33382.497541789584</v>
          </cell>
        </row>
        <row r="150">
          <cell r="F150">
            <v>70.8</v>
          </cell>
          <cell r="Q150">
            <v>35841.807909604518</v>
          </cell>
        </row>
        <row r="151">
          <cell r="F151">
            <v>32.5</v>
          </cell>
          <cell r="Q151">
            <v>36953.846153846149</v>
          </cell>
        </row>
        <row r="152">
          <cell r="F152">
            <v>37.700000000000003</v>
          </cell>
          <cell r="Q152">
            <v>36420.866489831998</v>
          </cell>
        </row>
        <row r="153">
          <cell r="F153">
            <v>77.599999999999994</v>
          </cell>
          <cell r="Q153">
            <v>35551.975945017184</v>
          </cell>
        </row>
        <row r="154">
          <cell r="F154">
            <v>15.8</v>
          </cell>
          <cell r="Q154">
            <v>30755.274261603376</v>
          </cell>
        </row>
        <row r="177">
          <cell r="F177">
            <v>12.7</v>
          </cell>
          <cell r="Q177">
            <v>38398.9501312336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Алекс"/>
      <sheetName val="Асин"/>
      <sheetName val="Бакч"/>
      <sheetName val="В-кет"/>
      <sheetName val="Зырян"/>
      <sheetName val="Карг"/>
      <sheetName val="Кож"/>
      <sheetName val="Колп"/>
      <sheetName val="Крив"/>
      <sheetName val="Молч"/>
      <sheetName val="Пар"/>
      <sheetName val="Перв"/>
      <sheetName val="Тег"/>
      <sheetName val="Томский"/>
      <sheetName val="Чаин"/>
      <sheetName val="Шег"/>
      <sheetName val="г.Томск"/>
      <sheetName val="Кедр"/>
      <sheetName val="Стреж"/>
      <sheetName val="Сев"/>
    </sheetNames>
    <sheetDataSet>
      <sheetData sheetId="0" refreshError="1">
        <row r="10">
          <cell r="D10">
            <v>16</v>
          </cell>
        </row>
        <row r="26">
          <cell r="P26" t="str">
            <v>ОГАУК "ТОДЮБ"</v>
          </cell>
        </row>
        <row r="45">
          <cell r="P45" t="str">
            <v>ОГАУК "Театр драмы"</v>
          </cell>
        </row>
        <row r="314">
          <cell r="P314" t="str">
            <v>ОГКУ ЦДНИ ТО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СЗП15 ф14 юр.л."/>
    </sheetNames>
    <sheetDataSet>
      <sheetData sheetId="0">
        <row r="4">
          <cell r="D4">
            <v>83.2</v>
          </cell>
        </row>
        <row r="6">
          <cell r="B6" t="str">
            <v>МБУ "Культурно - спортивный комплекс"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ие"/>
      <sheetName val="1.12"/>
      <sheetName val="Свод КиИ"/>
      <sheetName val="Свод ЗП-к"/>
      <sheetName val="СВ Т-с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2">
          <cell r="D12">
            <v>75.2</v>
          </cell>
        </row>
      </sheetData>
      <sheetData sheetId="17" refreshError="1"/>
      <sheetData sheetId="18" refreshError="1">
        <row r="9">
          <cell r="Q9">
            <v>22378.745318352059</v>
          </cell>
        </row>
        <row r="38">
          <cell r="C38" t="str">
            <v>Муниципальное казённое учреждение "Бакчарский краеведческий музей северного садоводства"</v>
          </cell>
        </row>
        <row r="39">
          <cell r="C39" t="str">
            <v>Муниципальное бюджетное учреждение культуры "Бакчарская межпоселенческая централизованная библиотечная система"</v>
          </cell>
        </row>
        <row r="53">
          <cell r="C53" t="str">
            <v>Муниципальное автономное учреждение "Культура"</v>
          </cell>
        </row>
        <row r="56">
          <cell r="C56" t="str">
            <v>Муниципальное автономное учреждение «Центр культуры" Зырянского района</v>
          </cell>
        </row>
        <row r="57">
          <cell r="C57" t="str">
            <v>Муниципальное бюджетное учреждение «Межпоселенческая централизованная библиотечная система Зырянского района»</v>
          </cell>
        </row>
        <row r="58">
          <cell r="C58" t="str">
            <v>Муниципальное бюджетное учреждение культуры «Зырянский краеведческий музей»</v>
          </cell>
        </row>
        <row r="59">
          <cell r="C59" t="str">
            <v>Муниципальное бюджетное учреждение «Центр культуры» Высоковского сельского поселения</v>
          </cell>
        </row>
        <row r="62">
          <cell r="C62" t="str">
            <v>Муниципальное бюджетное учреждение «Центр культуры и досуга муниципального образования «Чердатское сельское поселение»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J20"/>
  <sheetViews>
    <sheetView zoomScale="80" zoomScaleNormal="80" workbookViewId="0">
      <selection activeCell="G13" sqref="G13"/>
    </sheetView>
  </sheetViews>
  <sheetFormatPr defaultRowHeight="15"/>
  <cols>
    <col min="1" max="1" width="50.140625" customWidth="1"/>
    <col min="2" max="2" width="28.85546875" customWidth="1"/>
    <col min="3" max="3" width="29.5703125" customWidth="1"/>
    <col min="4" max="4" width="30.85546875" customWidth="1"/>
    <col min="5" max="5" width="24.5703125" customWidth="1"/>
    <col min="6" max="6" width="23.5703125" customWidth="1"/>
    <col min="7" max="7" width="23.7109375" customWidth="1"/>
    <col min="8" max="8" width="21.140625" customWidth="1"/>
    <col min="9" max="9" width="18.7109375" customWidth="1"/>
    <col min="10" max="10" width="19" customWidth="1"/>
  </cols>
  <sheetData>
    <row r="1" spans="1:10">
      <c r="E1" s="159"/>
      <c r="F1" s="176"/>
      <c r="G1" s="189" t="s">
        <v>0</v>
      </c>
      <c r="H1" s="189"/>
    </row>
    <row r="2" spans="1:10">
      <c r="E2" s="159"/>
      <c r="F2" s="189" t="s">
        <v>192</v>
      </c>
      <c r="G2" s="189"/>
      <c r="H2" s="189"/>
    </row>
    <row r="4" spans="1:10" ht="20.25">
      <c r="A4" s="190" t="s">
        <v>193</v>
      </c>
      <c r="B4" s="190"/>
      <c r="C4" s="190"/>
      <c r="D4" s="190"/>
      <c r="E4" s="190"/>
      <c r="F4" s="190"/>
      <c r="G4" s="190"/>
      <c r="H4" s="190"/>
    </row>
    <row r="5" spans="1:10" ht="18.75">
      <c r="A5" s="124"/>
      <c r="B5" s="124"/>
      <c r="C5" s="124"/>
      <c r="D5" s="124"/>
      <c r="E5" s="124"/>
    </row>
    <row r="6" spans="1:10">
      <c r="D6" s="126"/>
      <c r="E6" s="126"/>
    </row>
    <row r="7" spans="1:10" s="6" customFormat="1" ht="131.25" customHeight="1">
      <c r="A7" s="191" t="s">
        <v>194</v>
      </c>
      <c r="B7" s="192" t="s">
        <v>4</v>
      </c>
      <c r="C7" s="192" t="s">
        <v>5</v>
      </c>
      <c r="D7" s="191" t="s">
        <v>6</v>
      </c>
      <c r="E7" s="191" t="s">
        <v>7</v>
      </c>
      <c r="F7" s="191"/>
      <c r="G7" s="191" t="s">
        <v>8</v>
      </c>
      <c r="H7" s="191" t="s">
        <v>9</v>
      </c>
    </row>
    <row r="8" spans="1:10" s="6" customFormat="1" ht="36" customHeight="1">
      <c r="A8" s="191"/>
      <c r="B8" s="192"/>
      <c r="C8" s="192"/>
      <c r="D8" s="191"/>
      <c r="E8" s="177" t="s">
        <v>10</v>
      </c>
      <c r="F8" s="177" t="s">
        <v>11</v>
      </c>
      <c r="G8" s="191"/>
      <c r="H8" s="191"/>
      <c r="I8" s="164"/>
      <c r="J8" s="164"/>
    </row>
    <row r="9" spans="1:10" s="10" customFormat="1" ht="18.75">
      <c r="A9" s="8">
        <v>1</v>
      </c>
      <c r="B9" s="8">
        <v>2</v>
      </c>
      <c r="C9" s="8">
        <v>3</v>
      </c>
      <c r="D9" s="8">
        <v>4</v>
      </c>
      <c r="E9" s="8">
        <v>5</v>
      </c>
      <c r="F9" s="8">
        <v>6</v>
      </c>
      <c r="G9" s="8">
        <v>7</v>
      </c>
      <c r="H9" s="8" t="s">
        <v>12</v>
      </c>
    </row>
    <row r="10" spans="1:10" s="10" customFormat="1" ht="18.75">
      <c r="A10" s="188" t="s">
        <v>195</v>
      </c>
      <c r="B10" s="188"/>
      <c r="C10" s="188"/>
      <c r="D10" s="188"/>
      <c r="E10" s="188"/>
      <c r="F10" s="188"/>
      <c r="G10" s="188"/>
      <c r="H10" s="188"/>
    </row>
    <row r="11" spans="1:10" s="10" customFormat="1" ht="102" customHeight="1">
      <c r="A11" s="137" t="s">
        <v>196</v>
      </c>
      <c r="B11" s="165">
        <f>'[4]Форма 2 2021'!$HV$14</f>
        <v>40.299999999999997</v>
      </c>
      <c r="C11" s="13">
        <f>'[5]ОГАУК 2021'!$L$34</f>
        <v>41.6</v>
      </c>
      <c r="D11" s="13">
        <f>F11/39584*100</f>
        <v>96.623878723338109</v>
      </c>
      <c r="E11" s="13">
        <f>'[4]Форма 2 2021'!$GD$14</f>
        <v>38247.218710202578</v>
      </c>
      <c r="F11" s="13">
        <f>'[5]ОГАУК 2021'!$M$34</f>
        <v>38247.596153846156</v>
      </c>
      <c r="G11" s="13">
        <f>'[4]Форма 2 2021'!$HW$14</f>
        <v>38234.663267937984</v>
      </c>
      <c r="H11" s="13">
        <f>F11-G11</f>
        <v>12.932885908172466</v>
      </c>
    </row>
    <row r="12" spans="1:10" s="10" customFormat="1" ht="94.5" customHeight="1">
      <c r="A12" s="137" t="str">
        <f>'[6]Итого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2" s="165">
        <f>'[4]Форма 2 2021'!$HV$13</f>
        <v>61</v>
      </c>
      <c r="C12" s="13">
        <f>'[5]ОГАУК 2021'!$L$36</f>
        <v>61</v>
      </c>
      <c r="D12" s="13">
        <f>F12/39584*100</f>
        <v>95.011342000521267</v>
      </c>
      <c r="E12" s="13">
        <f>'[4]Форма 2 2021'!$GD$13</f>
        <v>37609.153467133365</v>
      </c>
      <c r="F12" s="13">
        <f>'[5]ОГАУК 2021'!$M$36</f>
        <v>37609.289617486342</v>
      </c>
      <c r="G12" s="13">
        <f>'[4]Форма 2 2021'!$HW$13</f>
        <v>37609.153467133365</v>
      </c>
      <c r="H12" s="13">
        <f>F12-G12</f>
        <v>0.13615035297698341</v>
      </c>
      <c r="J12" s="166"/>
    </row>
    <row r="13" spans="1:10" s="10" customFormat="1" ht="18.75">
      <c r="A13" s="167" t="s">
        <v>197</v>
      </c>
      <c r="B13" s="54">
        <f>SUM(B11:B12)</f>
        <v>101.3</v>
      </c>
      <c r="C13" s="54">
        <f>SUM(C11:C12)</f>
        <v>102.6</v>
      </c>
      <c r="D13" s="54">
        <f>F13/39584*100</f>
        <v>95.665158059675079</v>
      </c>
      <c r="E13" s="54">
        <f>(E11*B11+B12*E12)/B13</f>
        <v>37862.993835304042</v>
      </c>
      <c r="F13" s="54">
        <f>(F11*C11+C12*F12)/C13</f>
        <v>37868.096166341784</v>
      </c>
      <c r="G13" s="54">
        <f>(G11*B11+B12*G12)/B13</f>
        <v>37857.998925893742</v>
      </c>
      <c r="H13" s="54">
        <f>F13-G13</f>
        <v>10.097240448041703</v>
      </c>
    </row>
    <row r="14" spans="1:10" s="159" customFormat="1">
      <c r="A14" s="119" t="s">
        <v>198</v>
      </c>
      <c r="B14" s="119"/>
      <c r="C14" s="119"/>
    </row>
    <row r="15" spans="1:10">
      <c r="A15" s="159" t="s">
        <v>157</v>
      </c>
      <c r="B15" s="159"/>
      <c r="C15" s="159"/>
      <c r="D15" s="159"/>
      <c r="E15" s="159"/>
      <c r="F15" s="159"/>
      <c r="G15" s="159"/>
      <c r="H15" s="159"/>
    </row>
    <row r="16" spans="1:10" ht="19.5">
      <c r="F16" s="122"/>
      <c r="G16" s="168"/>
    </row>
    <row r="17" spans="3:7">
      <c r="E17" s="169"/>
    </row>
    <row r="18" spans="3:7">
      <c r="E18" s="169"/>
      <c r="F18" s="170"/>
      <c r="G18" s="169"/>
    </row>
    <row r="19" spans="3:7">
      <c r="F19" s="169"/>
    </row>
    <row r="20" spans="3:7">
      <c r="C20" s="169"/>
      <c r="F20" s="170"/>
    </row>
  </sheetData>
  <mergeCells count="11">
    <mergeCell ref="A10:H10"/>
    <mergeCell ref="G1:H1"/>
    <mergeCell ref="F2:H2"/>
    <mergeCell ref="A4:H4"/>
    <mergeCell ref="A7:A8"/>
    <mergeCell ref="B7:B8"/>
    <mergeCell ref="C7:C8"/>
    <mergeCell ref="D7:D8"/>
    <mergeCell ref="E7:F7"/>
    <mergeCell ref="G7:G8"/>
    <mergeCell ref="H7:H8"/>
  </mergeCells>
  <pageMargins left="0.19685039370078741" right="0.39370078740157483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AF83"/>
  <sheetViews>
    <sheetView view="pageBreakPreview" zoomScale="60" zoomScaleNormal="70" workbookViewId="0">
      <pane xSplit="1" ySplit="8" topLeftCell="B9" activePane="bottomRight" state="frozen"/>
      <selection activeCell="AG30" sqref="AG30"/>
      <selection pane="topRight" activeCell="AG30" sqref="AG30"/>
      <selection pane="bottomLeft" activeCell="AG30" sqref="AG30"/>
      <selection pane="bottomRight" activeCell="AH77" sqref="AH77"/>
    </sheetView>
  </sheetViews>
  <sheetFormatPr defaultRowHeight="15"/>
  <cols>
    <col min="1" max="1" width="53.140625" customWidth="1"/>
    <col min="2" max="2" width="32.42578125" style="1" customWidth="1"/>
    <col min="3" max="3" width="29.28515625" style="1" customWidth="1"/>
    <col min="4" max="4" width="34" customWidth="1"/>
    <col min="5" max="5" width="28.5703125" style="1" customWidth="1"/>
    <col min="6" max="6" width="25.42578125" style="1" customWidth="1"/>
    <col min="7" max="7" width="25.7109375" style="1" customWidth="1"/>
    <col min="8" max="8" width="31.85546875" customWidth="1"/>
    <col min="9" max="9" width="0" hidden="1" customWidth="1"/>
    <col min="10" max="10" width="11.42578125" hidden="1" customWidth="1"/>
    <col min="11" max="11" width="0" hidden="1" customWidth="1"/>
    <col min="12" max="12" width="9.7109375" hidden="1" customWidth="1"/>
    <col min="13" max="22" width="0" hidden="1" customWidth="1"/>
    <col min="23" max="23" width="17.140625" style="122" hidden="1" customWidth="1"/>
    <col min="24" max="24" width="18.5703125" hidden="1" customWidth="1"/>
    <col min="25" max="25" width="0" hidden="1" customWidth="1"/>
    <col min="26" max="26" width="10.85546875" hidden="1" customWidth="1"/>
    <col min="27" max="28" width="0" hidden="1" customWidth="1"/>
    <col min="29" max="29" width="16.28515625" customWidth="1"/>
    <col min="30" max="30" width="23.85546875" customWidth="1"/>
    <col min="31" max="32" width="10.140625" bestFit="1" customWidth="1"/>
  </cols>
  <sheetData>
    <row r="1" spans="1:30">
      <c r="E1" s="121"/>
      <c r="G1" s="189" t="s">
        <v>160</v>
      </c>
      <c r="H1" s="189"/>
    </row>
    <row r="2" spans="1:30">
      <c r="G2" s="189" t="s">
        <v>161</v>
      </c>
      <c r="H2" s="189"/>
    </row>
    <row r="3" spans="1:30">
      <c r="G3" s="123"/>
      <c r="H3" s="120"/>
    </row>
    <row r="4" spans="1:30" ht="18.75" customHeight="1">
      <c r="A4" s="190" t="s">
        <v>158</v>
      </c>
      <c r="B4" s="190"/>
      <c r="C4" s="190"/>
      <c r="D4" s="190"/>
      <c r="E4" s="190"/>
      <c r="F4" s="190"/>
      <c r="G4" s="190"/>
      <c r="H4" s="190"/>
    </row>
    <row r="5" spans="1:30" ht="18.75">
      <c r="A5" s="124"/>
      <c r="B5" s="125"/>
      <c r="C5" s="125"/>
      <c r="D5" s="124"/>
      <c r="E5" s="125"/>
    </row>
    <row r="6" spans="1:30" ht="15" customHeight="1">
      <c r="D6" s="126"/>
      <c r="E6" s="127"/>
    </row>
    <row r="7" spans="1:30" s="6" customFormat="1" ht="131.25" customHeight="1" thickBot="1">
      <c r="A7" s="191" t="s">
        <v>162</v>
      </c>
      <c r="B7" s="193" t="s">
        <v>4</v>
      </c>
      <c r="C7" s="193" t="s">
        <v>5</v>
      </c>
      <c r="D7" s="191" t="s">
        <v>6</v>
      </c>
      <c r="E7" s="191" t="s">
        <v>7</v>
      </c>
      <c r="F7" s="191"/>
      <c r="G7" s="194" t="s">
        <v>8</v>
      </c>
      <c r="H7" s="191" t="s">
        <v>9</v>
      </c>
      <c r="W7" s="128"/>
    </row>
    <row r="8" spans="1:30" s="6" customFormat="1" ht="36" customHeight="1" thickBot="1">
      <c r="A8" s="191"/>
      <c r="B8" s="193"/>
      <c r="C8" s="193"/>
      <c r="D8" s="191"/>
      <c r="E8" s="7" t="s">
        <v>10</v>
      </c>
      <c r="F8" s="7" t="s">
        <v>11</v>
      </c>
      <c r="G8" s="194"/>
      <c r="H8" s="191"/>
      <c r="W8" s="129" t="s">
        <v>163</v>
      </c>
      <c r="X8" s="130" t="s">
        <v>164</v>
      </c>
    </row>
    <row r="9" spans="1:30" s="10" customFormat="1" ht="18.75">
      <c r="A9" s="8">
        <v>1</v>
      </c>
      <c r="B9" s="9">
        <v>2</v>
      </c>
      <c r="C9" s="9">
        <v>3</v>
      </c>
      <c r="D9" s="8">
        <v>4</v>
      </c>
      <c r="E9" s="9">
        <v>5</v>
      </c>
      <c r="F9" s="9">
        <v>6</v>
      </c>
      <c r="G9" s="9">
        <v>7</v>
      </c>
      <c r="H9" s="8" t="s">
        <v>12</v>
      </c>
      <c r="I9" s="10" t="s">
        <v>165</v>
      </c>
      <c r="W9" s="131"/>
      <c r="X9" s="77"/>
    </row>
    <row r="10" spans="1:30" s="10" customFormat="1" ht="18.75">
      <c r="A10" s="195" t="s">
        <v>166</v>
      </c>
      <c r="B10" s="196"/>
      <c r="C10" s="196"/>
      <c r="D10" s="196"/>
      <c r="E10" s="196"/>
      <c r="F10" s="196"/>
      <c r="G10" s="196"/>
      <c r="H10" s="197"/>
      <c r="W10" s="131"/>
      <c r="X10" s="77"/>
    </row>
    <row r="11" spans="1:30" s="10" customFormat="1" ht="18.75">
      <c r="A11" s="195" t="s">
        <v>167</v>
      </c>
      <c r="B11" s="196"/>
      <c r="C11" s="196"/>
      <c r="D11" s="196"/>
      <c r="E11" s="196"/>
      <c r="F11" s="196"/>
      <c r="G11" s="196"/>
      <c r="H11" s="197"/>
      <c r="W11" s="131"/>
      <c r="X11" s="77"/>
    </row>
    <row r="12" spans="1:30" s="10" customFormat="1" ht="24" customHeight="1">
      <c r="A12" s="58" t="s">
        <v>168</v>
      </c>
      <c r="B12" s="132">
        <f>'[7]ФОРМА 2 2021 (2)'!$LJ$13</f>
        <v>19</v>
      </c>
      <c r="C12" s="132">
        <f>'[8]УК расш(о)'!$F$15</f>
        <v>19</v>
      </c>
      <c r="D12" s="13">
        <f>F12/37858*100</f>
        <v>95.031943004004816</v>
      </c>
      <c r="E12" s="132">
        <f>'[7]ФОРМА 2 2021 (2)'!$JS$13</f>
        <v>35172.280701754382</v>
      </c>
      <c r="F12" s="132">
        <f>'[8]УК расш(о)'!$Q$15</f>
        <v>35977.192982456145</v>
      </c>
      <c r="G12" s="132">
        <f>E12</f>
        <v>35172.280701754382</v>
      </c>
      <c r="H12" s="13">
        <f>F12-G12</f>
        <v>804.91228070176294</v>
      </c>
      <c r="W12" s="131"/>
      <c r="X12" s="77"/>
      <c r="AC12" s="16"/>
      <c r="AD12" s="16"/>
    </row>
    <row r="13" spans="1:30" s="10" customFormat="1" ht="24" customHeight="1">
      <c r="A13" s="58" t="s">
        <v>169</v>
      </c>
      <c r="B13" s="132">
        <f>'[7]ФОРМА 2 2021 (2)'!$LJ$14</f>
        <v>10</v>
      </c>
      <c r="C13" s="132">
        <f>'[8]УК расш(о)'!$F$17</f>
        <v>10</v>
      </c>
      <c r="D13" s="13">
        <f t="shared" ref="D13:D17" si="0">F13/37858*100</f>
        <v>110.66793456248791</v>
      </c>
      <c r="E13" s="132">
        <f>'[7]ФОРМА 2 2021 (2)'!$JS$14</f>
        <v>41893.556328345745</v>
      </c>
      <c r="F13" s="132">
        <f>'[8]УК расш(о)'!$Q$17</f>
        <v>41896.666666666672</v>
      </c>
      <c r="G13" s="132">
        <f t="shared" ref="G13:G16" si="1">E13</f>
        <v>41893.556328345745</v>
      </c>
      <c r="H13" s="13">
        <f t="shared" ref="H13:H17" si="2">F13-G13</f>
        <v>3.1103383209265303</v>
      </c>
      <c r="W13" s="131"/>
      <c r="X13" s="77"/>
      <c r="AC13" s="16"/>
    </row>
    <row r="14" spans="1:30" s="10" customFormat="1" ht="23.25" customHeight="1">
      <c r="A14" s="58" t="s">
        <v>170</v>
      </c>
      <c r="B14" s="132">
        <f>'[7]ФОРМА 2 2021 (2)'!$LJ$15</f>
        <v>11</v>
      </c>
      <c r="C14" s="132">
        <f>'[8]УК расш(о)'!$F$19</f>
        <v>11</v>
      </c>
      <c r="D14" s="13">
        <f t="shared" si="0"/>
        <v>92.562798463796952</v>
      </c>
      <c r="E14" s="132">
        <f>'[7]ФОРМА 2 2021 (2)'!$JS$15</f>
        <v>35040.138888888898</v>
      </c>
      <c r="F14" s="132">
        <f>'[8]УК расш(о)'!$Q$19</f>
        <v>35042.424242424247</v>
      </c>
      <c r="G14" s="132">
        <f t="shared" si="1"/>
        <v>35040.138888888898</v>
      </c>
      <c r="H14" s="13">
        <f t="shared" si="2"/>
        <v>2.2853535353497136</v>
      </c>
      <c r="W14" s="131"/>
      <c r="X14" s="77"/>
      <c r="AC14" s="16"/>
    </row>
    <row r="15" spans="1:30" s="10" customFormat="1" ht="24.75" customHeight="1">
      <c r="A15" s="58" t="s">
        <v>171</v>
      </c>
      <c r="B15" s="132">
        <f>'[7]ФОРМА 2 2021 (2)'!$LJ$16</f>
        <v>5</v>
      </c>
      <c r="C15" s="132">
        <f>'[8]УК расш(о)'!$F$21</f>
        <v>5</v>
      </c>
      <c r="D15" s="13">
        <f t="shared" si="0"/>
        <v>134.1504217514572</v>
      </c>
      <c r="E15" s="132">
        <f>'[7]ФОРМА 2 2021 (2)'!$JS$16</f>
        <v>50783.020833333328</v>
      </c>
      <c r="F15" s="132">
        <f>'[8]УК расш(о)'!$Q$21</f>
        <v>50786.666666666664</v>
      </c>
      <c r="G15" s="132">
        <f t="shared" si="1"/>
        <v>50783.020833333328</v>
      </c>
      <c r="H15" s="13">
        <f t="shared" si="2"/>
        <v>3.6458333333357587</v>
      </c>
      <c r="W15" s="131"/>
      <c r="X15" s="77"/>
      <c r="AC15" s="16"/>
    </row>
    <row r="16" spans="1:30" s="10" customFormat="1" ht="22.5" customHeight="1">
      <c r="A16" s="58" t="s">
        <v>172</v>
      </c>
      <c r="B16" s="132">
        <f>'[7]ФОРМА 2 2021 (2)'!$LJ$17</f>
        <v>9.8000000000000007</v>
      </c>
      <c r="C16" s="132">
        <f>'[8]УК расш(о)'!$F$23</f>
        <v>9.8000000000000007</v>
      </c>
      <c r="D16" s="13">
        <f t="shared" si="0"/>
        <v>95.613288899478647</v>
      </c>
      <c r="E16" s="132">
        <f>'[7]ФОРМА 2 2021 (2)'!$JS$17</f>
        <v>36195.85034013605</v>
      </c>
      <c r="F16" s="132">
        <f>'[8]УК расш(о)'!$Q$23</f>
        <v>36197.278911564623</v>
      </c>
      <c r="G16" s="132">
        <f t="shared" si="1"/>
        <v>36195.85034013605</v>
      </c>
      <c r="H16" s="13">
        <f t="shared" si="2"/>
        <v>1.428571428572468</v>
      </c>
      <c r="W16" s="131"/>
      <c r="X16" s="77"/>
      <c r="AC16" s="16"/>
    </row>
    <row r="17" spans="1:29" s="10" customFormat="1" ht="22.5" customHeight="1">
      <c r="A17" s="133" t="s">
        <v>173</v>
      </c>
      <c r="B17" s="134">
        <f>B12+B13+B14+B15+B16</f>
        <v>54.8</v>
      </c>
      <c r="C17" s="134">
        <f>C12+C13+C14+C15+C16</f>
        <v>54.8</v>
      </c>
      <c r="D17" s="112">
        <f t="shared" si="0"/>
        <v>101.06276251414077</v>
      </c>
      <c r="E17" s="135">
        <f>(E12*B12+E13*B13+E14*B14+E15*B15+E16*B16)/B17</f>
        <v>37979.65076449942</v>
      </c>
      <c r="F17" s="135">
        <f>(F12*C12+F13*C13+F14*C14+F15*C15+F16*C16)/C17</f>
        <v>38260.340632603409</v>
      </c>
      <c r="G17" s="135">
        <f>(G12*B12+G13*B13+G14*B14+G15*B15+G16*B16)/B17</f>
        <v>37979.65076449942</v>
      </c>
      <c r="H17" s="136">
        <f t="shared" si="2"/>
        <v>280.68986810398928</v>
      </c>
      <c r="W17" s="131"/>
      <c r="X17" s="77"/>
      <c r="AC17" s="16"/>
    </row>
    <row r="18" spans="1:29" s="10" customFormat="1" ht="22.5" customHeight="1">
      <c r="A18" s="195" t="s">
        <v>174</v>
      </c>
      <c r="B18" s="196"/>
      <c r="C18" s="196"/>
      <c r="D18" s="196"/>
      <c r="E18" s="196"/>
      <c r="F18" s="196"/>
      <c r="G18" s="196"/>
      <c r="H18" s="197"/>
      <c r="W18" s="131"/>
      <c r="X18" s="77"/>
      <c r="AC18" s="16"/>
    </row>
    <row r="19" spans="1:29" s="10" customFormat="1" ht="18.75">
      <c r="A19" s="188" t="s">
        <v>28</v>
      </c>
      <c r="B19" s="188"/>
      <c r="C19" s="188"/>
      <c r="D19" s="188"/>
      <c r="E19" s="188"/>
      <c r="F19" s="188"/>
      <c r="G19" s="188"/>
      <c r="H19" s="188"/>
      <c r="W19" s="131">
        <v>38.6</v>
      </c>
      <c r="X19" s="77"/>
      <c r="AC19" s="16"/>
    </row>
    <row r="20" spans="1:29" s="10" customFormat="1" ht="80.25" customHeight="1">
      <c r="A20" s="137" t="str">
        <f>'[6]Итого УК расш (о)'!$C$18</f>
        <v>Муниципальное бюджетное образовательное учреждение дополнительного образования детей "Детская школа искусств"</v>
      </c>
      <c r="B20" s="78">
        <f>'[7]ФОРМА 2 2021 (2)'!$LJ$19</f>
        <v>8</v>
      </c>
      <c r="C20" s="72">
        <f>'[8]УК расш(о)'!$F$26</f>
        <v>8</v>
      </c>
      <c r="D20" s="13">
        <f t="shared" ref="D20:D21" si="3">F20/37858*100</f>
        <v>148.38343282793599</v>
      </c>
      <c r="E20" s="15">
        <f>'[7]ФОРМА 2 2021 (2)'!$LK$19</f>
        <v>56173.675435227859</v>
      </c>
      <c r="F20" s="15">
        <f>'[8]УК расш(о)'!$Q$26</f>
        <v>56175.000000000007</v>
      </c>
      <c r="G20" s="72">
        <f>E20</f>
        <v>56173.675435227859</v>
      </c>
      <c r="H20" s="13">
        <f>F20-G20</f>
        <v>1.324564772148733</v>
      </c>
      <c r="I20" s="16"/>
      <c r="J20" s="16"/>
      <c r="W20" s="131"/>
      <c r="X20" s="77"/>
      <c r="AC20" s="16"/>
    </row>
    <row r="21" spans="1:29" s="10" customFormat="1" ht="42.75" customHeight="1">
      <c r="A21" s="55" t="s">
        <v>175</v>
      </c>
      <c r="B21" s="56">
        <f>SUM(B20:B20)</f>
        <v>8</v>
      </c>
      <c r="C21" s="56">
        <f>SUM(C20:C20)</f>
        <v>8</v>
      </c>
      <c r="D21" s="54">
        <f t="shared" si="3"/>
        <v>148.38343282793599</v>
      </c>
      <c r="E21" s="56">
        <f>(B20*E20)/B21</f>
        <v>56173.675435227859</v>
      </c>
      <c r="F21" s="56">
        <f>(C20*F20)/C21</f>
        <v>56175.000000000007</v>
      </c>
      <c r="G21" s="56">
        <f>(B20*G20)/B21</f>
        <v>56173.675435227859</v>
      </c>
      <c r="H21" s="54">
        <f>F21-G21</f>
        <v>1.324564772148733</v>
      </c>
      <c r="I21" s="16"/>
      <c r="J21" s="16"/>
      <c r="W21" s="131"/>
      <c r="X21" s="77"/>
      <c r="AC21" s="16"/>
    </row>
    <row r="22" spans="1:29" s="10" customFormat="1" ht="18.75">
      <c r="A22" s="188" t="s">
        <v>40</v>
      </c>
      <c r="B22" s="188"/>
      <c r="C22" s="188"/>
      <c r="D22" s="188"/>
      <c r="E22" s="188"/>
      <c r="F22" s="188"/>
      <c r="G22" s="188"/>
      <c r="H22" s="188"/>
      <c r="I22" s="16"/>
      <c r="J22" s="16"/>
      <c r="W22" s="131">
        <v>132</v>
      </c>
      <c r="X22" s="77"/>
      <c r="AC22" s="16"/>
    </row>
    <row r="23" spans="1:29" s="10" customFormat="1" ht="80.25" customHeight="1">
      <c r="A23" s="137" t="str">
        <f>'[6]Итого УК расш (о)'!$C$27</f>
        <v>Муниципальное бюджетное учреждение дополнительного образования "Каргасокская детская школа искусств"</v>
      </c>
      <c r="B23" s="78">
        <f>'[7]ФОРМА 2 2021 (2)'!$LJ$21</f>
        <v>14.4</v>
      </c>
      <c r="C23" s="72">
        <f>'[8]УК расш(о)'!$F$35</f>
        <v>14.4</v>
      </c>
      <c r="D23" s="13">
        <f t="shared" ref="D23:D24" si="4">F23/37858*100</f>
        <v>125.07753143814213</v>
      </c>
      <c r="E23" s="15">
        <f>'[7]ФОРМА 2 2021 (2)'!$LK$21</f>
        <v>45424.285820959201</v>
      </c>
      <c r="F23" s="15">
        <f>'[8]УК расш(о)'!$Q$35</f>
        <v>47351.851851851847</v>
      </c>
      <c r="G23" s="72">
        <f>E23</f>
        <v>45424.285820959201</v>
      </c>
      <c r="H23" s="13">
        <f>F23-G23</f>
        <v>1927.5660308926454</v>
      </c>
      <c r="I23" s="16"/>
      <c r="J23" s="16"/>
      <c r="W23" s="131"/>
      <c r="X23" s="77"/>
      <c r="AC23" s="16"/>
    </row>
    <row r="24" spans="1:29" s="10" customFormat="1" ht="38.25" customHeight="1">
      <c r="A24" s="55" t="s">
        <v>54</v>
      </c>
      <c r="B24" s="56">
        <f>SUM(B23:B23)</f>
        <v>14.4</v>
      </c>
      <c r="C24" s="56">
        <f>SUM(C23:C23)</f>
        <v>14.4</v>
      </c>
      <c r="D24" s="54">
        <f t="shared" si="4"/>
        <v>125.07753143814213</v>
      </c>
      <c r="E24" s="56">
        <f>(B23*E23)/B24</f>
        <v>45424.285820959201</v>
      </c>
      <c r="F24" s="56">
        <f>(C23*F23)/C24</f>
        <v>47351.851851851847</v>
      </c>
      <c r="G24" s="56">
        <f>(B23*G23)/B24</f>
        <v>45424.285820959201</v>
      </c>
      <c r="H24" s="54">
        <f>F24-G24</f>
        <v>1927.5660308926454</v>
      </c>
      <c r="I24" s="16"/>
      <c r="J24" s="16">
        <f t="shared" ref="J24:J46" si="5">F24-E24</f>
        <v>1927.5660308926454</v>
      </c>
      <c r="L24" s="10" t="s">
        <v>176</v>
      </c>
      <c r="W24" s="131"/>
      <c r="X24" s="77"/>
      <c r="AC24" s="16"/>
    </row>
    <row r="25" spans="1:29" s="138" customFormat="1" ht="18.75">
      <c r="A25" s="188" t="s">
        <v>55</v>
      </c>
      <c r="B25" s="188"/>
      <c r="C25" s="188"/>
      <c r="D25" s="188"/>
      <c r="E25" s="188"/>
      <c r="F25" s="188"/>
      <c r="G25" s="188"/>
      <c r="H25" s="188"/>
      <c r="I25" s="16"/>
      <c r="J25" s="16"/>
      <c r="W25" s="139">
        <v>0</v>
      </c>
      <c r="X25" s="140"/>
      <c r="AC25" s="16"/>
    </row>
    <row r="26" spans="1:29" s="138" customFormat="1" ht="92.25" customHeight="1">
      <c r="A26" s="137" t="str">
        <f>'[6]Итого УК расш (о)'!$C$30</f>
        <v>Муниципальное бюджетное образовательное учреждение дополнительного образования детей «Кожевниковская детская школа искусств»</v>
      </c>
      <c r="B26" s="78">
        <f>'[7]ФОРМА 2 2021 (2)'!$LJ$22</f>
        <v>16.899999999999999</v>
      </c>
      <c r="C26" s="72">
        <f>'[8]УК расш(о)'!$F$38</f>
        <v>16.600000000000001</v>
      </c>
      <c r="D26" s="13">
        <f t="shared" ref="D26:D27" si="6">F26/37858*100</f>
        <v>100.18944179698349</v>
      </c>
      <c r="E26" s="15">
        <f>'[7]ФОРМА 2 2021 (2)'!$LK$22</f>
        <v>37924.287015821537</v>
      </c>
      <c r="F26" s="72">
        <f>'[8]УК расш(о)'!$Q$38</f>
        <v>37929.718875502003</v>
      </c>
      <c r="G26" s="72">
        <f>E26</f>
        <v>37924.287015821537</v>
      </c>
      <c r="H26" s="13">
        <f>F26-G26</f>
        <v>5.4318596804660046</v>
      </c>
      <c r="I26" s="16"/>
      <c r="J26" s="16"/>
      <c r="W26" s="139"/>
      <c r="X26" s="140"/>
      <c r="AC26" s="16"/>
    </row>
    <row r="27" spans="1:29" s="143" customFormat="1" ht="39" customHeight="1">
      <c r="A27" s="141" t="s">
        <v>177</v>
      </c>
      <c r="B27" s="56">
        <f>B26</f>
        <v>16.899999999999999</v>
      </c>
      <c r="C27" s="56">
        <f>C26</f>
        <v>16.600000000000001</v>
      </c>
      <c r="D27" s="54">
        <f t="shared" si="6"/>
        <v>100.18944179698349</v>
      </c>
      <c r="E27" s="56">
        <f>(B26*E26)/B27</f>
        <v>37924.287015821537</v>
      </c>
      <c r="F27" s="56">
        <f>(C26*F26)/C27</f>
        <v>37929.718875502003</v>
      </c>
      <c r="G27" s="56">
        <f>(B26*G26)/B27</f>
        <v>37924.287015821537</v>
      </c>
      <c r="H27" s="54">
        <f>F27-G27</f>
        <v>5.4318596804660046</v>
      </c>
      <c r="I27" s="16">
        <f t="shared" ref="I27:I46" si="7">C27-B27</f>
        <v>-0.29999999999999716</v>
      </c>
      <c r="J27" s="142">
        <f t="shared" si="5"/>
        <v>5.4318596804660046</v>
      </c>
      <c r="L27" s="143" t="s">
        <v>178</v>
      </c>
      <c r="W27" s="144"/>
      <c r="X27" s="145"/>
      <c r="AC27" s="16"/>
    </row>
    <row r="28" spans="1:29" s="10" customFormat="1" ht="18.75">
      <c r="A28" s="188" t="s">
        <v>63</v>
      </c>
      <c r="B28" s="188"/>
      <c r="C28" s="188"/>
      <c r="D28" s="188"/>
      <c r="E28" s="188"/>
      <c r="F28" s="188"/>
      <c r="G28" s="188"/>
      <c r="H28" s="188"/>
      <c r="I28" s="16"/>
      <c r="J28" s="16"/>
      <c r="W28" s="131">
        <v>0</v>
      </c>
      <c r="X28" s="77"/>
      <c r="AC28" s="16"/>
    </row>
    <row r="29" spans="1:29" s="10" customFormat="1" ht="96.75" customHeight="1">
      <c r="A29" s="137" t="str">
        <f>'[6]Итого УК расш (о)'!$C$33</f>
        <v>Муниципальное бюджетное образовательное учреждение дополнительного образования детей "Молчановская детская музыкальная школа"</v>
      </c>
      <c r="B29" s="78">
        <f>'[7]ФОРМА 2 2021 (2)'!$LJ$23</f>
        <v>10</v>
      </c>
      <c r="C29" s="72">
        <f>'[8]УК расш(о)'!$F$41</f>
        <v>10</v>
      </c>
      <c r="D29" s="13">
        <f t="shared" ref="D29:D30" si="8">F29/37858*100</f>
        <v>121.83246165495625</v>
      </c>
      <c r="E29" s="15">
        <f>'[7]ФОРМА 2 2021 (2)'!$LK$23</f>
        <v>46118.430107526874</v>
      </c>
      <c r="F29" s="72">
        <f>'[8]УК расш(о)'!$Q$41</f>
        <v>46123.333333333336</v>
      </c>
      <c r="G29" s="72">
        <f>E29</f>
        <v>46118.430107526874</v>
      </c>
      <c r="H29" s="13">
        <f>F29-G29</f>
        <v>4.9032258064617054</v>
      </c>
      <c r="I29" s="16"/>
      <c r="J29" s="16"/>
      <c r="W29" s="131"/>
      <c r="X29" s="77"/>
      <c r="AC29" s="16"/>
    </row>
    <row r="30" spans="1:29" s="10" customFormat="1" ht="39.75" customHeight="1">
      <c r="A30" s="141" t="s">
        <v>66</v>
      </c>
      <c r="B30" s="56">
        <f>SUM(B29:B29)</f>
        <v>10</v>
      </c>
      <c r="C30" s="56">
        <f>SUM(C29:C29)</f>
        <v>10</v>
      </c>
      <c r="D30" s="54">
        <f t="shared" si="8"/>
        <v>121.83246165495625</v>
      </c>
      <c r="E30" s="56">
        <f>(B29*E29)/B30</f>
        <v>46118.430107526874</v>
      </c>
      <c r="F30" s="56">
        <f>(C29*F29)/C30</f>
        <v>46123.333333333336</v>
      </c>
      <c r="G30" s="56">
        <f>(B29*G29)/B30</f>
        <v>46118.430107526874</v>
      </c>
      <c r="H30" s="54">
        <f>F30-G30</f>
        <v>4.9032258064617054</v>
      </c>
      <c r="I30" s="16"/>
      <c r="J30" s="16"/>
      <c r="W30" s="131"/>
      <c r="X30" s="77"/>
      <c r="AC30" s="16"/>
    </row>
    <row r="31" spans="1:29" s="10" customFormat="1" ht="18.75">
      <c r="A31" s="188" t="s">
        <v>67</v>
      </c>
      <c r="B31" s="188"/>
      <c r="C31" s="188"/>
      <c r="D31" s="188"/>
      <c r="E31" s="188"/>
      <c r="F31" s="188"/>
      <c r="G31" s="188"/>
      <c r="H31" s="188"/>
      <c r="I31" s="16"/>
      <c r="J31" s="16"/>
      <c r="W31" s="131">
        <v>92.2</v>
      </c>
      <c r="X31" s="77"/>
      <c r="AC31" s="16"/>
    </row>
    <row r="32" spans="1:29" s="10" customFormat="1" ht="93.75" customHeight="1">
      <c r="A32" s="137" t="str">
        <f>'[6]Итого УК расш (о)'!$C$36</f>
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</c>
      <c r="B32" s="7">
        <f>'[7]ФОРМА 2 2021 (2)'!$LJ$24</f>
        <v>9.1999999999999993</v>
      </c>
      <c r="C32" s="72">
        <f>'[8]УК расш(о)'!$F$44</f>
        <v>9.5</v>
      </c>
      <c r="D32" s="13">
        <f t="shared" ref="D32:D33" si="9">F32/37858*100</f>
        <v>128.54128029673214</v>
      </c>
      <c r="E32" s="15">
        <f>'[7]ФОРМА 2 2021 (2)'!$LK$24</f>
        <v>47657.182929272691</v>
      </c>
      <c r="F32" s="72">
        <f>'[8]УК расш(о)'!$Q$44</f>
        <v>48663.157894736847</v>
      </c>
      <c r="G32" s="72">
        <f>E32</f>
        <v>47657.182929272691</v>
      </c>
      <c r="H32" s="13">
        <f>F32-G32</f>
        <v>1005.9749654641564</v>
      </c>
      <c r="I32" s="16"/>
      <c r="J32" s="16"/>
      <c r="W32" s="131"/>
      <c r="X32" s="77"/>
      <c r="AC32" s="16"/>
    </row>
    <row r="33" spans="1:29" s="10" customFormat="1" ht="42" customHeight="1">
      <c r="A33" s="55" t="s">
        <v>75</v>
      </c>
      <c r="B33" s="56">
        <f>SUM(B32:B32)</f>
        <v>9.1999999999999993</v>
      </c>
      <c r="C33" s="56">
        <f>SUM(C32:C32)</f>
        <v>9.5</v>
      </c>
      <c r="D33" s="54">
        <f t="shared" si="9"/>
        <v>128.54128029673214</v>
      </c>
      <c r="E33" s="56">
        <f>(B32*E32)/B33</f>
        <v>47657.182929272691</v>
      </c>
      <c r="F33" s="56">
        <f>(C32*F32)/C33</f>
        <v>48663.157894736847</v>
      </c>
      <c r="G33" s="56">
        <f>(B32*G32)/B33</f>
        <v>47657.182929272691</v>
      </c>
      <c r="H33" s="54">
        <f>F33-G33</f>
        <v>1005.9749654641564</v>
      </c>
      <c r="I33" s="16"/>
      <c r="J33" s="16"/>
      <c r="W33" s="131"/>
      <c r="X33" s="77"/>
      <c r="AC33" s="16"/>
    </row>
    <row r="34" spans="1:29" s="10" customFormat="1" ht="18.75">
      <c r="A34" s="188" t="s">
        <v>76</v>
      </c>
      <c r="B34" s="188"/>
      <c r="C34" s="188"/>
      <c r="D34" s="188"/>
      <c r="E34" s="188"/>
      <c r="F34" s="188"/>
      <c r="G34" s="188"/>
      <c r="H34" s="188"/>
      <c r="I34" s="16"/>
      <c r="J34" s="16"/>
      <c r="W34" s="131">
        <v>0</v>
      </c>
      <c r="X34" s="131"/>
      <c r="AC34" s="16"/>
    </row>
    <row r="35" spans="1:29" s="10" customFormat="1" ht="18.75" hidden="1">
      <c r="A35" s="45" t="s">
        <v>31</v>
      </c>
      <c r="B35" s="24"/>
      <c r="C35" s="24"/>
      <c r="D35" s="45"/>
      <c r="E35" s="24"/>
      <c r="F35" s="24"/>
      <c r="G35" s="24"/>
      <c r="H35" s="45"/>
      <c r="I35" s="16"/>
      <c r="J35" s="16">
        <f t="shared" si="5"/>
        <v>0</v>
      </c>
      <c r="W35" s="131"/>
      <c r="X35" s="77"/>
      <c r="AC35" s="16"/>
    </row>
    <row r="36" spans="1:29" s="10" customFormat="1" ht="18.75" hidden="1">
      <c r="A36" s="45" t="s">
        <v>32</v>
      </c>
      <c r="B36" s="24"/>
      <c r="C36" s="24"/>
      <c r="D36" s="45"/>
      <c r="E36" s="24"/>
      <c r="F36" s="24"/>
      <c r="G36" s="24"/>
      <c r="H36" s="45"/>
      <c r="I36" s="16"/>
      <c r="J36" s="16">
        <f t="shared" si="5"/>
        <v>0</v>
      </c>
      <c r="W36" s="131"/>
      <c r="X36" s="77"/>
      <c r="AC36" s="16"/>
    </row>
    <row r="37" spans="1:29" s="10" customFormat="1" ht="49.5" hidden="1" customHeight="1">
      <c r="A37" s="11" t="s">
        <v>33</v>
      </c>
      <c r="B37" s="46"/>
      <c r="C37" s="24"/>
      <c r="D37" s="45"/>
      <c r="E37" s="24"/>
      <c r="F37" s="24"/>
      <c r="G37" s="24"/>
      <c r="H37" s="45"/>
      <c r="I37" s="16"/>
      <c r="J37" s="16">
        <f t="shared" si="5"/>
        <v>0</v>
      </c>
      <c r="W37" s="131"/>
      <c r="X37" s="77"/>
      <c r="AC37" s="16"/>
    </row>
    <row r="38" spans="1:29" s="10" customFormat="1" ht="94.5" customHeight="1">
      <c r="A38" s="137" t="str">
        <f>'[6]Итого УК расш (о)'!$C$40</f>
        <v>Муниципальное автономное образовательное учреждение дополнительного образования детей «Первомайская детская школа искусств"</v>
      </c>
      <c r="B38" s="7">
        <f>'[7]ФОРМА 2 2021 (2)'!$LJ$25</f>
        <v>8.5</v>
      </c>
      <c r="C38" s="72">
        <f>'[8]УК расш(о)'!$F$47</f>
        <v>8.5</v>
      </c>
      <c r="D38" s="13">
        <f t="shared" ref="D38:D40" si="10">F38/37858*100</f>
        <v>110.59904969965164</v>
      </c>
      <c r="E38" s="15">
        <f>'[7]ФОРМА 2 2021 (2)'!$LK$25</f>
        <v>41869.376976597086</v>
      </c>
      <c r="F38" s="72">
        <f>'[8]УК расш(о)'!$Q$47</f>
        <v>41870.588235294119</v>
      </c>
      <c r="G38" s="72">
        <f>E38</f>
        <v>41869.376976597086</v>
      </c>
      <c r="H38" s="13">
        <f>F38-G38</f>
        <v>1.2112586970324628</v>
      </c>
      <c r="I38" s="16"/>
      <c r="J38" s="16"/>
      <c r="W38" s="131"/>
      <c r="X38" s="77"/>
      <c r="AC38" s="16"/>
    </row>
    <row r="39" spans="1:29" s="10" customFormat="1" ht="93.75" hidden="1" customHeight="1">
      <c r="A39" s="146" t="str">
        <f>'[6]Итого УК расш (о)'!$C$41</f>
        <v>Муниципальное автономное образовательное учреждение дополнительного образования детей "Комсомольская детская музыкальная школа"</v>
      </c>
      <c r="B39" s="147"/>
      <c r="C39" s="15"/>
      <c r="D39" s="148">
        <f t="shared" si="10"/>
        <v>0</v>
      </c>
      <c r="E39" s="148"/>
      <c r="F39" s="15"/>
      <c r="G39" s="148">
        <f>'[9]1 кв ДПО'!G40</f>
        <v>0</v>
      </c>
      <c r="H39" s="148">
        <f>F39-G39</f>
        <v>0</v>
      </c>
      <c r="I39" s="16"/>
      <c r="J39" s="16"/>
      <c r="W39" s="131"/>
      <c r="X39" s="77"/>
      <c r="AC39" s="16"/>
    </row>
    <row r="40" spans="1:29" s="10" customFormat="1" ht="39" customHeight="1">
      <c r="A40" s="90" t="s">
        <v>80</v>
      </c>
      <c r="B40" s="56">
        <f>B38</f>
        <v>8.5</v>
      </c>
      <c r="C40" s="56">
        <f>C38</f>
        <v>8.5</v>
      </c>
      <c r="D40" s="54">
        <f t="shared" si="10"/>
        <v>110.59904969965164</v>
      </c>
      <c r="E40" s="56">
        <f>(B38*E38)/B40</f>
        <v>41869.376976597086</v>
      </c>
      <c r="F40" s="56">
        <f t="shared" ref="F40" si="11">(C38*F38)/C40</f>
        <v>41870.588235294119</v>
      </c>
      <c r="G40" s="56">
        <f>G38*B38/B40</f>
        <v>41869.376976597086</v>
      </c>
      <c r="H40" s="54">
        <f>F40-G40</f>
        <v>1.2112586970324628</v>
      </c>
      <c r="I40" s="16"/>
      <c r="J40" s="16"/>
      <c r="W40" s="131"/>
      <c r="X40" s="77"/>
      <c r="AC40" s="16"/>
    </row>
    <row r="41" spans="1:29" s="10" customFormat="1" ht="18.75">
      <c r="A41" s="188" t="s">
        <v>85</v>
      </c>
      <c r="B41" s="188"/>
      <c r="C41" s="188"/>
      <c r="D41" s="188"/>
      <c r="E41" s="188"/>
      <c r="F41" s="188"/>
      <c r="G41" s="188"/>
      <c r="H41" s="188"/>
      <c r="I41" s="16"/>
      <c r="J41" s="16"/>
      <c r="W41" s="131">
        <v>283</v>
      </c>
      <c r="X41" s="77"/>
      <c r="AC41" s="16"/>
    </row>
    <row r="42" spans="1:29" s="10" customFormat="1" ht="95.25" customHeight="1">
      <c r="A42" s="11" t="str">
        <f>'[6]Итого УК расш (о)'!$C$49</f>
        <v>Муниципальное бюджетное образовательное учреждение дополнительного образования детей "Детская школа искусств п.Зональная Станция"</v>
      </c>
      <c r="B42" s="7">
        <f>'[7]ФОРМА 2 2021 (2)'!$LJ$30</f>
        <v>6.7</v>
      </c>
      <c r="C42" s="72">
        <f>'[8]УК расш(о)'!$F$59</f>
        <v>7.5</v>
      </c>
      <c r="D42" s="13">
        <f t="shared" ref="D42:D46" si="12">F42/37858*100</f>
        <v>91.100662710362116</v>
      </c>
      <c r="E42" s="15">
        <f>'[7]ФОРМА 2 2021 (2)'!$LK$30</f>
        <v>34056.39849905618</v>
      </c>
      <c r="F42" s="15">
        <f>'[8]УК расш(о)'!$Q$59</f>
        <v>34488.888888888891</v>
      </c>
      <c r="G42" s="15">
        <f t="shared" ref="G42:G46" si="13">E42</f>
        <v>34056.39849905618</v>
      </c>
      <c r="H42" s="13">
        <f>F42-G42</f>
        <v>432.49038983271021</v>
      </c>
      <c r="I42" s="16"/>
      <c r="J42" s="16">
        <f t="shared" si="5"/>
        <v>432.49038983271021</v>
      </c>
      <c r="W42" s="131"/>
      <c r="X42" s="77"/>
      <c r="AC42" s="16"/>
    </row>
    <row r="43" spans="1:29" s="10" customFormat="1" ht="82.5" customHeight="1">
      <c r="A43" s="11" t="str">
        <f>'[6]Итого УК расш (о)'!$C$48</f>
        <v>Муниципальное бюджетное образовательное учреждение дополнительного образования детей "Детская школа искусств д.Кисловка"</v>
      </c>
      <c r="B43" s="78">
        <f>'[7]ФОРМА 2 2021 (2)'!$LJ$31</f>
        <v>5.7</v>
      </c>
      <c r="C43" s="15">
        <f>'[8]УК расш(о)'!$F$58</f>
        <v>6</v>
      </c>
      <c r="D43" s="13">
        <f t="shared" si="12"/>
        <v>87.314584910865747</v>
      </c>
      <c r="E43" s="15">
        <f>'[7]ФОРМА 2 2021 (2)'!$LK$31</f>
        <v>33053.994753909865</v>
      </c>
      <c r="F43" s="15">
        <f>'[8]УК расш(о)'!$Q$58</f>
        <v>33055.555555555555</v>
      </c>
      <c r="G43" s="15">
        <f t="shared" si="13"/>
        <v>33053.994753909865</v>
      </c>
      <c r="H43" s="13">
        <f>F43-G43</f>
        <v>1.560801645689935</v>
      </c>
      <c r="I43" s="16"/>
      <c r="J43" s="16">
        <f t="shared" si="5"/>
        <v>1.560801645689935</v>
      </c>
      <c r="W43" s="131"/>
      <c r="X43" s="77"/>
      <c r="AC43" s="16"/>
    </row>
    <row r="44" spans="1:29" s="10" customFormat="1" ht="97.5" customHeight="1">
      <c r="A44" s="11" t="str">
        <f>'[6]Итого УК расш (о)'!$C$51</f>
        <v>Муниципальное бюджетное образовательное учреждение дополнительного образования детей "Детская школа искусств п.Молодежный"</v>
      </c>
      <c r="B44" s="78">
        <f>'[7]ФОРМА 2 2021 (2)'!$LJ$32</f>
        <v>12.2</v>
      </c>
      <c r="C44" s="72">
        <f>'[8]УК расш(о)'!$F$61</f>
        <v>11.3</v>
      </c>
      <c r="D44" s="13">
        <f t="shared" si="12"/>
        <v>85.656211668786838</v>
      </c>
      <c r="E44" s="15">
        <f>'[7]ФОРМА 2 2021 (2)'!$LK$32</f>
        <v>32591.666666666668</v>
      </c>
      <c r="F44" s="15">
        <f>'[8]УК расш(о)'!$Q$61</f>
        <v>32427.728613569321</v>
      </c>
      <c r="G44" s="15">
        <f t="shared" si="13"/>
        <v>32591.666666666668</v>
      </c>
      <c r="H44" s="13">
        <f>F44-G44</f>
        <v>-163.93805309734671</v>
      </c>
      <c r="I44" s="16"/>
      <c r="J44" s="16">
        <f t="shared" si="5"/>
        <v>-163.93805309734671</v>
      </c>
      <c r="W44" s="131"/>
      <c r="X44" s="77"/>
      <c r="AC44" s="16"/>
    </row>
    <row r="45" spans="1:29" s="10" customFormat="1" ht="82.5" customHeight="1">
      <c r="A45" s="11" t="str">
        <f>'[6]Итого УК расш (о)'!$C$50</f>
        <v>Муниципальное бюджетное образовательное учреждение дополнительного образования детей "Детская школа искусств п.Мирный"</v>
      </c>
      <c r="B45" s="78">
        <f>'[7]ФОРМА 2 2021 (2)'!$LJ$33</f>
        <v>11</v>
      </c>
      <c r="C45" s="72">
        <f>'[8]УК расш(о)'!$F$60</f>
        <v>11</v>
      </c>
      <c r="D45" s="13">
        <f t="shared" si="12"/>
        <v>89.593168730999579</v>
      </c>
      <c r="E45" s="15">
        <f>'[7]ФОРМА 2 2021 (2)'!$LK$33</f>
        <v>32862.855513661962</v>
      </c>
      <c r="F45" s="15">
        <f>'[8]УК расш(о)'!$Q$60</f>
        <v>33918.181818181816</v>
      </c>
      <c r="G45" s="15">
        <f t="shared" si="13"/>
        <v>32862.855513661962</v>
      </c>
      <c r="H45" s="13">
        <f>F45-G45</f>
        <v>1055.3263045198546</v>
      </c>
      <c r="I45" s="16"/>
      <c r="J45" s="16">
        <f t="shared" si="5"/>
        <v>1055.3263045198546</v>
      </c>
      <c r="W45" s="131"/>
      <c r="X45" s="77"/>
      <c r="AC45" s="16"/>
    </row>
    <row r="46" spans="1:29" s="10" customFormat="1" ht="42.75" customHeight="1">
      <c r="A46" s="55" t="s">
        <v>179</v>
      </c>
      <c r="B46" s="56">
        <f>SUM(B42:B45)</f>
        <v>35.6</v>
      </c>
      <c r="C46" s="56">
        <f>SUM(C42:C45)</f>
        <v>35.799999999999997</v>
      </c>
      <c r="D46" s="54">
        <f t="shared" si="12"/>
        <v>88.28442814779882</v>
      </c>
      <c r="E46" s="56">
        <f>(B42*E42+B43*E43+B44*E44+B45*E45)/B46</f>
        <v>33025.151236645441</v>
      </c>
      <c r="F46" s="56">
        <f>(C42*F42+C43*F43+C44*F44+C45*F45)/C46</f>
        <v>33422.718808193677</v>
      </c>
      <c r="G46" s="57">
        <f t="shared" si="13"/>
        <v>33025.151236645441</v>
      </c>
      <c r="H46" s="54">
        <f>F46-G46</f>
        <v>397.56757154823572</v>
      </c>
      <c r="I46" s="16">
        <f t="shared" si="7"/>
        <v>0.19999999999999574</v>
      </c>
      <c r="J46" s="16">
        <f t="shared" si="5"/>
        <v>397.56757154823572</v>
      </c>
      <c r="W46" s="131"/>
      <c r="X46" s="77"/>
      <c r="AC46" s="16"/>
    </row>
    <row r="47" spans="1:29" s="10" customFormat="1" ht="18.75">
      <c r="A47" s="188" t="s">
        <v>107</v>
      </c>
      <c r="B47" s="188"/>
      <c r="C47" s="188"/>
      <c r="D47" s="188"/>
      <c r="E47" s="188"/>
      <c r="F47" s="188"/>
      <c r="G47" s="188"/>
      <c r="H47" s="188"/>
      <c r="I47" s="16"/>
      <c r="J47" s="16"/>
      <c r="W47" s="131"/>
      <c r="X47" s="77">
        <v>121.8</v>
      </c>
      <c r="AC47" s="16"/>
    </row>
    <row r="48" spans="1:29" s="10" customFormat="1" ht="93" customHeight="1">
      <c r="A48" s="137" t="s">
        <v>180</v>
      </c>
      <c r="B48" s="78">
        <f>'[7]ФОРМА 2 2021 (2)'!$LJ$36</f>
        <v>5</v>
      </c>
      <c r="C48" s="149">
        <f>'[8]УК расш(о)'!$F$65</f>
        <v>5</v>
      </c>
      <c r="D48" s="13">
        <f t="shared" ref="D48:D50" si="14">F48/37858*100</f>
        <v>136.10509447584832</v>
      </c>
      <c r="E48" s="15">
        <f>'[7]ФОРМА 2 2021 (2)'!$LK$36</f>
        <v>51524.715821812599</v>
      </c>
      <c r="F48" s="15">
        <f>'[8]УК расш(о)'!$Q$65</f>
        <v>51526.666666666664</v>
      </c>
      <c r="G48" s="15">
        <f t="shared" ref="G48:G49" si="15">E48</f>
        <v>51524.715821812599</v>
      </c>
      <c r="H48" s="13">
        <f>F48-G48</f>
        <v>1.9508448540655081</v>
      </c>
      <c r="I48" s="16"/>
      <c r="J48" s="16"/>
      <c r="W48" s="131"/>
      <c r="X48" s="77"/>
      <c r="AC48" s="16"/>
    </row>
    <row r="49" spans="1:29" s="10" customFormat="1" ht="93" customHeight="1">
      <c r="A49" s="137" t="str">
        <f>'[6]Итого УК расш (о)'!$C$56</f>
        <v>Муниципальное бюджетное образовательное учреждение дополнительного образования детей "Подгорнская детская художественная школа"</v>
      </c>
      <c r="B49" s="78">
        <f>'[7]ФОРМА 2 2021 (2)'!$LJ$35</f>
        <v>4</v>
      </c>
      <c r="C49" s="149">
        <f>'[8]УК расш(о)'!$F$66</f>
        <v>4</v>
      </c>
      <c r="D49" s="13">
        <f t="shared" si="14"/>
        <v>129.10085054678007</v>
      </c>
      <c r="E49" s="15">
        <f>'[7]ФОРМА 2 2021 (2)'!$LK$35</f>
        <v>48877.6625704045</v>
      </c>
      <c r="F49" s="15">
        <f>'[8]УК расш(о)'!$Q$66</f>
        <v>48875</v>
      </c>
      <c r="G49" s="15">
        <f t="shared" si="15"/>
        <v>48877.6625704045</v>
      </c>
      <c r="H49" s="13">
        <f>F49-G49</f>
        <v>-2.662570404500002</v>
      </c>
      <c r="I49" s="16"/>
      <c r="J49" s="16"/>
      <c r="W49" s="131"/>
      <c r="X49" s="77"/>
      <c r="AC49" s="16"/>
    </row>
    <row r="50" spans="1:29" s="10" customFormat="1" ht="39.75" customHeight="1">
      <c r="A50" s="55" t="s">
        <v>113</v>
      </c>
      <c r="B50" s="56">
        <f>SUM(B48:B49)</f>
        <v>9</v>
      </c>
      <c r="C50" s="70">
        <f>SUM(C48:C49)</f>
        <v>9</v>
      </c>
      <c r="D50" s="54">
        <f t="shared" si="14"/>
        <v>132.99209717404023</v>
      </c>
      <c r="E50" s="70">
        <f>(B48*E48+B49*E49)/B50</f>
        <v>50348.247710075666</v>
      </c>
      <c r="F50" s="70">
        <f>(C48*F48+C49*F49)/C50</f>
        <v>50348.148148148146</v>
      </c>
      <c r="G50" s="70">
        <f>(B48*G48+B49*G49)/B50</f>
        <v>50348.247710075666</v>
      </c>
      <c r="H50" s="54">
        <f>F50-G50</f>
        <v>-9.9561927519971505E-2</v>
      </c>
      <c r="I50" s="16"/>
      <c r="J50" s="16"/>
      <c r="W50" s="131"/>
      <c r="X50" s="77"/>
      <c r="AC50" s="16"/>
    </row>
    <row r="51" spans="1:29" s="10" customFormat="1" ht="18.75">
      <c r="A51" s="188" t="s">
        <v>181</v>
      </c>
      <c r="B51" s="188"/>
      <c r="C51" s="188"/>
      <c r="D51" s="188"/>
      <c r="E51" s="188"/>
      <c r="F51" s="188"/>
      <c r="G51" s="188"/>
      <c r="H51" s="188"/>
      <c r="I51" s="16"/>
      <c r="J51" s="16"/>
      <c r="W51" s="150">
        <v>1623.88</v>
      </c>
      <c r="X51" s="77"/>
      <c r="AC51" s="16"/>
    </row>
    <row r="52" spans="1:29" s="138" customFormat="1" ht="93.75">
      <c r="A52" s="137" t="str">
        <f>'[6]Итого УК расш (о)'!$C$67</f>
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</c>
      <c r="B52" s="78">
        <f>'[7]ФОРМА 2 2021 (2)'!$LJ$40</f>
        <v>42.3</v>
      </c>
      <c r="C52" s="72">
        <f>'[8]УК расш(о)'!$F$77</f>
        <v>42</v>
      </c>
      <c r="D52" s="13">
        <f t="shared" ref="D52:D61" si="16">F52/37858*100</f>
        <v>105.34143042463609</v>
      </c>
      <c r="E52" s="15">
        <f>'[7]ФОРМА 2 2021 (2)'!$LK$40</f>
        <v>35637.760069482378</v>
      </c>
      <c r="F52" s="15">
        <f>'[8]УК расш(о)'!$Q$77</f>
        <v>39880.158730158728</v>
      </c>
      <c r="G52" s="15">
        <f t="shared" ref="G52:G60" si="17">E52</f>
        <v>35637.760069482378</v>
      </c>
      <c r="H52" s="13">
        <f>F52-G52</f>
        <v>4242.3986606763501</v>
      </c>
      <c r="I52" s="16"/>
      <c r="J52" s="16"/>
      <c r="W52" s="139"/>
      <c r="X52" s="140"/>
      <c r="AC52" s="16"/>
    </row>
    <row r="53" spans="1:29" s="138" customFormat="1" ht="75.75" customHeight="1">
      <c r="A53" s="137" t="str">
        <f>'[6]Итого УК расш (о)'!$C$68</f>
        <v>Муниципальное бюджетное образовательное учреждение дополнительного образования детей «Детская музыкальная школа № 2» Города Томска</v>
      </c>
      <c r="B53" s="7">
        <f>'[7]ФОРМА 2 2021 (2)'!$LJ$41</f>
        <v>30.5</v>
      </c>
      <c r="C53" s="72">
        <f>'[8]УК расш(о)'!$F$78</f>
        <v>30</v>
      </c>
      <c r="D53" s="13">
        <f t="shared" si="16"/>
        <v>82.589325021571838</v>
      </c>
      <c r="E53" s="15">
        <f>'[7]ФОРМА 2 2021 (2)'!$LK$41</f>
        <v>31715.857584519657</v>
      </c>
      <c r="F53" s="15">
        <f>'[8]УК расш(о)'!$Q$78</f>
        <v>31266.666666666664</v>
      </c>
      <c r="G53" s="15">
        <f t="shared" si="17"/>
        <v>31715.857584519657</v>
      </c>
      <c r="H53" s="13">
        <f t="shared" ref="H53:H60" si="18">F53-G53</f>
        <v>-449.19091785299315</v>
      </c>
      <c r="I53" s="16"/>
      <c r="J53" s="16"/>
      <c r="W53" s="139"/>
      <c r="X53" s="140"/>
      <c r="AC53" s="16"/>
    </row>
    <row r="54" spans="1:29" s="138" customFormat="1" ht="98.25" customHeight="1">
      <c r="A54" s="137" t="str">
        <f>'[6]Итого УК расш (о)'!$C$66</f>
        <v>Муниципальное автономное образовательное учреждение дополнительного образования детей «Детская школа искусств № 3» Города Томска</v>
      </c>
      <c r="B54" s="7">
        <f>'[7]ФОРМА 2 2021 (2)'!$LJ$42</f>
        <v>54.1</v>
      </c>
      <c r="C54" s="72">
        <f>'[8]УК расш(о)'!$F$76</f>
        <v>56.1</v>
      </c>
      <c r="D54" s="13">
        <f t="shared" si="16"/>
        <v>82.580221986610567</v>
      </c>
      <c r="E54" s="15">
        <f>'[7]ФОРМА 2 2021 (2)'!$LK$42</f>
        <v>33715.170408752878</v>
      </c>
      <c r="F54" s="15">
        <f>'[8]УК расш(о)'!$Q$76</f>
        <v>31263.220439691027</v>
      </c>
      <c r="G54" s="15">
        <f t="shared" si="17"/>
        <v>33715.170408752878</v>
      </c>
      <c r="H54" s="13">
        <f t="shared" si="18"/>
        <v>-2451.9499690618504</v>
      </c>
      <c r="I54" s="16"/>
      <c r="J54" s="16"/>
      <c r="W54" s="139"/>
      <c r="X54" s="140"/>
      <c r="AC54" s="16"/>
    </row>
    <row r="55" spans="1:29" s="138" customFormat="1" ht="95.25" customHeight="1">
      <c r="A55" s="137" t="str">
        <f>'[6]Итого УК расш (о)'!$C$65</f>
        <v>Муниципальное бюджетное образовательное учреждение дополнительного образования детей «Детская музыкальная школа №4» Города Томска</v>
      </c>
      <c r="B55" s="7">
        <f>'[7]ФОРМА 2 2021 (2)'!$LJ$43</f>
        <v>26.7</v>
      </c>
      <c r="C55" s="72">
        <f>'[8]УК расш(о)'!$F$75</f>
        <v>26.7</v>
      </c>
      <c r="D55" s="13">
        <f t="shared" si="16"/>
        <v>72.806398098842195</v>
      </c>
      <c r="E55" s="15">
        <f>'[7]ФОРМА 2 2021 (2)'!$LK$43</f>
        <v>34507.134371206492</v>
      </c>
      <c r="F55" s="15">
        <f>'[8]УК расш(о)'!$Q$75</f>
        <v>27563.046192259677</v>
      </c>
      <c r="G55" s="15">
        <f t="shared" si="17"/>
        <v>34507.134371206492</v>
      </c>
      <c r="H55" s="13">
        <f t="shared" si="18"/>
        <v>-6944.0881789468149</v>
      </c>
      <c r="I55" s="16"/>
      <c r="J55" s="16"/>
      <c r="W55" s="139"/>
      <c r="X55" s="140"/>
      <c r="AC55" s="16"/>
    </row>
    <row r="56" spans="1:29" s="138" customFormat="1" ht="95.25" customHeight="1">
      <c r="A56" s="137" t="str">
        <f>'[6]Итого УК расш (о)'!$C$69</f>
        <v>Муниципальное бюджетное образовательное учреждение дополнительного образования детей «Детская школа искусств №5» Города Томска</v>
      </c>
      <c r="B56" s="78">
        <f>'[7]ФОРМА 2 2021 (2)'!$LJ$44</f>
        <v>27.4</v>
      </c>
      <c r="C56" s="72">
        <f>'[8]УК расш(о)'!$F$79</f>
        <v>27.2</v>
      </c>
      <c r="D56" s="13">
        <f t="shared" si="16"/>
        <v>88.91585584521728</v>
      </c>
      <c r="E56" s="15">
        <f>'[7]ФОРМА 2 2021 (2)'!$LK$44</f>
        <v>39959.573667478624</v>
      </c>
      <c r="F56" s="15">
        <f>'[8]УК расш(о)'!$Q$79</f>
        <v>33661.764705882357</v>
      </c>
      <c r="G56" s="15">
        <f t="shared" si="17"/>
        <v>39959.573667478624</v>
      </c>
      <c r="H56" s="13">
        <f t="shared" si="18"/>
        <v>-6297.8089615962672</v>
      </c>
      <c r="I56" s="16"/>
      <c r="J56" s="16"/>
      <c r="W56" s="139"/>
      <c r="X56" s="140"/>
      <c r="AC56" s="16"/>
    </row>
    <row r="57" spans="1:29" s="138" customFormat="1" ht="93.75" hidden="1" customHeight="1">
      <c r="A57" s="137" t="str">
        <f>'[6]Итого УК расш (о)'!$C$70</f>
        <v>Муниципальное бюджетное образовательное учреждение дополнительного образования детей «Детская школа искусств № 7» Города Томска</v>
      </c>
      <c r="B57" s="78"/>
      <c r="C57" s="15"/>
      <c r="D57" s="13">
        <f t="shared" si="16"/>
        <v>0</v>
      </c>
      <c r="E57" s="15"/>
      <c r="F57" s="15"/>
      <c r="G57" s="15">
        <f t="shared" si="17"/>
        <v>0</v>
      </c>
      <c r="H57" s="13">
        <f t="shared" si="18"/>
        <v>0</v>
      </c>
      <c r="I57" s="16"/>
      <c r="J57" s="16"/>
      <c r="W57" s="139"/>
      <c r="X57" s="140"/>
      <c r="AC57" s="16"/>
    </row>
    <row r="58" spans="1:29" s="138" customFormat="1" ht="95.25" customHeight="1">
      <c r="A58" s="137" t="str">
        <f>'[6]Итого УК расш (о)'!$C$71</f>
        <v>Муниципальное бюджетное образовательное учреждение дополнительного образования детей «Детская школа искусств № 8» Города Томска</v>
      </c>
      <c r="B58" s="78">
        <f>'[7]ФОРМА 2 2021 (2)'!$LJ$46</f>
        <v>10</v>
      </c>
      <c r="C58" s="72">
        <f>'[8]УК расш(о)'!$F$80</f>
        <v>9</v>
      </c>
      <c r="D58" s="13">
        <f t="shared" si="16"/>
        <v>78.382571911020321</v>
      </c>
      <c r="E58" s="15">
        <f>'[7]ФОРМА 2 2021 (2)'!$LK$46</f>
        <v>26528.797950920714</v>
      </c>
      <c r="F58" s="15">
        <f>'[8]УК расш(о)'!$Q$80</f>
        <v>29674.074074074073</v>
      </c>
      <c r="G58" s="15">
        <f t="shared" si="17"/>
        <v>26528.797950920714</v>
      </c>
      <c r="H58" s="13">
        <f>F58-G58</f>
        <v>3145.2761231533586</v>
      </c>
      <c r="I58" s="16"/>
      <c r="J58" s="16"/>
      <c r="W58" s="139"/>
      <c r="X58" s="140"/>
      <c r="AC58" s="16"/>
    </row>
    <row r="59" spans="1:29" s="138" customFormat="1" ht="95.25" customHeight="1">
      <c r="A59" s="137" t="str">
        <f>'[6]Итого УК расш (о)'!$C$63</f>
        <v>Муниципальное автономное образовательное учреждение дополнительного образования детей «Детская художественная школа №1» Города Томска</v>
      </c>
      <c r="B59" s="78">
        <f>'[7]ФОРМА 2 2021 (2)'!$LJ$47</f>
        <v>15.8</v>
      </c>
      <c r="C59" s="72">
        <f>'[8]УК расш(о)'!$F$73</f>
        <v>16</v>
      </c>
      <c r="D59" s="13">
        <f t="shared" si="16"/>
        <v>130.37755120009859</v>
      </c>
      <c r="E59" s="15">
        <f>'[7]ФОРМА 2 2021 (2)'!$LK$47</f>
        <v>37099.684443727368</v>
      </c>
      <c r="F59" s="15">
        <f>'[8]УК расш(о)'!$Q$73</f>
        <v>49358.333333333328</v>
      </c>
      <c r="G59" s="15">
        <f t="shared" si="17"/>
        <v>37099.684443727368</v>
      </c>
      <c r="H59" s="13">
        <f t="shared" si="18"/>
        <v>12258.64888960596</v>
      </c>
      <c r="I59" s="16"/>
      <c r="J59" s="16"/>
      <c r="W59" s="139"/>
      <c r="X59" s="140"/>
      <c r="AC59" s="16"/>
    </row>
    <row r="60" spans="1:29" s="138" customFormat="1" ht="102" customHeight="1">
      <c r="A60" s="137" t="str">
        <f>'[6]Итого УК расш (о)'!$C$64</f>
        <v>Муниципальное автономное образовательное учреждение дополнительного образования детей «Детская художественная школа №2» Города Томска</v>
      </c>
      <c r="B60" s="7">
        <f>'[7]ФОРМА 2 2021 (2)'!$LJ$48</f>
        <v>17.2</v>
      </c>
      <c r="C60" s="72">
        <f>'[8]УК расш(о)'!$F$74</f>
        <v>17</v>
      </c>
      <c r="D60" s="13">
        <f t="shared" si="16"/>
        <v>110.71817389854139</v>
      </c>
      <c r="E60" s="15">
        <f>'[7]ФОРМА 2 2021 (2)'!$LK$48</f>
        <v>36117.983538721855</v>
      </c>
      <c r="F60" s="15">
        <f>'[8]УК расш(о)'!$Q$74</f>
        <v>41915.686274509804</v>
      </c>
      <c r="G60" s="15">
        <f t="shared" si="17"/>
        <v>36117.983538721855</v>
      </c>
      <c r="H60" s="13">
        <f t="shared" si="18"/>
        <v>5797.7027357879488</v>
      </c>
      <c r="I60" s="16"/>
      <c r="J60" s="16"/>
      <c r="W60" s="139"/>
      <c r="X60" s="140"/>
      <c r="AC60" s="16"/>
    </row>
    <row r="61" spans="1:29" s="143" customFormat="1" ht="37.5">
      <c r="A61" s="55" t="s">
        <v>182</v>
      </c>
      <c r="B61" s="56">
        <f>SUM(B52:B60)</f>
        <v>224</v>
      </c>
      <c r="C61" s="56">
        <f>SUM(C52:C60)</f>
        <v>223.99999999999997</v>
      </c>
      <c r="D61" s="54">
        <f t="shared" si="16"/>
        <v>91.834398718016459</v>
      </c>
      <c r="E61" s="56">
        <f>(B52*E52+B53*E53+B54*E54+B55*E55+B56*E56+B57*E57+B58*E58+B59*E59+B60*E60)/B61</f>
        <v>34766.637246280043</v>
      </c>
      <c r="F61" s="56">
        <f>(C52*F52+C53*F53+C54*F54+C55*F55+C56*F56+C57*F57+C58*F58+C59*F59+C60*F60)/C61</f>
        <v>34766.666666666672</v>
      </c>
      <c r="G61" s="56">
        <f>(G52*B52+B53*G53+G54*B54+B55*G55+G56*B56+B57*G57+G58*B58+B59*G59+G60*B60)/B61</f>
        <v>34766.637246280043</v>
      </c>
      <c r="H61" s="54">
        <f>F61-G61</f>
        <v>2.9420386628771666E-2</v>
      </c>
      <c r="I61" s="16"/>
      <c r="J61" s="16"/>
      <c r="W61" s="144"/>
      <c r="X61" s="145"/>
      <c r="AC61" s="16"/>
    </row>
    <row r="62" spans="1:29" s="143" customFormat="1" ht="18.75">
      <c r="A62" s="188" t="s">
        <v>183</v>
      </c>
      <c r="B62" s="188"/>
      <c r="C62" s="188"/>
      <c r="D62" s="188"/>
      <c r="E62" s="188"/>
      <c r="F62" s="188"/>
      <c r="G62" s="188"/>
      <c r="H62" s="188"/>
      <c r="I62" s="16"/>
      <c r="J62" s="16"/>
      <c r="W62" s="144">
        <v>0</v>
      </c>
      <c r="X62" s="145"/>
      <c r="AC62" s="16"/>
    </row>
    <row r="63" spans="1:29" s="143" customFormat="1" ht="75">
      <c r="A63" s="46" t="s">
        <v>184</v>
      </c>
      <c r="B63" s="15">
        <f>'[7]ФОРМА 2 2021 (2)'!$LJ$49</f>
        <v>2.1</v>
      </c>
      <c r="C63" s="15">
        <f>'[8]УК расш(о)'!$F$84</f>
        <v>3</v>
      </c>
      <c r="D63" s="13">
        <f t="shared" ref="D63:D64" si="19">F63/37858*100</f>
        <v>186.45699426511936</v>
      </c>
      <c r="E63" s="15">
        <f>'[7]ФОРМА 2 2021 (2)'!$LK$49</f>
        <v>70581.492453612256</v>
      </c>
      <c r="F63" s="72">
        <f>'[8]УК расш(о)'!$Q$84</f>
        <v>70588.888888888891</v>
      </c>
      <c r="G63" s="15">
        <f>E63</f>
        <v>70581.492453612256</v>
      </c>
      <c r="H63" s="13">
        <f>F63-G63</f>
        <v>7.3964352766342927</v>
      </c>
      <c r="I63" s="16"/>
      <c r="J63" s="16"/>
      <c r="W63" s="144"/>
      <c r="X63" s="145"/>
      <c r="AC63" s="16"/>
    </row>
    <row r="64" spans="1:29" s="143" customFormat="1" ht="37.5">
      <c r="A64" s="151" t="s">
        <v>185</v>
      </c>
      <c r="B64" s="56">
        <f>B63</f>
        <v>2.1</v>
      </c>
      <c r="C64" s="56">
        <f t="shared" ref="C64" si="20">C63</f>
        <v>3</v>
      </c>
      <c r="D64" s="56">
        <f t="shared" si="19"/>
        <v>186.45699426511936</v>
      </c>
      <c r="E64" s="56">
        <f>(B63*E63)/B64</f>
        <v>70581.492453612256</v>
      </c>
      <c r="F64" s="56">
        <f>(C63*F63)/C64</f>
        <v>70588.888888888891</v>
      </c>
      <c r="G64" s="56">
        <f>(B63*G63)/B64</f>
        <v>70581.492453612256</v>
      </c>
      <c r="H64" s="56">
        <f>F64-G64</f>
        <v>7.3964352766342927</v>
      </c>
      <c r="I64" s="16"/>
      <c r="J64" s="16"/>
      <c r="W64" s="144"/>
      <c r="X64" s="145"/>
      <c r="AC64" s="16"/>
    </row>
    <row r="65" spans="1:32" s="10" customFormat="1" ht="18.75">
      <c r="A65" s="188" t="s">
        <v>186</v>
      </c>
      <c r="B65" s="188"/>
      <c r="C65" s="188"/>
      <c r="D65" s="188"/>
      <c r="E65" s="188"/>
      <c r="F65" s="188"/>
      <c r="G65" s="188"/>
      <c r="H65" s="188"/>
      <c r="I65" s="16"/>
      <c r="J65" s="16"/>
      <c r="W65" s="131">
        <v>332.2</v>
      </c>
      <c r="X65" s="77"/>
      <c r="AC65" s="16"/>
    </row>
    <row r="66" spans="1:32" s="10" customFormat="1" ht="76.5" customHeight="1">
      <c r="A66" s="11" t="str">
        <f>'[6]Итого УК расш (о)'!$C$74</f>
        <v>Муниципальное бюджетное образовательное учреждение дополнительного образования детей "Детская школа искусств"</v>
      </c>
      <c r="B66" s="78">
        <f>'[7]ФОРМА 2 2021 (2)'!$LJ$50</f>
        <v>27.3</v>
      </c>
      <c r="C66" s="72">
        <f>'[8]УК расш(о)'!$F$81</f>
        <v>27.3</v>
      </c>
      <c r="D66" s="13">
        <f t="shared" ref="D66:D67" si="21">F66/37858*100</f>
        <v>135.25899203959324</v>
      </c>
      <c r="E66" s="15">
        <f>'[7]ФОРМА 2 2021 (2)'!$LK$50</f>
        <v>51206.049113883215</v>
      </c>
      <c r="F66" s="15">
        <f>'[8]УК расш(о)'!$Q$81</f>
        <v>51206.349206349209</v>
      </c>
      <c r="G66" s="15">
        <f>E66</f>
        <v>51206.049113883215</v>
      </c>
      <c r="H66" s="13">
        <f>F66-G66</f>
        <v>0.30009246599365724</v>
      </c>
      <c r="I66" s="16"/>
      <c r="J66" s="16"/>
      <c r="W66" s="131"/>
      <c r="X66" s="77"/>
      <c r="AC66" s="16"/>
    </row>
    <row r="67" spans="1:32" s="10" customFormat="1" ht="35.25" customHeight="1">
      <c r="A67" s="55" t="s">
        <v>187</v>
      </c>
      <c r="B67" s="56">
        <f>SUM(B66:B66)</f>
        <v>27.3</v>
      </c>
      <c r="C67" s="56">
        <f>SUM(C66:C66)</f>
        <v>27.3</v>
      </c>
      <c r="D67" s="54">
        <f t="shared" si="21"/>
        <v>135.25899203959324</v>
      </c>
      <c r="E67" s="56">
        <f>(B66*E66)/B67</f>
        <v>51206.049113883215</v>
      </c>
      <c r="F67" s="56">
        <f>(C66*F66)/C67</f>
        <v>51206.349206349209</v>
      </c>
      <c r="G67" s="56">
        <f>(B66*G66)/B67</f>
        <v>51206.049113883215</v>
      </c>
      <c r="H67" s="54">
        <f>F67-G67</f>
        <v>0.30009246599365724</v>
      </c>
      <c r="I67" s="16">
        <f t="shared" ref="I67" si="22">C67-B67</f>
        <v>0</v>
      </c>
      <c r="J67" s="16"/>
      <c r="W67" s="131"/>
      <c r="X67" s="77"/>
      <c r="AC67" s="16"/>
    </row>
    <row r="68" spans="1:32" s="10" customFormat="1" ht="18.75">
      <c r="A68" s="198" t="s">
        <v>144</v>
      </c>
      <c r="B68" s="199"/>
      <c r="C68" s="199"/>
      <c r="D68" s="199"/>
      <c r="E68" s="199"/>
      <c r="F68" s="199"/>
      <c r="G68" s="199"/>
      <c r="H68" s="200"/>
      <c r="I68" s="16"/>
      <c r="J68" s="16"/>
      <c r="W68" s="150">
        <v>487.2</v>
      </c>
      <c r="X68" s="77">
        <v>1545.48</v>
      </c>
      <c r="Z68" s="152">
        <f>X68-W68</f>
        <v>1058.28</v>
      </c>
      <c r="AC68" s="16"/>
    </row>
    <row r="69" spans="1:32" s="10" customFormat="1" ht="76.5" customHeight="1">
      <c r="A69" s="11" t="str">
        <f>'[6]Итого УК расш (о)'!$C$78</f>
        <v>Муниципальное автономное учреждение дополнительного образования ЗАТО Северск "Детская школа искусств»</v>
      </c>
      <c r="B69" s="78">
        <f>'[7]ФОРМА 2 2021 (2)'!$LJ$53</f>
        <v>93.4</v>
      </c>
      <c r="C69" s="72">
        <f>'[8]УК расш(о)'!$F$90</f>
        <v>93.4</v>
      </c>
      <c r="D69" s="13">
        <f t="shared" ref="D69:D74" si="23">F69/37858*100</f>
        <v>98.33319437913093</v>
      </c>
      <c r="E69" s="15">
        <f>'[7]ФОРМА 2 2021 (2)'!$LK$53</f>
        <v>37226.965398590924</v>
      </c>
      <c r="F69" s="15">
        <f>'[8]УК расш(о)'!$Q$90</f>
        <v>37226.980728051385</v>
      </c>
      <c r="G69" s="15">
        <f t="shared" ref="G69:G71" si="24">E69</f>
        <v>37226.965398590924</v>
      </c>
      <c r="H69" s="13">
        <f t="shared" ref="H69:H74" si="25">F69-G69</f>
        <v>1.5329460460634436E-2</v>
      </c>
      <c r="I69" s="16"/>
      <c r="J69" s="16"/>
      <c r="W69" s="131"/>
      <c r="X69" s="77"/>
      <c r="AC69" s="16"/>
    </row>
    <row r="70" spans="1:32" s="10" customFormat="1" ht="80.25" customHeight="1">
      <c r="A70" s="11" t="str">
        <f>'[6]Итого УК расш (о)'!$C$79</f>
        <v>Муниципальное бюджетное образовательное учреждение дополнительного образования детей «Художественная школа»</v>
      </c>
      <c r="B70" s="78">
        <f>'[7]ФОРМА 2 2021 (2)'!$LJ$52</f>
        <v>21</v>
      </c>
      <c r="C70" s="15">
        <f>'[8]УК расш(о)'!$F$91</f>
        <v>21</v>
      </c>
      <c r="D70" s="13">
        <f t="shared" si="23"/>
        <v>89.24745519388658</v>
      </c>
      <c r="E70" s="15">
        <f>'[7]ФОРМА 2 2021 (2)'!$LK$52</f>
        <v>33787.859337283298</v>
      </c>
      <c r="F70" s="15">
        <f>'[8]УК расш(о)'!$Q$91</f>
        <v>33787.301587301583</v>
      </c>
      <c r="G70" s="15">
        <f t="shared" si="24"/>
        <v>33787.859337283298</v>
      </c>
      <c r="H70" s="13">
        <f t="shared" si="25"/>
        <v>-0.55774998171546031</v>
      </c>
      <c r="I70" s="16"/>
      <c r="J70" s="16"/>
      <c r="W70" s="131"/>
      <c r="X70" s="77"/>
      <c r="AC70" s="16"/>
    </row>
    <row r="71" spans="1:32" s="10" customFormat="1" ht="87.75" customHeight="1">
      <c r="A71" s="11" t="str">
        <f>'[6]Итого УК расш (о)'!$C$80</f>
        <v>Муниципальное бюджетное образовательное учреждение дополнительного образования детей   "Самусьская детская школа искусств"</v>
      </c>
      <c r="B71" s="78">
        <f>'[7]ФОРМА 2 2021 (2)'!$LJ$54</f>
        <v>13</v>
      </c>
      <c r="C71" s="72">
        <f>'[8]УК расш(о)'!$F$92</f>
        <v>13</v>
      </c>
      <c r="D71" s="13">
        <f t="shared" si="23"/>
        <v>98.641211219794371</v>
      </c>
      <c r="E71" s="15">
        <f>'[7]ФОРМА 2 2021 (2)'!$LK$54</f>
        <v>37341.739138997204</v>
      </c>
      <c r="F71" s="15">
        <f>'[8]УК расш(о)'!$Q$92</f>
        <v>37343.58974358975</v>
      </c>
      <c r="G71" s="15">
        <f t="shared" si="24"/>
        <v>37341.739138997204</v>
      </c>
      <c r="H71" s="13">
        <f t="shared" si="25"/>
        <v>1.8506045925460057</v>
      </c>
      <c r="I71" s="16"/>
      <c r="J71" s="16"/>
      <c r="W71" s="131"/>
      <c r="X71" s="77"/>
      <c r="AC71" s="16"/>
      <c r="AE71" s="153"/>
      <c r="AF71" s="153"/>
    </row>
    <row r="72" spans="1:32" s="10" customFormat="1" ht="37.5">
      <c r="A72" s="55" t="s">
        <v>153</v>
      </c>
      <c r="B72" s="56">
        <f>SUM(B69:B71)</f>
        <v>127.4</v>
      </c>
      <c r="C72" s="56">
        <f>SUM(C69:C71)</f>
        <v>127.4</v>
      </c>
      <c r="D72" s="54">
        <f t="shared" si="23"/>
        <v>96.86697535274547</v>
      </c>
      <c r="E72" s="56">
        <f>(B69*E69+B70*E70+B71*E71)/B72</f>
        <v>36671.791390253573</v>
      </c>
      <c r="F72" s="56">
        <f>(C69*F69+C70*F70+C71*F71)/C72</f>
        <v>36671.899529042385</v>
      </c>
      <c r="G72" s="56">
        <f>(G69*B69+B70*G70+G71*B71)/B72</f>
        <v>36671.791390253573</v>
      </c>
      <c r="H72" s="54">
        <f t="shared" si="25"/>
        <v>0.10813878881162964</v>
      </c>
      <c r="I72" s="16">
        <f t="shared" ref="I72:I73" si="26">C72-B72</f>
        <v>0</v>
      </c>
      <c r="J72" s="16"/>
      <c r="K72" s="10" t="s">
        <v>188</v>
      </c>
      <c r="W72" s="131"/>
      <c r="X72" s="77"/>
      <c r="AC72" s="16"/>
      <c r="AE72" s="16"/>
      <c r="AF72" s="16"/>
    </row>
    <row r="73" spans="1:32" s="156" customFormat="1" ht="18.75">
      <c r="A73" s="154" t="s">
        <v>189</v>
      </c>
      <c r="B73" s="155">
        <f>B72+B67+B61+B50+B46+B40+B33+B30+B24+B27+B21+B64</f>
        <v>492.40000000000003</v>
      </c>
      <c r="C73" s="155">
        <f>C72+C67+C61+C50+C46+C40+C33+C30+C24+C27+C21+C64</f>
        <v>493.5</v>
      </c>
      <c r="D73" s="136">
        <f t="shared" si="23"/>
        <v>100.40952014485813</v>
      </c>
      <c r="E73" s="155">
        <f>(E72*B72+B67*E67+E61*B61+B50*E50+E46*B46+E40*B40+B33*E33+E30*B30+B27*E27+E24*B24+E21*B21+E64*B64)/B73</f>
        <v>37844.493324245661</v>
      </c>
      <c r="F73" s="155">
        <f>(F72*C72+C67*F67+F61*C61+C50*F50+F46*C46+F40*C40+C33*F33+F30*C30+C27*F27+F24*C24+F21*C21+F64*C64)/C73</f>
        <v>38013.036136440394</v>
      </c>
      <c r="G73" s="155">
        <f>(G72*B72+B67*G67+G61*B61+B50*G50+G46*B46+G40*B40+B33*G33+G30*B30+B27*G27+G24*B24+G21*B21+G64*B64)/B73</f>
        <v>37844.493324245661</v>
      </c>
      <c r="H73" s="136">
        <f t="shared" si="25"/>
        <v>168.54281219473341</v>
      </c>
      <c r="I73" s="16">
        <f t="shared" si="26"/>
        <v>1.0999999999999659</v>
      </c>
      <c r="J73" s="16"/>
      <c r="W73" s="157" t="e">
        <f>W19+#REF!+W22+W25+W28+W31+W34+#REF!+W41+W47+#REF!+#REF!+W51+W62+W65+W68</f>
        <v>#REF!</v>
      </c>
      <c r="X73" s="158"/>
      <c r="AC73" s="16"/>
    </row>
    <row r="74" spans="1:32" s="156" customFormat="1" ht="18.75">
      <c r="A74" s="154" t="s">
        <v>190</v>
      </c>
      <c r="B74" s="155">
        <f>B73+B17</f>
        <v>547.20000000000005</v>
      </c>
      <c r="C74" s="155">
        <f>C73+C17</f>
        <v>548.29999999999995</v>
      </c>
      <c r="D74" s="136">
        <f t="shared" si="23"/>
        <v>100.47480863990957</v>
      </c>
      <c r="E74" s="155">
        <f>(E73*B73+E17*B17)/B74</f>
        <v>37858.028828130722</v>
      </c>
      <c r="F74" s="155">
        <f>(F73*C73+F17*C17)/C74</f>
        <v>38037.753054896966</v>
      </c>
      <c r="G74" s="155">
        <f>(G73*B73+G17*B17)/B74</f>
        <v>37858.028828130722</v>
      </c>
      <c r="H74" s="136">
        <f t="shared" si="25"/>
        <v>179.7242267662441</v>
      </c>
      <c r="I74" s="16"/>
      <c r="J74" s="16"/>
      <c r="W74" s="157"/>
      <c r="X74" s="158"/>
      <c r="AC74" s="16"/>
    </row>
    <row r="75" spans="1:32" ht="18.75">
      <c r="A75" s="119" t="s">
        <v>191</v>
      </c>
      <c r="B75" s="119"/>
      <c r="C75" s="119"/>
      <c r="D75" s="159"/>
      <c r="E75" s="121"/>
      <c r="F75" s="160"/>
      <c r="G75" s="121"/>
      <c r="J75" s="16"/>
      <c r="W75" s="161"/>
      <c r="X75" s="162"/>
    </row>
    <row r="76" spans="1:32" ht="18.75">
      <c r="A76" s="159" t="s">
        <v>157</v>
      </c>
      <c r="B76" s="121"/>
      <c r="C76" s="121"/>
      <c r="D76" s="159"/>
      <c r="E76" s="121"/>
      <c r="F76" s="121"/>
      <c r="G76" s="121"/>
      <c r="J76" s="16"/>
    </row>
    <row r="78" spans="1:32">
      <c r="E78" s="163"/>
    </row>
    <row r="80" spans="1:32">
      <c r="F80" s="163"/>
    </row>
    <row r="83" spans="3:3">
      <c r="C83" s="116"/>
    </row>
  </sheetData>
  <mergeCells count="25">
    <mergeCell ref="A62:H62"/>
    <mergeCell ref="A65:H65"/>
    <mergeCell ref="A68:H68"/>
    <mergeCell ref="A28:H28"/>
    <mergeCell ref="A31:H31"/>
    <mergeCell ref="A34:H34"/>
    <mergeCell ref="A41:H41"/>
    <mergeCell ref="A47:H47"/>
    <mergeCell ref="A51:H51"/>
    <mergeCell ref="A25:H25"/>
    <mergeCell ref="G1:H1"/>
    <mergeCell ref="G2:H2"/>
    <mergeCell ref="A4:H4"/>
    <mergeCell ref="A7:A8"/>
    <mergeCell ref="B7:B8"/>
    <mergeCell ref="C7:C8"/>
    <mergeCell ref="D7:D8"/>
    <mergeCell ref="E7:F7"/>
    <mergeCell ref="G7:G8"/>
    <mergeCell ref="H7:H8"/>
    <mergeCell ref="A10:H10"/>
    <mergeCell ref="A11:H11"/>
    <mergeCell ref="A18:H18"/>
    <mergeCell ref="A19:H19"/>
    <mergeCell ref="A22:H22"/>
  </mergeCells>
  <pageMargins left="0.11811023622047245" right="0.11811023622047245" top="0.15748031496062992" bottom="0.15748031496062992" header="0.31496062992125984" footer="0.31496062992125984"/>
  <pageSetup paperSize="9" scale="55" orientation="landscape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Q226"/>
  <sheetViews>
    <sheetView tabSelected="1" view="pageBreakPreview" zoomScale="60" zoomScaleNormal="70" workbookViewId="0">
      <pane xSplit="1" ySplit="8" topLeftCell="B209" activePane="bottomRight" state="frozen"/>
      <selection activeCell="H120" sqref="H120"/>
      <selection pane="topRight" activeCell="H120" sqref="H120"/>
      <selection pane="bottomLeft" activeCell="H120" sqref="H120"/>
      <selection pane="bottomRight" activeCell="R212" sqref="R212"/>
    </sheetView>
  </sheetViews>
  <sheetFormatPr defaultRowHeight="15"/>
  <cols>
    <col min="1" max="1" width="59.7109375" customWidth="1"/>
    <col min="2" max="2" width="29.28515625" style="1" customWidth="1"/>
    <col min="3" max="3" width="32" style="2" customWidth="1"/>
    <col min="4" max="4" width="34" style="2" customWidth="1"/>
    <col min="5" max="5" width="25" style="4" customWidth="1"/>
    <col min="6" max="6" width="24.140625" style="2" customWidth="1"/>
    <col min="7" max="7" width="21.42578125" style="2" customWidth="1"/>
    <col min="8" max="8" width="20.140625" style="2" customWidth="1"/>
    <col min="9" max="9" width="10.28515625" style="162" bestFit="1" customWidth="1"/>
    <col min="10" max="10" width="31.42578125" style="162" customWidth="1"/>
    <col min="12" max="12" width="9.42578125" bestFit="1" customWidth="1"/>
  </cols>
  <sheetData>
    <row r="1" spans="1:10">
      <c r="E1" s="3"/>
      <c r="H1" s="171" t="s">
        <v>0</v>
      </c>
    </row>
    <row r="2" spans="1:10">
      <c r="F2" s="189" t="s">
        <v>1</v>
      </c>
      <c r="G2" s="189"/>
      <c r="H2" s="189"/>
    </row>
    <row r="3" spans="1:10">
      <c r="F3" s="171"/>
      <c r="G3" s="171"/>
      <c r="H3" s="171"/>
    </row>
    <row r="4" spans="1:10" ht="20.25">
      <c r="A4" s="190" t="s">
        <v>158</v>
      </c>
      <c r="B4" s="190"/>
      <c r="C4" s="190"/>
      <c r="D4" s="190"/>
      <c r="E4" s="190"/>
      <c r="F4" s="190"/>
      <c r="G4" s="190"/>
      <c r="H4" s="190"/>
    </row>
    <row r="5" spans="1:10" ht="28.5" customHeight="1">
      <c r="A5" s="201" t="s">
        <v>2</v>
      </c>
      <c r="B5" s="201"/>
      <c r="C5" s="201"/>
      <c r="D5" s="201"/>
      <c r="E5" s="201"/>
      <c r="F5" s="201"/>
      <c r="G5" s="201"/>
      <c r="H5" s="201"/>
    </row>
    <row r="6" spans="1:10">
      <c r="D6" s="5"/>
      <c r="E6" s="3"/>
    </row>
    <row r="7" spans="1:10" s="6" customFormat="1" ht="131.25" customHeight="1">
      <c r="A7" s="191" t="s">
        <v>3</v>
      </c>
      <c r="B7" s="193" t="s">
        <v>4</v>
      </c>
      <c r="C7" s="192" t="s">
        <v>5</v>
      </c>
      <c r="D7" s="191" t="s">
        <v>6</v>
      </c>
      <c r="E7" s="191" t="s">
        <v>7</v>
      </c>
      <c r="F7" s="191"/>
      <c r="G7" s="191" t="s">
        <v>8</v>
      </c>
      <c r="H7" s="191" t="s">
        <v>9</v>
      </c>
      <c r="I7" s="174"/>
      <c r="J7" s="174"/>
    </row>
    <row r="8" spans="1:10" s="6" customFormat="1" ht="36" customHeight="1">
      <c r="A8" s="191"/>
      <c r="B8" s="193"/>
      <c r="C8" s="192"/>
      <c r="D8" s="191"/>
      <c r="E8" s="173" t="s">
        <v>10</v>
      </c>
      <c r="F8" s="172" t="s">
        <v>11</v>
      </c>
      <c r="G8" s="191"/>
      <c r="H8" s="191"/>
      <c r="I8" s="174"/>
      <c r="J8" s="174"/>
    </row>
    <row r="9" spans="1:10" s="10" customFormat="1" ht="18.75">
      <c r="A9" s="8">
        <v>1</v>
      </c>
      <c r="B9" s="9">
        <v>2</v>
      </c>
      <c r="C9" s="8">
        <v>3</v>
      </c>
      <c r="D9" s="8">
        <v>4</v>
      </c>
      <c r="E9" s="9">
        <v>5</v>
      </c>
      <c r="F9" s="8">
        <v>6</v>
      </c>
      <c r="G9" s="8">
        <v>7</v>
      </c>
      <c r="H9" s="8" t="s">
        <v>12</v>
      </c>
      <c r="I9" s="77"/>
      <c r="J9" s="77"/>
    </row>
    <row r="10" spans="1:10" s="10" customFormat="1" ht="18.75">
      <c r="A10" s="198" t="s">
        <v>13</v>
      </c>
      <c r="B10" s="199"/>
      <c r="C10" s="199"/>
      <c r="D10" s="199"/>
      <c r="E10" s="199"/>
      <c r="F10" s="199"/>
      <c r="G10" s="199"/>
      <c r="H10" s="200"/>
      <c r="I10" s="77"/>
      <c r="J10" s="77"/>
    </row>
    <row r="11" spans="1:10" s="10" customFormat="1" ht="19.5" customHeight="1">
      <c r="A11" s="11" t="s">
        <v>14</v>
      </c>
      <c r="B11" s="12">
        <f>'[10]Ф2 2021'!$KY$16</f>
        <v>139</v>
      </c>
      <c r="C11" s="13">
        <f>'[11]УК расш(к)'!$F$9</f>
        <v>138.4</v>
      </c>
      <c r="D11" s="14">
        <f>F11/39584*100</f>
        <v>88.356284939478456</v>
      </c>
      <c r="E11" s="15">
        <f>'[10]Ф2 2021'!$JM$16</f>
        <v>34972.766136630948</v>
      </c>
      <c r="F11" s="13">
        <f>'[11]УК расш(к)'!$Q$9</f>
        <v>34974.951830443155</v>
      </c>
      <c r="G11" s="15">
        <f>'[10]Ф2 2021'!$KZ$16</f>
        <v>35087.680705205421</v>
      </c>
      <c r="H11" s="13">
        <f>F11-G11</f>
        <v>-112.72887476226606</v>
      </c>
      <c r="I11" s="175"/>
      <c r="J11" s="77"/>
    </row>
    <row r="12" spans="1:10" s="10" customFormat="1" ht="19.5" customHeight="1">
      <c r="A12" s="17" t="str">
        <f>'[12]Sheet1 (2)'!$P$26</f>
        <v>ОГАУК "ТОДЮБ"</v>
      </c>
      <c r="B12" s="18">
        <f>'[10]Ф2 2021'!$KY$17</f>
        <v>49.6</v>
      </c>
      <c r="C12" s="19">
        <f>'[11]УК расш(к)'!$F$10</f>
        <v>49.5</v>
      </c>
      <c r="D12" s="14">
        <f t="shared" ref="D12:D27" si="0">F12/39584*100</f>
        <v>92.184306008073193</v>
      </c>
      <c r="E12" s="13">
        <f>'[10]Ф2 2021'!$JM$17</f>
        <v>36489.836635112515</v>
      </c>
      <c r="F12" s="13">
        <f>'[11]УК расш(к)'!$Q$10</f>
        <v>36490.235690235691</v>
      </c>
      <c r="G12" s="15">
        <f>'[10]Ф2 2021'!$KZ$17</f>
        <v>37300.641176519173</v>
      </c>
      <c r="H12" s="13">
        <f t="shared" ref="H12:H25" si="1">F12-G12</f>
        <v>-810.40548628348188</v>
      </c>
      <c r="I12" s="175"/>
      <c r="J12" s="77"/>
    </row>
    <row r="13" spans="1:10" s="10" customFormat="1" ht="19.5" customHeight="1">
      <c r="A13" s="20" t="s">
        <v>15</v>
      </c>
      <c r="B13" s="21">
        <f>'[10]Ф2 2021'!$KY$29</f>
        <v>12.7</v>
      </c>
      <c r="C13" s="13">
        <f>'[11]УК расш(к)'!$F$14</f>
        <v>12.100000000000001</v>
      </c>
      <c r="D13" s="14">
        <f t="shared" si="0"/>
        <v>71.041865706376598</v>
      </c>
      <c r="E13" s="15">
        <f>'[10]Ф2 2021'!$JM$29</f>
        <v>28121.07836083011</v>
      </c>
      <c r="F13" s="13">
        <f>'[11]УК расш(к)'!$Q$14</f>
        <v>28121.212121212113</v>
      </c>
      <c r="G13" s="15">
        <f>'[10]Ф2 2021'!$KZ$29</f>
        <v>26807.165636553491</v>
      </c>
      <c r="H13" s="13">
        <f t="shared" si="1"/>
        <v>1314.0464846586219</v>
      </c>
      <c r="I13" s="175"/>
      <c r="J13" s="77"/>
    </row>
    <row r="14" spans="1:10" s="10" customFormat="1" ht="18.75">
      <c r="A14" s="20" t="s">
        <v>16</v>
      </c>
      <c r="B14" s="21">
        <f>'[10]Ф2 2021'!$KY$20</f>
        <v>69.099999999999994</v>
      </c>
      <c r="C14" s="21">
        <f>'[11]УК расш(к)'!$F$16</f>
        <v>69</v>
      </c>
      <c r="D14" s="14">
        <f t="shared" si="0"/>
        <v>84.995059732327292</v>
      </c>
      <c r="E14" s="13">
        <f>'[10]Ф2 2021'!$JM$20</f>
        <v>33597.718564612907</v>
      </c>
      <c r="F14" s="13">
        <f>'[11]УК расш(к)'!$Q$16</f>
        <v>33644.444444444438</v>
      </c>
      <c r="G14" s="15">
        <f>'[10]Ф2 2021'!$KZ$20</f>
        <v>34210.453267561956</v>
      </c>
      <c r="H14" s="13">
        <f t="shared" si="1"/>
        <v>-566.00882311751775</v>
      </c>
      <c r="I14" s="175"/>
      <c r="J14" s="77"/>
    </row>
    <row r="15" spans="1:10" s="10" customFormat="1" ht="37.5" customHeight="1">
      <c r="A15" s="20" t="s">
        <v>17</v>
      </c>
      <c r="B15" s="12">
        <f>'[10]Ф2 2021'!$KY$19</f>
        <v>160.30000000000001</v>
      </c>
      <c r="C15" s="22">
        <f>'[11]УК расш(к)'!$F$15</f>
        <v>160.30000000000001</v>
      </c>
      <c r="D15" s="14">
        <f t="shared" si="0"/>
        <v>78.22569108413505</v>
      </c>
      <c r="E15" s="15">
        <f>'[10]Ф2 2021'!$JM$19</f>
        <v>29239.892393683764</v>
      </c>
      <c r="F15" s="13">
        <f>'[11]УК расш(к)'!$Q$15</f>
        <v>30964.857558744017</v>
      </c>
      <c r="G15" s="15">
        <f>'[10]Ф2 2021'!$KZ$19</f>
        <v>29381.701344668963</v>
      </c>
      <c r="H15" s="13">
        <f t="shared" si="1"/>
        <v>1583.1562140750539</v>
      </c>
      <c r="I15" s="175"/>
      <c r="J15" s="77"/>
    </row>
    <row r="16" spans="1:10" s="10" customFormat="1" ht="18.75">
      <c r="A16" s="20" t="s">
        <v>18</v>
      </c>
      <c r="B16" s="23">
        <f>'[10]Ф2 2021'!$KY$26</f>
        <v>88.5</v>
      </c>
      <c r="C16" s="13">
        <f>'[11]УК расш(к)'!$F$11</f>
        <v>89.800000000000011</v>
      </c>
      <c r="D16" s="14">
        <f t="shared" si="0"/>
        <v>94.09852068040658</v>
      </c>
      <c r="E16" s="15">
        <f>'[10]Ф2 2021'!$JM$26</f>
        <v>36900.479215721592</v>
      </c>
      <c r="F16" s="13">
        <f>'[11]УК расш(к)'!$Q$11</f>
        <v>37247.958426132143</v>
      </c>
      <c r="G16" s="15">
        <f>'[10]Ф2 2021'!$KZ$26</f>
        <v>37561.368139990336</v>
      </c>
      <c r="H16" s="13">
        <f t="shared" si="1"/>
        <v>-313.40971385819284</v>
      </c>
      <c r="I16" s="175"/>
      <c r="J16" s="77"/>
    </row>
    <row r="17" spans="1:10" s="10" customFormat="1" ht="18.75">
      <c r="A17" s="20" t="s">
        <v>19</v>
      </c>
      <c r="B17" s="21">
        <f>'[10]Ф2 2021'!$KY$28</f>
        <v>9.8000000000000007</v>
      </c>
      <c r="C17" s="13">
        <f>'[11]УК расш(к)'!$F$13</f>
        <v>9.8000000000000007</v>
      </c>
      <c r="D17" s="14">
        <f t="shared" si="0"/>
        <v>85.919068516654832</v>
      </c>
      <c r="E17" s="15">
        <f>'[10]Ф2 2021'!$JM$28</f>
        <v>34009.226283948316</v>
      </c>
      <c r="F17" s="13">
        <f>'[11]УК расш(к)'!$Q$13</f>
        <v>34010.204081632648</v>
      </c>
      <c r="G17" s="15">
        <f>'[10]Ф2 2021'!$KZ$28</f>
        <v>34180.182764349971</v>
      </c>
      <c r="H17" s="13">
        <f t="shared" si="1"/>
        <v>-169.97868271732295</v>
      </c>
      <c r="I17" s="175"/>
      <c r="J17" s="77"/>
    </row>
    <row r="18" spans="1:10" s="10" customFormat="1" ht="18.75">
      <c r="A18" s="20" t="s">
        <v>20</v>
      </c>
      <c r="B18" s="21">
        <f>'[10]Ф2 2021'!$KY$27</f>
        <v>13.8</v>
      </c>
      <c r="C18" s="13">
        <f>'[11]УК расш(к)'!$F$12</f>
        <v>13.8</v>
      </c>
      <c r="D18" s="14">
        <f t="shared" si="0"/>
        <v>85.337998273835311</v>
      </c>
      <c r="E18" s="15">
        <f>'[10]Ф2 2021'!$JM$27</f>
        <v>33778.488591988018</v>
      </c>
      <c r="F18" s="13">
        <f>'[11]УК расш(к)'!$Q$12</f>
        <v>33780.193236714971</v>
      </c>
      <c r="G18" s="15">
        <f>'[10]Ф2 2021'!$KZ$27</f>
        <v>34436.141814525392</v>
      </c>
      <c r="H18" s="13">
        <f t="shared" si="1"/>
        <v>-655.94857781042083</v>
      </c>
      <c r="I18" s="175"/>
      <c r="J18" s="77"/>
    </row>
    <row r="19" spans="1:10" s="10" customFormat="1" ht="18.75">
      <c r="A19" s="20" t="s">
        <v>21</v>
      </c>
      <c r="B19" s="21">
        <f>'[10]Ф2 2021'!$KY$24</f>
        <v>63.8</v>
      </c>
      <c r="C19" s="13">
        <f>'[11]УК расш(к)'!$F$19</f>
        <v>64</v>
      </c>
      <c r="D19" s="14">
        <f t="shared" si="0"/>
        <v>91.59187845257344</v>
      </c>
      <c r="E19" s="15">
        <f>'[10]Ф2 2021'!$JM$24</f>
        <v>36209.415716202537</v>
      </c>
      <c r="F19" s="13">
        <f>'[11]УК расш(к)'!$Q$19</f>
        <v>36255.729166666672</v>
      </c>
      <c r="G19" s="15">
        <f>'[10]Ф2 2021'!$KZ$24</f>
        <v>37090.647797697304</v>
      </c>
      <c r="H19" s="13">
        <f t="shared" si="1"/>
        <v>-834.91863103063224</v>
      </c>
      <c r="I19" s="175"/>
      <c r="J19" s="77"/>
    </row>
    <row r="20" spans="1:10" s="10" customFormat="1" ht="18.75">
      <c r="A20" s="20" t="str">
        <f>'[12]Sheet1 (2)'!$P$45</f>
        <v>ОГАУК "Театр драмы"</v>
      </c>
      <c r="B20" s="23">
        <f>'[10]Ф2 2021'!$KY$22</f>
        <v>137.1</v>
      </c>
      <c r="C20" s="13">
        <f>'[11]УК расш(к)'!$F$17</f>
        <v>139.30000000000001</v>
      </c>
      <c r="D20" s="14">
        <f t="shared" si="0"/>
        <v>105.38047476478516</v>
      </c>
      <c r="E20" s="15">
        <f>'[10]Ф2 2021'!$JM$22</f>
        <v>41713.672093315334</v>
      </c>
      <c r="F20" s="13">
        <f>'[11]УК расш(к)'!$Q$17</f>
        <v>41713.807130892557</v>
      </c>
      <c r="G20" s="15">
        <f>'[10]Ф2 2021'!$KZ$22</f>
        <v>40901.742265261353</v>
      </c>
      <c r="H20" s="13">
        <f t="shared" si="1"/>
        <v>812.06486563120416</v>
      </c>
      <c r="I20" s="175"/>
      <c r="J20" s="77"/>
    </row>
    <row r="21" spans="1:10" s="10" customFormat="1" ht="18.75">
      <c r="A21" s="20" t="s">
        <v>22</v>
      </c>
      <c r="B21" s="21">
        <f>'[10]Ф2 2021'!$KY$23</f>
        <v>105.3</v>
      </c>
      <c r="C21" s="13">
        <f>'[11]УК расш(к)'!$F$18</f>
        <v>110.4</v>
      </c>
      <c r="D21" s="14">
        <f t="shared" si="0"/>
        <v>84.29072376874079</v>
      </c>
      <c r="E21" s="15">
        <f>'[10]Ф2 2021'!$JM$23</f>
        <v>33365.55599395054</v>
      </c>
      <c r="F21" s="13">
        <f>'[11]УК расш(к)'!$Q$18</f>
        <v>33365.640096618357</v>
      </c>
      <c r="G21" s="15">
        <f>'[10]Ф2 2021'!$KZ$23</f>
        <v>33480.256602329486</v>
      </c>
      <c r="H21" s="13">
        <f t="shared" si="1"/>
        <v>-114.61650571112841</v>
      </c>
      <c r="I21" s="175"/>
      <c r="J21" s="77"/>
    </row>
    <row r="22" spans="1:10" s="10" customFormat="1" ht="18.75">
      <c r="A22" s="20" t="s">
        <v>23</v>
      </c>
      <c r="B22" s="21">
        <f>'[10]Ф2 2021'!$KY$31</f>
        <v>164.2</v>
      </c>
      <c r="C22" s="13">
        <f>'[11]УК расш(к)'!$F$20</f>
        <v>165.5</v>
      </c>
      <c r="D22" s="14">
        <f t="shared" si="0"/>
        <v>158.35382845643028</v>
      </c>
      <c r="E22" s="15">
        <f>'[10]Ф2 2021'!$JM$31</f>
        <v>62682.626074674372</v>
      </c>
      <c r="F22" s="13">
        <f>'[11]УК расш(к)'!$Q$20</f>
        <v>62682.779456193355</v>
      </c>
      <c r="G22" s="15">
        <f>'[10]Ф2 2021'!$KZ$31</f>
        <v>59851.403537329446</v>
      </c>
      <c r="H22" s="13">
        <f t="shared" si="1"/>
        <v>2831.3759188639087</v>
      </c>
      <c r="I22" s="175"/>
      <c r="J22" s="77"/>
    </row>
    <row r="23" spans="1:10" s="10" customFormat="1" ht="19.5" customHeight="1">
      <c r="A23" s="20" t="s">
        <v>24</v>
      </c>
      <c r="B23" s="21">
        <f>'[10]Ф2 2021'!$KY$33</f>
        <v>69.5</v>
      </c>
      <c r="C23" s="13">
        <f>'[11]УК расш(к)'!$F$21</f>
        <v>69.599999999999994</v>
      </c>
      <c r="D23" s="14">
        <f t="shared" si="0"/>
        <v>95.917319819610526</v>
      </c>
      <c r="E23" s="15">
        <f>'[10]Ф2 2021'!$JM$33</f>
        <v>37967.59671463292</v>
      </c>
      <c r="F23" s="13">
        <f>'[11]УК расш(к)'!$Q$21</f>
        <v>37967.911877394632</v>
      </c>
      <c r="G23" s="15">
        <f>'[10]Ф2 2021'!$KZ$33</f>
        <v>38352.938754986797</v>
      </c>
      <c r="H23" s="13">
        <f t="shared" si="1"/>
        <v>-385.02687759216496</v>
      </c>
      <c r="I23" s="175"/>
      <c r="J23" s="77"/>
    </row>
    <row r="24" spans="1:10" s="10" customFormat="1" ht="19.5" customHeight="1">
      <c r="A24" s="20" t="str">
        <f>'[12]Sheet1 (2)'!$P$314</f>
        <v>ОГКУ ЦДНИ ТО</v>
      </c>
      <c r="B24" s="21">
        <f>'[10]Ф2 2021'!$KY$34</f>
        <v>39.700000000000003</v>
      </c>
      <c r="C24" s="13">
        <f>'[11]УК расш(к)'!$F$22</f>
        <v>39.200000000000003</v>
      </c>
      <c r="D24" s="14">
        <f t="shared" si="0"/>
        <v>101.68464617051347</v>
      </c>
      <c r="E24" s="15">
        <f>'[10]Ф2 2021'!$JM$34</f>
        <v>40250.747956236344</v>
      </c>
      <c r="F24" s="13">
        <f>'[11]УК расш(к)'!$Q$22</f>
        <v>40250.85034013605</v>
      </c>
      <c r="G24" s="15">
        <f>'[10]Ф2 2021'!$KZ$34</f>
        <v>40762.612934179924</v>
      </c>
      <c r="H24" s="13">
        <f t="shared" si="1"/>
        <v>-511.76259404387383</v>
      </c>
      <c r="I24" s="175"/>
      <c r="J24" s="77"/>
    </row>
    <row r="25" spans="1:10" s="10" customFormat="1" ht="19.5" customHeight="1">
      <c r="A25" s="24" t="s">
        <v>25</v>
      </c>
      <c r="B25" s="21">
        <f>'[10]Ф2 2021'!$KY$211</f>
        <v>12</v>
      </c>
      <c r="C25" s="25">
        <f>'[11]УК расш(к)'!$F$177</f>
        <v>12.7</v>
      </c>
      <c r="D25" s="14">
        <f t="shared" si="0"/>
        <v>97.006240226438962</v>
      </c>
      <c r="E25" s="15">
        <f>G25</f>
        <v>38543.9</v>
      </c>
      <c r="F25" s="13">
        <f>'[11]УК расш(к)'!$Q$177</f>
        <v>38398.9501312336</v>
      </c>
      <c r="G25" s="15">
        <f>'[10]Ф2 2021'!$KZ$211</f>
        <v>38543.9</v>
      </c>
      <c r="H25" s="13">
        <f t="shared" si="1"/>
        <v>-144.94986876640178</v>
      </c>
      <c r="I25" s="175"/>
      <c r="J25" s="77"/>
    </row>
    <row r="26" spans="1:10" s="10" customFormat="1" ht="19.5">
      <c r="A26" s="26" t="s">
        <v>26</v>
      </c>
      <c r="B26" s="27">
        <f>B11+B12+B13+B14+B15+B16+B17+B18+B19+B20+B21+B22+B23+B24</f>
        <v>1122.3999999999999</v>
      </c>
      <c r="C26" s="27">
        <f>C11+C12+C13+C14+C15+C16+C17+C18+C19+C20+C21+C22+C23+C24</f>
        <v>1130.7</v>
      </c>
      <c r="D26" s="28">
        <f t="shared" si="0"/>
        <v>100.15186506037601</v>
      </c>
      <c r="E26" s="27">
        <f>(E11*B11+E12*B12+E13*B13+E14*B14+E15*B15+E16*B16+E17*B17+E18*B18+E19*B19+E20*B20+E21*B21+E22*B22+E23*B23+E24*B24)/B26</f>
        <v>39356.574518338311</v>
      </c>
      <c r="F26" s="27">
        <f>(F11*C11+F12*C12+F13*C13+F14*C14+F15*C15+F16*C16+F17*C17+F18*C18+F19*C19+F20*C20+F21*C21+F22*C22+F23*C23+F24*C24)/C26</f>
        <v>39644.114265499244</v>
      </c>
      <c r="G26" s="27">
        <f>(G11*B11+G12*B12+G13*B13+G14*B14+G15*B15+G16*B16+G17*B17+G18*B18+G19*B19+G20*B20+G21*B21+G22*B22+G23*B23+G24*B24)/B26</f>
        <v>39100.885380342188</v>
      </c>
      <c r="H26" s="27">
        <f>F26-G26</f>
        <v>543.22888515705563</v>
      </c>
      <c r="I26" s="175"/>
      <c r="J26" s="77"/>
    </row>
    <row r="27" spans="1:10" s="10" customFormat="1" ht="19.5">
      <c r="A27" s="29" t="s">
        <v>27</v>
      </c>
      <c r="B27" s="30">
        <f>B26+B25</f>
        <v>1134.3999999999999</v>
      </c>
      <c r="C27" s="31">
        <f>C26+C25</f>
        <v>1143.4000000000001</v>
      </c>
      <c r="D27" s="32">
        <f t="shared" si="0"/>
        <v>100.11692590050983</v>
      </c>
      <c r="E27" s="30">
        <f>(E26*B26+E25*B25)/B27</f>
        <v>39347.977820330496</v>
      </c>
      <c r="F27" s="30">
        <f>(F26*C26+F25*C25)/C27</f>
        <v>39630.283948457807</v>
      </c>
      <c r="G27" s="33">
        <f>(G26*B26+G25*B25)/B27</f>
        <v>39094.99343344153</v>
      </c>
      <c r="H27" s="34">
        <f>F27-G27</f>
        <v>535.29051501627691</v>
      </c>
      <c r="I27" s="175"/>
      <c r="J27" s="77"/>
    </row>
    <row r="28" spans="1:10" s="10" customFormat="1" ht="18.75">
      <c r="A28" s="198" t="s">
        <v>28</v>
      </c>
      <c r="B28" s="199"/>
      <c r="C28" s="199"/>
      <c r="D28" s="199"/>
      <c r="E28" s="199"/>
      <c r="F28" s="199"/>
      <c r="G28" s="199"/>
      <c r="H28" s="200"/>
      <c r="I28" s="175"/>
      <c r="J28" s="77"/>
    </row>
    <row r="29" spans="1:10" s="39" customFormat="1" ht="31.5" customHeight="1">
      <c r="A29" s="11" t="str">
        <f>'[13]СЗП15 ф14 юр.л.'!$B$6</f>
        <v>МБУ "Культурно - спортивный комплекс"</v>
      </c>
      <c r="B29" s="12">
        <f>'[10]Ф2 2021'!$KY$43</f>
        <v>69.8</v>
      </c>
      <c r="C29" s="35">
        <f>'[11]УК расш(к)'!$F$26</f>
        <v>69.400000000000006</v>
      </c>
      <c r="D29" s="36">
        <f t="shared" ref="D29:D30" si="2">F29/39584*100</f>
        <v>121.65789338806583</v>
      </c>
      <c r="E29" s="37">
        <f>'[10]Ф2 2021'!$KZ$43</f>
        <v>48155.848153307605</v>
      </c>
      <c r="F29" s="37">
        <f>'[11]УК расш(к)'!$Q$26</f>
        <v>48157.060518731982</v>
      </c>
      <c r="G29" s="15">
        <f>'[10]Ф2 2021'!$KZ$43</f>
        <v>48155.848153307605</v>
      </c>
      <c r="H29" s="38">
        <f>F29-G29</f>
        <v>1.2123654243769124</v>
      </c>
      <c r="I29" s="175"/>
      <c r="J29" s="75"/>
    </row>
    <row r="30" spans="1:10" s="44" customFormat="1" ht="38.25" customHeight="1">
      <c r="A30" s="40" t="s">
        <v>29</v>
      </c>
      <c r="B30" s="41">
        <f>SUM(B29:B29)</f>
        <v>69.8</v>
      </c>
      <c r="C30" s="42">
        <f>SUM(C29:C29)</f>
        <v>69.400000000000006</v>
      </c>
      <c r="D30" s="36">
        <f t="shared" si="2"/>
        <v>121.65789338806583</v>
      </c>
      <c r="E30" s="43">
        <f>E29*B29/B30</f>
        <v>48155.848153307605</v>
      </c>
      <c r="F30" s="38">
        <f>(F29*C29)/C30</f>
        <v>48157.060518731982</v>
      </c>
      <c r="G30" s="38">
        <f>(G29*B29)/B30</f>
        <v>48155.848153307605</v>
      </c>
      <c r="H30" s="38">
        <f>F30-G30</f>
        <v>1.2123654243769124</v>
      </c>
      <c r="I30" s="175"/>
      <c r="J30" s="178"/>
    </row>
    <row r="31" spans="1:10" s="10" customFormat="1" ht="18.75">
      <c r="A31" s="198" t="s">
        <v>30</v>
      </c>
      <c r="B31" s="199"/>
      <c r="C31" s="199"/>
      <c r="D31" s="199"/>
      <c r="E31" s="199"/>
      <c r="F31" s="199"/>
      <c r="G31" s="199"/>
      <c r="H31" s="200"/>
      <c r="I31" s="175"/>
      <c r="J31" s="77"/>
    </row>
    <row r="32" spans="1:10" s="10" customFormat="1" ht="18.75" hidden="1">
      <c r="A32" s="45" t="s">
        <v>31</v>
      </c>
      <c r="B32" s="24"/>
      <c r="C32" s="8"/>
      <c r="D32" s="8"/>
      <c r="E32" s="9"/>
      <c r="F32" s="8"/>
      <c r="G32" s="8"/>
      <c r="H32" s="8"/>
      <c r="I32" s="175"/>
      <c r="J32" s="77"/>
    </row>
    <row r="33" spans="1:13" s="10" customFormat="1" ht="18.75" hidden="1">
      <c r="A33" s="45" t="s">
        <v>32</v>
      </c>
      <c r="B33" s="24"/>
      <c r="C33" s="8"/>
      <c r="D33" s="8"/>
      <c r="E33" s="9"/>
      <c r="F33" s="8"/>
      <c r="G33" s="8"/>
      <c r="H33" s="8"/>
      <c r="I33" s="175"/>
      <c r="J33" s="77"/>
    </row>
    <row r="34" spans="1:13" s="10" customFormat="1" ht="49.5" hidden="1" customHeight="1">
      <c r="A34" s="11" t="s">
        <v>33</v>
      </c>
      <c r="B34" s="46"/>
      <c r="C34" s="8"/>
      <c r="D34" s="8"/>
      <c r="E34" s="9"/>
      <c r="F34" s="8"/>
      <c r="G34" s="8"/>
      <c r="H34" s="8"/>
      <c r="I34" s="175"/>
      <c r="J34" s="77"/>
    </row>
    <row r="35" spans="1:13" s="39" customFormat="1" ht="42" customHeight="1">
      <c r="A35" s="11" t="str">
        <f>'[14]СВ Т-ст'!$C$38</f>
        <v>Муниципальное казённое учреждение "Бакчарский краеведческий музей северного садоводства"</v>
      </c>
      <c r="B35" s="12">
        <f>'[10]Ф2 2021'!$KY$60</f>
        <v>3.2</v>
      </c>
      <c r="C35" s="13">
        <f>'[11]УК расш(к)'!$F$32</f>
        <v>3</v>
      </c>
      <c r="D35" s="36">
        <f t="shared" ref="D35:D38" si="3">F35/39584*100</f>
        <v>62.202461151531487</v>
      </c>
      <c r="E35" s="15">
        <f>'[10]Ф2 2021'!$KZ$60</f>
        <v>34956.500676397234</v>
      </c>
      <c r="F35" s="47">
        <f>'[11]УК расш(к)'!$Q$32</f>
        <v>24622.222222222223</v>
      </c>
      <c r="G35" s="47">
        <f>'[10]Ф2 2021'!$KZ$60</f>
        <v>34956.500676397234</v>
      </c>
      <c r="H35" s="48">
        <f t="shared" ref="H35:H37" si="4">F35-G35</f>
        <v>-10334.278454175012</v>
      </c>
      <c r="I35" s="175"/>
      <c r="J35" s="52"/>
      <c r="K35" s="51"/>
      <c r="L35" s="52"/>
      <c r="M35" s="49"/>
    </row>
    <row r="36" spans="1:13" s="39" customFormat="1" ht="60.75" customHeight="1">
      <c r="A36" s="11" t="str">
        <f>'[14]СВ Т-ст'!$C$39</f>
        <v>Муниципальное бюджетное учреждение культуры "Бакчарская межпоселенческая централизованная библиотечная система"</v>
      </c>
      <c r="B36" s="53">
        <f>'[10]Ф2 2021'!$KY$53</f>
        <v>18.2</v>
      </c>
      <c r="C36" s="13">
        <f>'[11]УК расш(к)'!$F$33</f>
        <v>18.100000000000001</v>
      </c>
      <c r="D36" s="36">
        <f t="shared" si="3"/>
        <v>112.03533321125336</v>
      </c>
      <c r="E36" s="15">
        <f>'[10]Ф2 2021'!$KZ$53</f>
        <v>44348.147208307164</v>
      </c>
      <c r="F36" s="47">
        <f>'[11]УК расш(к)'!$Q$33</f>
        <v>44348.066298342535</v>
      </c>
      <c r="G36" s="47">
        <f>'[10]Ф2 2021'!$KZ$53</f>
        <v>44348.147208307164</v>
      </c>
      <c r="H36" s="54">
        <f t="shared" si="4"/>
        <v>-8.0909964628517628E-2</v>
      </c>
      <c r="I36" s="175"/>
      <c r="J36" s="75"/>
    </row>
    <row r="37" spans="1:13" s="39" customFormat="1" ht="57.75" customHeight="1">
      <c r="A37" s="11" t="s">
        <v>34</v>
      </c>
      <c r="B37" s="12">
        <f>'[10]Ф2 2021'!$KY$62</f>
        <v>36.4</v>
      </c>
      <c r="C37" s="13">
        <f>'[11]УК расш(к)'!$F$34</f>
        <v>35.5</v>
      </c>
      <c r="D37" s="36">
        <f t="shared" si="3"/>
        <v>95.858430019621906</v>
      </c>
      <c r="E37" s="15">
        <f>'[10]Ф2 2021'!$KZ$62</f>
        <v>37943.547486035059</v>
      </c>
      <c r="F37" s="47">
        <f>'[11]УК расш(к)'!$Q$34</f>
        <v>37944.600938967138</v>
      </c>
      <c r="G37" s="47">
        <f>'[10]Ф2 2021'!$KZ$62</f>
        <v>37943.547486035059</v>
      </c>
      <c r="H37" s="54">
        <f t="shared" si="4"/>
        <v>1.0534529320793808</v>
      </c>
      <c r="I37" s="175"/>
      <c r="J37" s="75"/>
    </row>
    <row r="38" spans="1:13" s="10" customFormat="1" ht="37.5">
      <c r="A38" s="55" t="s">
        <v>35</v>
      </c>
      <c r="B38" s="54">
        <f>SUM(B35:B37)</f>
        <v>57.8</v>
      </c>
      <c r="C38" s="54">
        <f>SUM(C35:C37)</f>
        <v>56.6</v>
      </c>
      <c r="D38" s="36">
        <f t="shared" si="3"/>
        <v>99.247724033124712</v>
      </c>
      <c r="E38" s="56">
        <f>(E35*B35+E36*B36+E37*B37)/B38</f>
        <v>39794.847921234214</v>
      </c>
      <c r="F38" s="56">
        <f>(F35*C35+F36*C36+F37*C37)/C38</f>
        <v>39286.219081272087</v>
      </c>
      <c r="G38" s="57">
        <f>(G35*B35+G36*B36+G37*B37)/B38</f>
        <v>39794.847921234214</v>
      </c>
      <c r="H38" s="54">
        <f>F38-G38</f>
        <v>-508.62883996212622</v>
      </c>
      <c r="I38" s="175"/>
      <c r="J38" s="77"/>
    </row>
    <row r="39" spans="1:13" s="10" customFormat="1" ht="18.75">
      <c r="A39" s="198" t="s">
        <v>36</v>
      </c>
      <c r="B39" s="199"/>
      <c r="C39" s="199"/>
      <c r="D39" s="199"/>
      <c r="E39" s="199"/>
      <c r="F39" s="199"/>
      <c r="G39" s="199"/>
      <c r="H39" s="200"/>
      <c r="I39" s="175"/>
      <c r="J39" s="77"/>
    </row>
    <row r="40" spans="1:13" s="10" customFormat="1" ht="18.75" hidden="1">
      <c r="A40" s="45" t="s">
        <v>31</v>
      </c>
      <c r="B40" s="24"/>
      <c r="C40" s="8"/>
      <c r="D40" s="8"/>
      <c r="E40" s="9"/>
      <c r="F40" s="8"/>
      <c r="G40" s="8"/>
      <c r="H40" s="8"/>
      <c r="I40" s="175"/>
      <c r="J40" s="77"/>
    </row>
    <row r="41" spans="1:13" s="10" customFormat="1" ht="18.75" hidden="1">
      <c r="A41" s="45" t="s">
        <v>32</v>
      </c>
      <c r="B41" s="24"/>
      <c r="C41" s="8"/>
      <c r="D41" s="8"/>
      <c r="E41" s="9"/>
      <c r="F41" s="8"/>
      <c r="G41" s="8"/>
      <c r="H41" s="8"/>
      <c r="I41" s="175"/>
      <c r="J41" s="77"/>
    </row>
    <row r="42" spans="1:13" s="10" customFormat="1" ht="49.5" hidden="1" customHeight="1">
      <c r="A42" s="11" t="s">
        <v>33</v>
      </c>
      <c r="B42" s="46"/>
      <c r="C42" s="8"/>
      <c r="D42" s="8"/>
      <c r="E42" s="9"/>
      <c r="F42" s="8"/>
      <c r="G42" s="8"/>
      <c r="H42" s="8"/>
      <c r="I42" s="175"/>
      <c r="J42" s="77"/>
    </row>
    <row r="43" spans="1:13" s="10" customFormat="1" ht="34.5" customHeight="1">
      <c r="A43" s="20" t="str">
        <f>'[14]СВ Т-ст'!$C$53</f>
        <v>Муниципальное автономное учреждение "Культура"</v>
      </c>
      <c r="B43" s="173">
        <f>'[10]Ф2 2021'!$KY$69</f>
        <v>92.9</v>
      </c>
      <c r="C43" s="13">
        <f>'[11]УК расш(к)'!$F$36</f>
        <v>92.7</v>
      </c>
      <c r="D43" s="36">
        <f t="shared" ref="D43:D44" si="5">F43/39584*100</f>
        <v>113.3389189316464</v>
      </c>
      <c r="E43" s="15">
        <f>'[10]Ф2 2021'!$KZ$69</f>
        <v>44864.316827579438</v>
      </c>
      <c r="F43" s="13">
        <f>'[11]УК расш(к)'!$Q$36</f>
        <v>44864.077669902908</v>
      </c>
      <c r="G43" s="15">
        <f>'[10]Ф2 2021'!$KZ$69</f>
        <v>44864.316827579438</v>
      </c>
      <c r="H43" s="54">
        <f>F43-G43</f>
        <v>-0.23915767652943032</v>
      </c>
      <c r="I43" s="175"/>
      <c r="J43" s="77"/>
    </row>
    <row r="44" spans="1:13" s="10" customFormat="1" ht="37.5">
      <c r="A44" s="55" t="s">
        <v>37</v>
      </c>
      <c r="B44" s="56">
        <f>B43</f>
        <v>92.9</v>
      </c>
      <c r="C44" s="54">
        <f>C43</f>
        <v>92.7</v>
      </c>
      <c r="D44" s="36">
        <f t="shared" si="5"/>
        <v>113.3389189316464</v>
      </c>
      <c r="E44" s="56">
        <f>E43*B43/B44</f>
        <v>44864.316827579438</v>
      </c>
      <c r="F44" s="54">
        <f>(F43*C43)/C44</f>
        <v>44864.077669902908</v>
      </c>
      <c r="G44" s="54">
        <f>(G43*B43)/B44</f>
        <v>44864.316827579438</v>
      </c>
      <c r="H44" s="54">
        <f>F44-G44</f>
        <v>-0.23915767652943032</v>
      </c>
      <c r="I44" s="175"/>
      <c r="J44" s="77"/>
    </row>
    <row r="45" spans="1:13" s="10" customFormat="1" ht="18.75">
      <c r="A45" s="198" t="s">
        <v>38</v>
      </c>
      <c r="B45" s="199"/>
      <c r="C45" s="199"/>
      <c r="D45" s="199"/>
      <c r="E45" s="199"/>
      <c r="F45" s="199"/>
      <c r="G45" s="199"/>
      <c r="H45" s="200"/>
      <c r="I45" s="175"/>
      <c r="J45" s="77"/>
    </row>
    <row r="46" spans="1:13" s="10" customFormat="1" ht="18.75" hidden="1">
      <c r="A46" s="45" t="s">
        <v>31</v>
      </c>
      <c r="B46" s="24"/>
      <c r="C46" s="8"/>
      <c r="D46" s="8"/>
      <c r="E46" s="9"/>
      <c r="F46" s="8"/>
      <c r="G46" s="8"/>
      <c r="H46" s="8"/>
      <c r="I46" s="175"/>
      <c r="J46" s="77"/>
    </row>
    <row r="47" spans="1:13" s="10" customFormat="1" ht="18.75" hidden="1">
      <c r="A47" s="45" t="s">
        <v>32</v>
      </c>
      <c r="B47" s="24"/>
      <c r="C47" s="8"/>
      <c r="D47" s="8"/>
      <c r="E47" s="9"/>
      <c r="F47" s="8"/>
      <c r="G47" s="8"/>
      <c r="H47" s="8"/>
      <c r="I47" s="175"/>
      <c r="J47" s="77"/>
    </row>
    <row r="48" spans="1:13" s="10" customFormat="1" ht="49.5" hidden="1" customHeight="1">
      <c r="A48" s="11" t="s">
        <v>33</v>
      </c>
      <c r="B48" s="46"/>
      <c r="C48" s="8"/>
      <c r="D48" s="8"/>
      <c r="E48" s="9"/>
      <c r="F48" s="8"/>
      <c r="G48" s="8"/>
      <c r="H48" s="8"/>
      <c r="I48" s="175"/>
      <c r="J48" s="77"/>
    </row>
    <row r="49" spans="1:10" s="62" customFormat="1" ht="37.5">
      <c r="A49" s="58" t="str">
        <f>'[14]СВ Т-ст'!$C$56</f>
        <v>Муниципальное автономное учреждение «Центр культуры" Зырянского района</v>
      </c>
      <c r="B49" s="59">
        <f>'[10]Ф2 2021'!$KY$77</f>
        <v>42.1</v>
      </c>
      <c r="C49" s="60">
        <f>'[11]УК расш(к)'!$F$40</f>
        <v>42.1</v>
      </c>
      <c r="D49" s="36">
        <f t="shared" ref="D49:D54" si="6">F49/39584*100</f>
        <v>78.818525011665258</v>
      </c>
      <c r="E49" s="13">
        <f>'[10]Ф2 2021'!$KZ$77</f>
        <v>29339.597221158019</v>
      </c>
      <c r="F49" s="61">
        <f>'[11]УК расш(к)'!$Q$40</f>
        <v>31199.524940617575</v>
      </c>
      <c r="G49" s="13">
        <f>'[10]Ф2 2021'!$KZ$77</f>
        <v>29339.597221158019</v>
      </c>
      <c r="H49" s="54">
        <f t="shared" ref="H49:H53" si="7">F49-G49</f>
        <v>1859.9277194595561</v>
      </c>
      <c r="I49" s="175"/>
      <c r="J49" s="179"/>
    </row>
    <row r="50" spans="1:10" s="62" customFormat="1" ht="56.25">
      <c r="A50" s="58" t="str">
        <f>'[14]СВ Т-ст'!$C$57</f>
        <v>Муниципальное бюджетное учреждение «Межпоселенческая централизованная библиотечная система Зырянского района»</v>
      </c>
      <c r="B50" s="59">
        <f>'[10]Ф2 2021'!$KY$72</f>
        <v>18.7</v>
      </c>
      <c r="C50" s="13">
        <f>'[11]УК расш(к)'!$F$41</f>
        <v>18.5</v>
      </c>
      <c r="D50" s="36">
        <f t="shared" si="6"/>
        <v>73.084402106229106</v>
      </c>
      <c r="E50" s="15">
        <f>'[10]Ф2 2021'!$KZ$72</f>
        <v>30095.730344923897</v>
      </c>
      <c r="F50" s="61">
        <f>'[11]УК расш(к)'!$Q$41</f>
        <v>28929.72972972973</v>
      </c>
      <c r="G50" s="61">
        <f>'[10]Ф2 2021'!$KZ$72</f>
        <v>30095.730344923897</v>
      </c>
      <c r="H50" s="54">
        <f t="shared" si="7"/>
        <v>-1166.000615194167</v>
      </c>
      <c r="I50" s="175"/>
      <c r="J50" s="179"/>
    </row>
    <row r="51" spans="1:10" s="62" customFormat="1" ht="41.25" customHeight="1">
      <c r="A51" s="58" t="str">
        <f>'[14]СВ Т-ст'!$C$58</f>
        <v>Муниципальное бюджетное учреждение культуры «Зырянский краеведческий музей»</v>
      </c>
      <c r="B51" s="59">
        <f>'[10]Ф2 2021'!$KY$73</f>
        <v>4</v>
      </c>
      <c r="C51" s="13">
        <f>'[11]УК расш(к)'!$F$42</f>
        <v>4</v>
      </c>
      <c r="D51" s="36">
        <f t="shared" si="6"/>
        <v>68.798841282673123</v>
      </c>
      <c r="E51" s="15">
        <f>'[10]Ф2 2021'!$KZ$73</f>
        <v>30439.864951356896</v>
      </c>
      <c r="F51" s="61">
        <f>'[11]УК расш(к)'!$Q$42</f>
        <v>27233.333333333332</v>
      </c>
      <c r="G51" s="61">
        <f>'[10]Ф2 2021'!$KZ$73</f>
        <v>30439.864951356896</v>
      </c>
      <c r="H51" s="54">
        <f t="shared" si="7"/>
        <v>-3206.5316180235641</v>
      </c>
      <c r="I51" s="175"/>
      <c r="J51" s="179"/>
    </row>
    <row r="52" spans="1:10" s="62" customFormat="1" ht="45" customHeight="1">
      <c r="A52" s="58" t="str">
        <f>'[14]СВ Т-ст'!$C$59</f>
        <v>Муниципальное бюджетное учреждение «Центр культуры» Высоковского сельского поселения</v>
      </c>
      <c r="B52" s="59">
        <f>'[10]Ф2 2021'!$KY$76</f>
        <v>6</v>
      </c>
      <c r="C52" s="13">
        <f>'[11]УК расш(к)'!$F$43</f>
        <v>6</v>
      </c>
      <c r="D52" s="36">
        <f t="shared" si="6"/>
        <v>56.153440222761162</v>
      </c>
      <c r="E52" s="15">
        <f>'[10]Ф2 2021'!$KZ$76</f>
        <v>23230.194999146614</v>
      </c>
      <c r="F52" s="61">
        <f>'[11]УК расш(к)'!$Q$43</f>
        <v>22227.777777777777</v>
      </c>
      <c r="G52" s="61">
        <f>'[10]Ф2 2021'!$KZ$76</f>
        <v>23230.194999146614</v>
      </c>
      <c r="H52" s="54">
        <f t="shared" si="7"/>
        <v>-1002.4172213688362</v>
      </c>
      <c r="I52" s="175"/>
      <c r="J52" s="179"/>
    </row>
    <row r="53" spans="1:10" ht="59.25" customHeight="1">
      <c r="A53" s="58" t="str">
        <f>'[14]СВ Т-ст'!$C$62</f>
        <v>Муниципальное бюджетное учреждение «Центр культуры и досуга муниципального образования «Чердатское сельское поселение»</v>
      </c>
      <c r="B53" s="59">
        <f>'[10]Ф2 2021'!$KY$75</f>
        <v>4.9000000000000004</v>
      </c>
      <c r="C53" s="13">
        <f>'[11]УК расш(к)'!$F$46</f>
        <v>5</v>
      </c>
      <c r="D53" s="36">
        <f t="shared" si="6"/>
        <v>63.13998922123416</v>
      </c>
      <c r="E53" s="15">
        <f>'[10]Ф2 2021'!$KZ$75</f>
        <v>26040.784977585503</v>
      </c>
      <c r="F53" s="61">
        <f>'[11]УК расш(к)'!$Q$46</f>
        <v>24993.333333333328</v>
      </c>
      <c r="G53" s="61">
        <f>'[10]Ф2 2021'!$KZ$75</f>
        <v>26040.784977585503</v>
      </c>
      <c r="H53" s="54">
        <f t="shared" si="7"/>
        <v>-1047.4516442521744</v>
      </c>
      <c r="I53" s="175"/>
    </row>
    <row r="54" spans="1:10" s="10" customFormat="1" ht="37.5">
      <c r="A54" s="55" t="s">
        <v>39</v>
      </c>
      <c r="B54" s="56">
        <f>SUM(B49:B53)</f>
        <v>75.7</v>
      </c>
      <c r="C54" s="54">
        <f>SUM(C49:C53)</f>
        <v>75.599999999999994</v>
      </c>
      <c r="D54" s="36">
        <f t="shared" si="6"/>
        <v>74.049435112827723</v>
      </c>
      <c r="E54" s="63">
        <f>(B49*E49+E50*B50+E51*B51+E52*B52+E53*B53)/B54</f>
        <v>28886.759268841557</v>
      </c>
      <c r="F54" s="63">
        <f>(C49*F49+F50*C50+F51*C51+F52*C52+F53*C53)/C54</f>
        <v>29311.728395061727</v>
      </c>
      <c r="G54" s="57">
        <f>(G49*B49+G50*B50+G51*B51+G52*B52+G53*B53)/B54</f>
        <v>28886.759268841557</v>
      </c>
      <c r="H54" s="54">
        <f>F54-G54</f>
        <v>424.96912622017044</v>
      </c>
      <c r="I54" s="175"/>
      <c r="J54" s="77"/>
    </row>
    <row r="55" spans="1:10" s="10" customFormat="1" ht="18.75">
      <c r="A55" s="198" t="s">
        <v>40</v>
      </c>
      <c r="B55" s="199"/>
      <c r="C55" s="199"/>
      <c r="D55" s="199"/>
      <c r="E55" s="199"/>
      <c r="F55" s="199"/>
      <c r="G55" s="199"/>
      <c r="H55" s="200"/>
      <c r="I55" s="175"/>
      <c r="J55" s="77"/>
    </row>
    <row r="56" spans="1:10" s="10" customFormat="1" ht="18.75" hidden="1">
      <c r="A56" s="45" t="s">
        <v>31</v>
      </c>
      <c r="B56" s="24"/>
      <c r="C56" s="8"/>
      <c r="D56" s="8"/>
      <c r="E56" s="9"/>
      <c r="F56" s="8"/>
      <c r="G56" s="8"/>
      <c r="H56" s="8"/>
      <c r="I56" s="175"/>
      <c r="J56" s="77"/>
    </row>
    <row r="57" spans="1:10" s="10" customFormat="1" ht="18.75" hidden="1">
      <c r="A57" s="45" t="s">
        <v>32</v>
      </c>
      <c r="B57" s="24"/>
      <c r="C57" s="8"/>
      <c r="D57" s="8"/>
      <c r="E57" s="9"/>
      <c r="F57" s="8"/>
      <c r="G57" s="8"/>
      <c r="H57" s="8"/>
      <c r="I57" s="175"/>
      <c r="J57" s="77"/>
    </row>
    <row r="58" spans="1:10" s="10" customFormat="1" ht="49.5" hidden="1" customHeight="1">
      <c r="A58" s="11" t="s">
        <v>33</v>
      </c>
      <c r="B58" s="46"/>
      <c r="C58" s="8"/>
      <c r="D58" s="8"/>
      <c r="E58" s="9"/>
      <c r="F58" s="8"/>
      <c r="G58" s="8"/>
      <c r="H58" s="8"/>
      <c r="I58" s="175"/>
      <c r="J58" s="77"/>
    </row>
    <row r="59" spans="1:10" s="67" customFormat="1" ht="46.5" customHeight="1">
      <c r="A59" s="64" t="s">
        <v>41</v>
      </c>
      <c r="B59" s="59">
        <f>'[10]Ф2 2021'!$KY$98</f>
        <v>41.1</v>
      </c>
      <c r="C59" s="65">
        <f>'[11]УК расш(к)'!$F$49</f>
        <v>43.2</v>
      </c>
      <c r="D59" s="36">
        <f t="shared" ref="D59:D72" si="8">F59/39584*100</f>
        <v>126.32145922532612</v>
      </c>
      <c r="E59" s="12">
        <f>'[10]Ф2 2021'!$KZ$98</f>
        <v>49567.187227087154</v>
      </c>
      <c r="F59" s="65">
        <f>'[11]УК расш(к)'!$Q$49</f>
        <v>50003.08641975309</v>
      </c>
      <c r="G59" s="12">
        <f>'[10]Ф2 2021'!$KZ$98</f>
        <v>49567.187227087154</v>
      </c>
      <c r="H59" s="66">
        <f t="shared" ref="H59:H71" si="9">F59-G59</f>
        <v>435.89919266593643</v>
      </c>
      <c r="I59" s="175"/>
      <c r="J59" s="180"/>
    </row>
    <row r="60" spans="1:10" s="67" customFormat="1" ht="38.25" customHeight="1">
      <c r="A60" s="64" t="s">
        <v>42</v>
      </c>
      <c r="B60" s="59">
        <f>'[10]Ф2 2021'!$KY$83</f>
        <v>33.299999999999997</v>
      </c>
      <c r="C60" s="65">
        <f>'[11]УК расш(к)'!$F$50</f>
        <v>32.5</v>
      </c>
      <c r="D60" s="36">
        <f t="shared" si="8"/>
        <v>129.32446157991834</v>
      </c>
      <c r="E60" s="12">
        <f>'[10]Ф2 2021'!$KZ$83</f>
        <v>51191.024588336411</v>
      </c>
      <c r="F60" s="12">
        <f>'[11]УК расш(к)'!$Q$50</f>
        <v>51191.794871794875</v>
      </c>
      <c r="G60" s="12">
        <f>'[10]Ф2 2021'!$KZ$83</f>
        <v>51191.024588336411</v>
      </c>
      <c r="H60" s="66">
        <f t="shared" si="9"/>
        <v>0.77028345846338198</v>
      </c>
      <c r="I60" s="175"/>
      <c r="J60" s="180"/>
    </row>
    <row r="61" spans="1:10" s="67" customFormat="1" ht="38.25" customHeight="1">
      <c r="A61" s="64" t="s">
        <v>43</v>
      </c>
      <c r="B61" s="59">
        <f>'[10]Ф2 2021'!$KY$94</f>
        <v>4.7</v>
      </c>
      <c r="C61" s="65">
        <f>'[11]УК расш(к)'!$F$51</f>
        <v>5.7</v>
      </c>
      <c r="D61" s="36">
        <f t="shared" si="8"/>
        <v>110.1957433330024</v>
      </c>
      <c r="E61" s="12">
        <f>'[10]Ф2 2021'!$KZ$94</f>
        <v>43616.063557429377</v>
      </c>
      <c r="F61" s="65">
        <f>'[11]УК расш(к)'!$Q$51</f>
        <v>43619.883040935667</v>
      </c>
      <c r="G61" s="12">
        <f>'[10]Ф2 2021'!$KZ$94</f>
        <v>43616.063557429377</v>
      </c>
      <c r="H61" s="66">
        <f t="shared" si="9"/>
        <v>3.8194835062895436</v>
      </c>
      <c r="I61" s="175"/>
      <c r="J61" s="180"/>
    </row>
    <row r="62" spans="1:10" s="67" customFormat="1" ht="40.5" customHeight="1">
      <c r="A62" s="64" t="s">
        <v>44</v>
      </c>
      <c r="B62" s="59">
        <f>'[10]Ф2 2021'!$KY$96</f>
        <v>1.7</v>
      </c>
      <c r="C62" s="65">
        <f>'[11]УК расш(к)'!$F$53</f>
        <v>1.7</v>
      </c>
      <c r="D62" s="36">
        <f t="shared" si="8"/>
        <v>70.091698765197279</v>
      </c>
      <c r="E62" s="12">
        <f>'[10]Ф2 2021'!$KZ$96</f>
        <v>35041.150040661429</v>
      </c>
      <c r="F62" s="65">
        <f>'[11]УК расш(к)'!$Q$53</f>
        <v>27745.098039215689</v>
      </c>
      <c r="G62" s="12">
        <f>'[10]Ф2 2021'!$KZ$96</f>
        <v>35041.150040661429</v>
      </c>
      <c r="H62" s="66">
        <f>F62-G62</f>
        <v>-7296.0520014457397</v>
      </c>
      <c r="I62" s="175"/>
      <c r="J62" s="180"/>
    </row>
    <row r="63" spans="1:10" s="67" customFormat="1" ht="38.25" customHeight="1">
      <c r="A63" s="64" t="s">
        <v>45</v>
      </c>
      <c r="B63" s="59">
        <f>'[10]Ф2 2021'!$KY$90</f>
        <v>4.2</v>
      </c>
      <c r="C63" s="65">
        <f>'[11]УК расш(к)'!$F$54</f>
        <v>4.5</v>
      </c>
      <c r="D63" s="36">
        <f t="shared" si="8"/>
        <v>83.273451300937154</v>
      </c>
      <c r="E63" s="12">
        <f>'[10]Ф2 2021'!$KZ$90</f>
        <v>36099.276723234092</v>
      </c>
      <c r="F63" s="65">
        <f>'[11]УК расш(к)'!$Q$54</f>
        <v>32962.962962962964</v>
      </c>
      <c r="G63" s="12">
        <f>'[10]Ф2 2021'!$KZ$90</f>
        <v>36099.276723234092</v>
      </c>
      <c r="H63" s="66">
        <f>F63-G63</f>
        <v>-3136.3137602711286</v>
      </c>
      <c r="I63" s="175"/>
      <c r="J63" s="180"/>
    </row>
    <row r="64" spans="1:10" s="67" customFormat="1" ht="57.75" customHeight="1">
      <c r="A64" s="64" t="s">
        <v>46</v>
      </c>
      <c r="B64" s="59">
        <f>'[10]Ф2 2021'!$KY$87</f>
        <v>5.5</v>
      </c>
      <c r="C64" s="65">
        <f>'[11]УК расш(к)'!$F$55</f>
        <v>5.5</v>
      </c>
      <c r="D64" s="36">
        <f t="shared" si="8"/>
        <v>90.808039979422347</v>
      </c>
      <c r="E64" s="12">
        <f>'[10]Ф2 2021'!$KZ$87</f>
        <v>38946.853768095702</v>
      </c>
      <c r="F64" s="65">
        <f>'[11]УК расш(к)'!$Q$55</f>
        <v>35945.454545454544</v>
      </c>
      <c r="G64" s="12">
        <f>'[10]Ф2 2021'!$KZ$87</f>
        <v>38946.853768095702</v>
      </c>
      <c r="H64" s="66">
        <f>F64-G64</f>
        <v>-3001.3992226411574</v>
      </c>
      <c r="I64" s="175"/>
      <c r="J64" s="180"/>
    </row>
    <row r="65" spans="1:10" s="67" customFormat="1" ht="39" customHeight="1">
      <c r="A65" s="64" t="s">
        <v>47</v>
      </c>
      <c r="B65" s="59">
        <f>'[10]Ф2 2021'!$KY$85</f>
        <v>2</v>
      </c>
      <c r="C65" s="68">
        <f>'[11]УК расш(к)'!$F$56</f>
        <v>2</v>
      </c>
      <c r="D65" s="36">
        <f t="shared" si="8"/>
        <v>90.819523039611951</v>
      </c>
      <c r="E65" s="12">
        <f>'[10]Ф2 2021'!$KZ$85</f>
        <v>37830.300819252436</v>
      </c>
      <c r="F65" s="65">
        <f>'[11]УК расш(к)'!$Q$56</f>
        <v>35949.999999999993</v>
      </c>
      <c r="G65" s="12">
        <f>'[10]Ф2 2021'!$KZ$85</f>
        <v>37830.300819252436</v>
      </c>
      <c r="H65" s="66">
        <f>F65-G65</f>
        <v>-1880.300819252443</v>
      </c>
      <c r="I65" s="175"/>
      <c r="J65" s="180"/>
    </row>
    <row r="66" spans="1:10" s="67" customFormat="1" ht="54.75" customHeight="1">
      <c r="A66" s="64" t="s">
        <v>48</v>
      </c>
      <c r="B66" s="59">
        <f>'[10]Ф2 2021'!$KY$89</f>
        <v>6.7</v>
      </c>
      <c r="C66" s="65">
        <f>'[11]УК расш(к)'!$F$57</f>
        <v>7.3</v>
      </c>
      <c r="D66" s="36">
        <f t="shared" si="8"/>
        <v>123.81045983248617</v>
      </c>
      <c r="E66" s="12">
        <f>'[10]Ф2 2021'!$KZ$89</f>
        <v>51573.210158882997</v>
      </c>
      <c r="F66" s="65">
        <f>'[11]УК расш(к)'!$Q$57</f>
        <v>49009.13242009133</v>
      </c>
      <c r="G66" s="12">
        <f>'[10]Ф2 2021'!$KZ$89</f>
        <v>51573.210158882997</v>
      </c>
      <c r="H66" s="66">
        <f t="shared" si="9"/>
        <v>-2564.0777387916678</v>
      </c>
      <c r="I66" s="175"/>
      <c r="J66" s="180"/>
    </row>
    <row r="67" spans="1:10" s="67" customFormat="1" ht="38.25" customHeight="1">
      <c r="A67" s="64" t="s">
        <v>49</v>
      </c>
      <c r="B67" s="59">
        <f>'[10]Ф2 2021'!$KY$92</f>
        <v>4.4000000000000004</v>
      </c>
      <c r="C67" s="65">
        <f>'[11]УК расш(к)'!$F$58</f>
        <v>4.0999999999999996</v>
      </c>
      <c r="D67" s="36">
        <f t="shared" si="8"/>
        <v>85.523591695092364</v>
      </c>
      <c r="E67" s="12">
        <f>'[10]Ф2 2021'!$KZ$92</f>
        <v>39993.370339338078</v>
      </c>
      <c r="F67" s="65">
        <f>'[11]УК расш(к)'!$Q$58</f>
        <v>33853.658536585361</v>
      </c>
      <c r="G67" s="12">
        <f>'[10]Ф2 2021'!$KZ$92</f>
        <v>39993.370339338078</v>
      </c>
      <c r="H67" s="66">
        <f t="shared" si="9"/>
        <v>-6139.7118027527176</v>
      </c>
      <c r="I67" s="175"/>
      <c r="J67" s="180"/>
    </row>
    <row r="68" spans="1:10" s="67" customFormat="1" ht="56.25">
      <c r="A68" s="64" t="s">
        <v>50</v>
      </c>
      <c r="B68" s="59">
        <f>'[10]Ф2 2021'!$KY$93</f>
        <v>9.5</v>
      </c>
      <c r="C68" s="65">
        <f>'[11]УК расш(к)'!$F$59</f>
        <v>10</v>
      </c>
      <c r="D68" s="36">
        <f t="shared" si="8"/>
        <v>102.11196443007273</v>
      </c>
      <c r="E68" s="12">
        <f>'[10]Ф2 2021'!$KZ$93</f>
        <v>47098.112997547636</v>
      </c>
      <c r="F68" s="65">
        <f>'[11]УК расш(к)'!$Q$59</f>
        <v>40419.999999999993</v>
      </c>
      <c r="G68" s="12">
        <f>'[10]Ф2 2021'!$KZ$93</f>
        <v>47098.112997547636</v>
      </c>
      <c r="H68" s="66">
        <f t="shared" si="9"/>
        <v>-6678.1129975476433</v>
      </c>
      <c r="I68" s="175"/>
      <c r="J68" s="180"/>
    </row>
    <row r="69" spans="1:10" s="67" customFormat="1" ht="39.75" customHeight="1">
      <c r="A69" s="64" t="s">
        <v>51</v>
      </c>
      <c r="B69" s="59">
        <f>'[10]Ф2 2021'!$KY$86</f>
        <v>3.4</v>
      </c>
      <c r="C69" s="65">
        <f>'[11]УК расш(к)'!$F$60</f>
        <v>4.2</v>
      </c>
      <c r="D69" s="36">
        <f t="shared" si="8"/>
        <v>100.64993391589998</v>
      </c>
      <c r="E69" s="12">
        <f>'[10]Ф2 2021'!$KZ$86</f>
        <v>38456.487003403505</v>
      </c>
      <c r="F69" s="65">
        <f>'[11]УК расш(к)'!$Q$60</f>
        <v>39841.269841269845</v>
      </c>
      <c r="G69" s="12">
        <f>'[10]Ф2 2021'!$KZ$86</f>
        <v>38456.487003403505</v>
      </c>
      <c r="H69" s="66">
        <f t="shared" si="9"/>
        <v>1384.7828378663398</v>
      </c>
      <c r="I69" s="175"/>
      <c r="J69" s="180"/>
    </row>
    <row r="70" spans="1:10" s="67" customFormat="1" ht="57" customHeight="1">
      <c r="A70" s="64" t="s">
        <v>52</v>
      </c>
      <c r="B70" s="59">
        <f>'[10]Ф2 2021'!$KY$91</f>
        <v>2.8</v>
      </c>
      <c r="C70" s="65">
        <f>'[11]УК расш(к)'!$F$61</f>
        <v>3.8</v>
      </c>
      <c r="D70" s="36">
        <f t="shared" si="8"/>
        <v>78.159348451970672</v>
      </c>
      <c r="E70" s="12">
        <f>'[10]Ф2 2021'!$KZ$91</f>
        <v>36099.688208616775</v>
      </c>
      <c r="F70" s="65">
        <f>'[11]УК расш(к)'!$Q$61</f>
        <v>30938.596491228069</v>
      </c>
      <c r="G70" s="12">
        <f>'[10]Ф2 2021'!$KZ$91</f>
        <v>36099.688208616775</v>
      </c>
      <c r="H70" s="66">
        <f t="shared" si="9"/>
        <v>-5161.0917173887065</v>
      </c>
      <c r="I70" s="175"/>
      <c r="J70" s="180"/>
    </row>
    <row r="71" spans="1:10" s="67" customFormat="1" ht="37.5">
      <c r="A71" s="64" t="s">
        <v>53</v>
      </c>
      <c r="B71" s="59">
        <f>'[10]Ф2 2021'!$KY$88</f>
        <v>6</v>
      </c>
      <c r="C71" s="13">
        <f>'[11]УК расш(к)'!$F$63</f>
        <v>6</v>
      </c>
      <c r="D71" s="36">
        <f t="shared" si="8"/>
        <v>120.92427917003504</v>
      </c>
      <c r="E71" s="12">
        <f>'[10]Ф2 2021'!$KZ$88</f>
        <v>47919.288381123057</v>
      </c>
      <c r="F71" s="65">
        <f>'[11]УК расш(к)'!$Q$63</f>
        <v>47866.666666666664</v>
      </c>
      <c r="G71" s="12">
        <f>'[10]Ф2 2021'!$KZ$88</f>
        <v>47919.288381123057</v>
      </c>
      <c r="H71" s="66">
        <f t="shared" si="9"/>
        <v>-52.62171445639251</v>
      </c>
      <c r="I71" s="175"/>
      <c r="J71" s="180"/>
    </row>
    <row r="72" spans="1:10" s="10" customFormat="1" ht="37.5">
      <c r="A72" s="55" t="s">
        <v>54</v>
      </c>
      <c r="B72" s="56">
        <f>SUM(B59:B71)</f>
        <v>125.30000000000003</v>
      </c>
      <c r="C72" s="69">
        <f>SUM(C59:C71)</f>
        <v>130.5</v>
      </c>
      <c r="D72" s="36">
        <f t="shared" si="8"/>
        <v>116.35311195565427</v>
      </c>
      <c r="E72" s="70">
        <f>(E59*B59+E60*B60+E61*B61+E62*B62+E63*B63+E64*B64+E65*B65+E66*B66+E67*B67+E68*B68+E69*B69+E70*B70+E71*B71)/B72</f>
        <v>47376.00599625925</v>
      </c>
      <c r="F72" s="70">
        <f>(F59*C59+F60*C60+F61*C61+F62*C62+F63*C63+F64*C64+F65*C65+F66*C66+F67*C67+F68*C68+F69*C69+F70*C70+F71*C71)/C72</f>
        <v>46057.215836526186</v>
      </c>
      <c r="G72" s="57">
        <f t="shared" ref="G72" si="10">E72</f>
        <v>47376.00599625925</v>
      </c>
      <c r="H72" s="66">
        <f>F72-G72</f>
        <v>-1318.7901597330638</v>
      </c>
      <c r="I72" s="175"/>
      <c r="J72" s="77"/>
    </row>
    <row r="73" spans="1:10" s="10" customFormat="1" ht="18.75">
      <c r="A73" s="198" t="s">
        <v>55</v>
      </c>
      <c r="B73" s="199"/>
      <c r="C73" s="199"/>
      <c r="D73" s="199"/>
      <c r="E73" s="199"/>
      <c r="F73" s="199"/>
      <c r="G73" s="199"/>
      <c r="H73" s="200"/>
      <c r="I73" s="175"/>
      <c r="J73" s="77"/>
    </row>
    <row r="74" spans="1:10" s="10" customFormat="1" ht="18.75" hidden="1">
      <c r="A74" s="45" t="s">
        <v>31</v>
      </c>
      <c r="B74" s="24"/>
      <c r="C74" s="8"/>
      <c r="D74" s="8"/>
      <c r="E74" s="9"/>
      <c r="F74" s="8"/>
      <c r="G74" s="8"/>
      <c r="H74" s="8"/>
      <c r="I74" s="175"/>
      <c r="J74" s="77"/>
    </row>
    <row r="75" spans="1:10" s="10" customFormat="1" ht="18.75" hidden="1">
      <c r="A75" s="45" t="s">
        <v>32</v>
      </c>
      <c r="B75" s="24"/>
      <c r="C75" s="8"/>
      <c r="D75" s="8"/>
      <c r="E75" s="9"/>
      <c r="F75" s="8"/>
      <c r="G75" s="8"/>
      <c r="H75" s="8"/>
      <c r="I75" s="175"/>
      <c r="J75" s="77"/>
    </row>
    <row r="76" spans="1:10" s="10" customFormat="1" ht="49.5" hidden="1" customHeight="1">
      <c r="A76" s="11" t="s">
        <v>33</v>
      </c>
      <c r="B76" s="46"/>
      <c r="C76" s="8"/>
      <c r="D76" s="8"/>
      <c r="E76" s="9"/>
      <c r="F76" s="8"/>
      <c r="G76" s="8"/>
      <c r="H76" s="8"/>
      <c r="I76" s="175"/>
      <c r="J76" s="77"/>
    </row>
    <row r="77" spans="1:10" s="75" customFormat="1" ht="60.75" customHeight="1">
      <c r="A77" s="71" t="s">
        <v>56</v>
      </c>
      <c r="B77" s="12">
        <f>'[10]Ф2 2021'!$KY$102</f>
        <v>42.6</v>
      </c>
      <c r="C77" s="72">
        <f>'[11]УК расш(к)'!$F$65</f>
        <v>42.4</v>
      </c>
      <c r="D77" s="36">
        <f t="shared" ref="D77:D79" si="11">F77/39584*100</f>
        <v>83.527888149967211</v>
      </c>
      <c r="E77" s="15">
        <f>'[10]Ф2 2021'!$KZ$102</f>
        <v>32975.917452144167</v>
      </c>
      <c r="F77" s="73">
        <f>'[11]УК расш(к)'!$Q$65</f>
        <v>33063.67924528302</v>
      </c>
      <c r="G77" s="73">
        <f>'[10]Ф2 2021'!$KZ$102</f>
        <v>32975.917452144167</v>
      </c>
      <c r="H77" s="74">
        <f t="shared" ref="H77:H78" si="12">F77-G77</f>
        <v>87.761793138852227</v>
      </c>
      <c r="I77" s="175"/>
    </row>
    <row r="78" spans="1:10" s="75" customFormat="1" ht="58.5" customHeight="1">
      <c r="A78" s="71" t="s">
        <v>57</v>
      </c>
      <c r="B78" s="12">
        <f>'[10]Ф2 2021'!$KY$101</f>
        <v>22.4</v>
      </c>
      <c r="C78" s="72">
        <f>'[11]УК расш(к)'!$F$66</f>
        <v>22.3</v>
      </c>
      <c r="D78" s="36">
        <f t="shared" si="11"/>
        <v>91.115765395086456</v>
      </c>
      <c r="E78" s="15">
        <f>'[10]Ф2 2021'!$KZ$101</f>
        <v>36227.770577316951</v>
      </c>
      <c r="F78" s="73">
        <f>'[11]УК расш(к)'!$Q$66</f>
        <v>36067.264573991022</v>
      </c>
      <c r="G78" s="73">
        <f>'[10]Ф2 2021'!$KZ$101</f>
        <v>36227.770577316951</v>
      </c>
      <c r="H78" s="74">
        <f t="shared" si="12"/>
        <v>-160.50600332592876</v>
      </c>
      <c r="I78" s="175"/>
    </row>
    <row r="79" spans="1:10" s="77" customFormat="1" ht="37.5">
      <c r="A79" s="76" t="s">
        <v>58</v>
      </c>
      <c r="B79" s="56">
        <f>SUM(B77:B78)</f>
        <v>65</v>
      </c>
      <c r="C79" s="57">
        <f>SUM(C77:C78)</f>
        <v>64.7</v>
      </c>
      <c r="D79" s="36">
        <f t="shared" si="11"/>
        <v>86.143184325641997</v>
      </c>
      <c r="E79" s="57">
        <f>(E77*B77+E78*B78)/B79</f>
        <v>34096.556067588332</v>
      </c>
      <c r="F79" s="57">
        <f>(F77*C77+F78*C78)/C79</f>
        <v>34098.918083462129</v>
      </c>
      <c r="G79" s="38">
        <f>(G77*B77+G78*B78)/B79</f>
        <v>34096.556067588332</v>
      </c>
      <c r="H79" s="74">
        <f>F79-G79</f>
        <v>2.3620158737976453</v>
      </c>
      <c r="I79" s="175"/>
    </row>
    <row r="80" spans="1:10" s="10" customFormat="1" ht="18.75">
      <c r="A80" s="198" t="s">
        <v>59</v>
      </c>
      <c r="B80" s="199"/>
      <c r="C80" s="199"/>
      <c r="D80" s="199"/>
      <c r="E80" s="199"/>
      <c r="F80" s="199"/>
      <c r="G80" s="199"/>
      <c r="H80" s="200"/>
      <c r="I80" s="175"/>
      <c r="J80" s="77"/>
    </row>
    <row r="81" spans="1:10" s="10" customFormat="1" ht="18.75" hidden="1">
      <c r="A81" s="45" t="s">
        <v>31</v>
      </c>
      <c r="B81" s="24"/>
      <c r="C81" s="8"/>
      <c r="D81" s="8"/>
      <c r="E81" s="9"/>
      <c r="F81" s="8"/>
      <c r="G81" s="8"/>
      <c r="H81" s="8"/>
      <c r="I81" s="175"/>
      <c r="J81" s="77"/>
    </row>
    <row r="82" spans="1:10" s="10" customFormat="1" ht="18.75" hidden="1">
      <c r="A82" s="45" t="s">
        <v>32</v>
      </c>
      <c r="B82" s="24"/>
      <c r="C82" s="8"/>
      <c r="D82" s="8"/>
      <c r="E82" s="9"/>
      <c r="F82" s="8"/>
      <c r="G82" s="8"/>
      <c r="H82" s="8"/>
      <c r="I82" s="175"/>
      <c r="J82" s="77"/>
    </row>
    <row r="83" spans="1:10" s="10" customFormat="1" ht="49.5" hidden="1" customHeight="1">
      <c r="A83" s="11" t="s">
        <v>33</v>
      </c>
      <c r="B83" s="46"/>
      <c r="C83" s="8"/>
      <c r="D83" s="8"/>
      <c r="E83" s="9"/>
      <c r="F83" s="8"/>
      <c r="G83" s="8"/>
      <c r="H83" s="8"/>
      <c r="I83" s="175"/>
      <c r="J83" s="77"/>
    </row>
    <row r="84" spans="1:10" s="10" customFormat="1" ht="56.25">
      <c r="A84" s="20" t="s">
        <v>60</v>
      </c>
      <c r="B84" s="78">
        <f>'[10]Ф2 2021'!$KY$104</f>
        <v>20.399999999999999</v>
      </c>
      <c r="C84" s="13">
        <f>'[11]УК расш(к)'!$F$73</f>
        <v>20.400000000000002</v>
      </c>
      <c r="D84" s="36">
        <f t="shared" ref="D84:D86" si="13">F84/39584*100</f>
        <v>109.2530619092153</v>
      </c>
      <c r="E84" s="72">
        <f>'[10]Ф2 2021'!$KZ$104</f>
        <v>43256.155688081686</v>
      </c>
      <c r="F84" s="13">
        <f>'[11]УК расш(к)'!$Q$73</f>
        <v>43246.732026143793</v>
      </c>
      <c r="G84" s="13">
        <f>'[10]Ф2 2021'!$KZ$104</f>
        <v>43256.155688081686</v>
      </c>
      <c r="H84" s="54">
        <f>F84-G84</f>
        <v>-9.4236619378934847</v>
      </c>
      <c r="I84" s="175"/>
      <c r="J84" s="77"/>
    </row>
    <row r="85" spans="1:10" s="10" customFormat="1" ht="56.25">
      <c r="A85" s="20" t="s">
        <v>61</v>
      </c>
      <c r="B85" s="78">
        <f>'[10]Ф2 2021'!$KY$105</f>
        <v>38.799999999999997</v>
      </c>
      <c r="C85" s="13">
        <f>'[11]УК расш(к)'!$F$74</f>
        <v>39.900000000000006</v>
      </c>
      <c r="D85" s="36">
        <f t="shared" si="13"/>
        <v>97.762764496798439</v>
      </c>
      <c r="E85" s="72">
        <f>'[10]Ф2 2021'!$KZ$105</f>
        <v>38649.510830548832</v>
      </c>
      <c r="F85" s="13">
        <f>'[11]УК расш(к)'!$Q$74</f>
        <v>38698.412698412692</v>
      </c>
      <c r="G85" s="13">
        <f>'[10]Ф2 2021'!$KZ$105</f>
        <v>38649.510830548832</v>
      </c>
      <c r="H85" s="54">
        <f>F85-G85</f>
        <v>48.901867863860389</v>
      </c>
      <c r="I85" s="175"/>
      <c r="J85" s="77"/>
    </row>
    <row r="86" spans="1:10" s="10" customFormat="1" ht="37.5">
      <c r="A86" s="55" t="s">
        <v>62</v>
      </c>
      <c r="B86" s="56">
        <f>SUM(B84:B85)</f>
        <v>59.199999999999996</v>
      </c>
      <c r="C86" s="54">
        <f>SUM(C84:C85)</f>
        <v>60.300000000000011</v>
      </c>
      <c r="D86" s="36">
        <f t="shared" si="13"/>
        <v>101.65002929303897</v>
      </c>
      <c r="E86" s="54">
        <f>(E84*B84+E85*B85)/B86</f>
        <v>40236.93574767164</v>
      </c>
      <c r="F86" s="54">
        <f>(F84*C84+F85*C85)/C86</f>
        <v>40237.147595356546</v>
      </c>
      <c r="G86" s="38">
        <f>(G84*B84+G85*B85)/B86</f>
        <v>40236.93574767164</v>
      </c>
      <c r="H86" s="54">
        <f>F86-G86</f>
        <v>0.21184768490638817</v>
      </c>
      <c r="I86" s="175"/>
      <c r="J86" s="77"/>
    </row>
    <row r="87" spans="1:10" s="10" customFormat="1" ht="18.75">
      <c r="A87" s="198" t="s">
        <v>63</v>
      </c>
      <c r="B87" s="199"/>
      <c r="C87" s="199"/>
      <c r="D87" s="199"/>
      <c r="E87" s="199"/>
      <c r="F87" s="199"/>
      <c r="G87" s="199"/>
      <c r="H87" s="200"/>
      <c r="I87" s="175"/>
      <c r="J87" s="77"/>
    </row>
    <row r="88" spans="1:10" s="10" customFormat="1" ht="18.75" hidden="1">
      <c r="A88" s="45" t="s">
        <v>31</v>
      </c>
      <c r="B88" s="24"/>
      <c r="C88" s="8"/>
      <c r="D88" s="8"/>
      <c r="E88" s="9"/>
      <c r="F88" s="8"/>
      <c r="G88" s="8"/>
      <c r="H88" s="8"/>
      <c r="I88" s="175"/>
      <c r="J88" s="77"/>
    </row>
    <row r="89" spans="1:10" s="10" customFormat="1" ht="18.75" hidden="1">
      <c r="A89" s="45" t="s">
        <v>32</v>
      </c>
      <c r="B89" s="24"/>
      <c r="C89" s="8"/>
      <c r="D89" s="8"/>
      <c r="E89" s="9"/>
      <c r="F89" s="8"/>
      <c r="G89" s="8"/>
      <c r="H89" s="8"/>
      <c r="I89" s="175"/>
      <c r="J89" s="77"/>
    </row>
    <row r="90" spans="1:10" s="10" customFormat="1" ht="49.5" hidden="1" customHeight="1">
      <c r="A90" s="11" t="s">
        <v>33</v>
      </c>
      <c r="B90" s="46"/>
      <c r="C90" s="8"/>
      <c r="D90" s="8"/>
      <c r="E90" s="9"/>
      <c r="F90" s="8"/>
      <c r="G90" s="8"/>
      <c r="H90" s="8"/>
      <c r="I90" s="175"/>
      <c r="J90" s="77"/>
    </row>
    <row r="91" spans="1:10" s="10" customFormat="1" ht="56.25">
      <c r="A91" s="79" t="s">
        <v>64</v>
      </c>
      <c r="B91" s="80">
        <f>'[10]Ф2 2021'!$KY$108</f>
        <v>55.4</v>
      </c>
      <c r="C91" s="81">
        <f>'[11]УК расш(к)'!$F$76</f>
        <v>61.699999999999996</v>
      </c>
      <c r="D91" s="36">
        <f t="shared" ref="D91:D93" si="14">F91/39584*100</f>
        <v>90.824368134159812</v>
      </c>
      <c r="E91" s="81">
        <f>'[10]Ф2 2021'!$KZ$108</f>
        <v>38538.713928954989</v>
      </c>
      <c r="F91" s="81">
        <f>'[11]УК расш(к)'!$Q$76</f>
        <v>35951.917882225818</v>
      </c>
      <c r="G91" s="81">
        <f>'[10]Ф2 2021'!$KZ$108</f>
        <v>38538.713928954989</v>
      </c>
      <c r="H91" s="82">
        <f t="shared" ref="H91:H92" si="15">F91-G91</f>
        <v>-2586.7960467291705</v>
      </c>
      <c r="I91" s="175"/>
      <c r="J91" s="77"/>
    </row>
    <row r="92" spans="1:10" s="10" customFormat="1" ht="57.75" customHeight="1">
      <c r="A92" s="71" t="s">
        <v>65</v>
      </c>
      <c r="B92" s="80">
        <f>'[10]Ф2 2021'!$KY$107</f>
        <v>21.9</v>
      </c>
      <c r="C92" s="81">
        <f>'[11]УК расш(к)'!$F$77</f>
        <v>21.9</v>
      </c>
      <c r="D92" s="36">
        <f t="shared" si="14"/>
        <v>105.62667572279869</v>
      </c>
      <c r="E92" s="81">
        <f>'[10]Ф2 2021'!$KZ$107</f>
        <v>41516.699516257635</v>
      </c>
      <c r="F92" s="81">
        <f>'[11]УК расш(к)'!$Q$77</f>
        <v>41811.263318112637</v>
      </c>
      <c r="G92" s="81">
        <f>'[10]Ф2 2021'!$KZ$107</f>
        <v>41516.699516257635</v>
      </c>
      <c r="H92" s="82">
        <f t="shared" si="15"/>
        <v>294.56380185500166</v>
      </c>
      <c r="I92" s="175"/>
      <c r="J92" s="77"/>
    </row>
    <row r="93" spans="1:10" s="84" customFormat="1" ht="37.5">
      <c r="A93" s="83" t="s">
        <v>66</v>
      </c>
      <c r="B93" s="82">
        <f>SUM(B91:B92)</f>
        <v>77.3</v>
      </c>
      <c r="C93" s="82">
        <f>SUM(C91:C92)</f>
        <v>83.6</v>
      </c>
      <c r="D93" s="36">
        <f t="shared" si="14"/>
        <v>94.702006126877407</v>
      </c>
      <c r="E93" s="82">
        <f>(E91*B91+E92*B92)/B93</f>
        <v>39382.412303624173</v>
      </c>
      <c r="F93" s="82">
        <f>(F91*C91+F92*C92)/C93</f>
        <v>37486.842105263153</v>
      </c>
      <c r="G93" s="82">
        <f t="shared" ref="G93" si="16">E93</f>
        <v>39382.412303624173</v>
      </c>
      <c r="H93" s="82">
        <f>F93-G93</f>
        <v>-1895.5701983610197</v>
      </c>
      <c r="I93" s="175"/>
      <c r="J93" s="181"/>
    </row>
    <row r="94" spans="1:10" s="10" customFormat="1" ht="18.75">
      <c r="A94" s="198" t="s">
        <v>67</v>
      </c>
      <c r="B94" s="199"/>
      <c r="C94" s="199"/>
      <c r="D94" s="199"/>
      <c r="E94" s="199"/>
      <c r="F94" s="199"/>
      <c r="G94" s="199"/>
      <c r="H94" s="200"/>
      <c r="I94" s="175"/>
      <c r="J94" s="77"/>
    </row>
    <row r="95" spans="1:10" s="10" customFormat="1" ht="18.75" hidden="1">
      <c r="A95" s="45" t="s">
        <v>31</v>
      </c>
      <c r="B95" s="24"/>
      <c r="C95" s="8"/>
      <c r="D95" s="8"/>
      <c r="E95" s="9"/>
      <c r="F95" s="8"/>
      <c r="G95" s="8"/>
      <c r="H95" s="8"/>
      <c r="I95" s="175"/>
      <c r="J95" s="77"/>
    </row>
    <row r="96" spans="1:10" s="10" customFormat="1" ht="18.75" hidden="1">
      <c r="A96" s="45" t="s">
        <v>32</v>
      </c>
      <c r="B96" s="24"/>
      <c r="C96" s="8"/>
      <c r="D96" s="8"/>
      <c r="E96" s="9"/>
      <c r="F96" s="8"/>
      <c r="G96" s="8"/>
      <c r="H96" s="8"/>
      <c r="I96" s="175"/>
      <c r="J96" s="77"/>
    </row>
    <row r="97" spans="1:10" s="10" customFormat="1" ht="49.5" hidden="1" customHeight="1">
      <c r="A97" s="11" t="s">
        <v>33</v>
      </c>
      <c r="B97" s="46"/>
      <c r="C97" s="8"/>
      <c r="D97" s="8"/>
      <c r="E97" s="9"/>
      <c r="F97" s="8"/>
      <c r="G97" s="8"/>
      <c r="H97" s="8"/>
      <c r="I97" s="175"/>
      <c r="J97" s="77"/>
    </row>
    <row r="98" spans="1:10" s="39" customFormat="1" ht="37.5">
      <c r="A98" s="11" t="s">
        <v>68</v>
      </c>
      <c r="B98" s="78">
        <f>'[10]Ф2 2021'!$KY$110</f>
        <v>32.5</v>
      </c>
      <c r="C98" s="65">
        <f>'[11]УК расш(к)'!$F$80</f>
        <v>32.5</v>
      </c>
      <c r="D98" s="36">
        <f t="shared" ref="D98:D105" si="17">F98/39584*100</f>
        <v>122.92456936757665</v>
      </c>
      <c r="E98" s="12">
        <f>'[10]Ф2 2021'!$KZ$110</f>
        <v>48658.5674898578</v>
      </c>
      <c r="F98" s="85">
        <f>'[11]УК расш(к)'!$Q$80</f>
        <v>48658.461538461546</v>
      </c>
      <c r="G98" s="85">
        <f>'[10]Ф2 2021'!$KZ$110</f>
        <v>48658.5674898578</v>
      </c>
      <c r="H98" s="38">
        <f t="shared" ref="H98:H104" si="18">F98-G98</f>
        <v>-0.10595139625365846</v>
      </c>
      <c r="I98" s="175"/>
      <c r="J98" s="75"/>
    </row>
    <row r="99" spans="1:10" s="39" customFormat="1" ht="37.5">
      <c r="A99" s="11" t="s">
        <v>69</v>
      </c>
      <c r="B99" s="78">
        <f>'[10]Ф2 2021'!$KY$111</f>
        <v>10</v>
      </c>
      <c r="C99" s="65">
        <f>'[11]УК расш(к)'!$F$81</f>
        <v>10</v>
      </c>
      <c r="D99" s="36">
        <f t="shared" si="17"/>
        <v>110.12867151711131</v>
      </c>
      <c r="E99" s="12">
        <f>'[10]Ф2 2021'!$KZ$111</f>
        <v>43592.060931899643</v>
      </c>
      <c r="F99" s="85">
        <f>'[11]УК расш(к)'!$Q$81</f>
        <v>43593.333333333343</v>
      </c>
      <c r="G99" s="85">
        <f>'[10]Ф2 2021'!$KZ$111</f>
        <v>43592.060931899643</v>
      </c>
      <c r="H99" s="38">
        <f t="shared" si="18"/>
        <v>1.2724014336999971</v>
      </c>
      <c r="I99" s="175"/>
      <c r="J99" s="75"/>
    </row>
    <row r="100" spans="1:10" s="39" customFormat="1" ht="57" hidden="1" customHeight="1">
      <c r="A100" s="11" t="s">
        <v>70</v>
      </c>
      <c r="B100" s="173"/>
      <c r="C100" s="65"/>
      <c r="D100" s="36">
        <f t="shared" si="17"/>
        <v>0</v>
      </c>
      <c r="E100" s="12"/>
      <c r="F100" s="85"/>
      <c r="G100" s="85"/>
      <c r="H100" s="38">
        <f t="shared" si="18"/>
        <v>0</v>
      </c>
      <c r="I100" s="175"/>
      <c r="J100" s="75"/>
    </row>
    <row r="101" spans="1:10" s="39" customFormat="1" ht="37.5">
      <c r="A101" s="11" t="s">
        <v>71</v>
      </c>
      <c r="B101" s="78">
        <f>'[10]Ф2 2021'!$KY$117</f>
        <v>53.6</v>
      </c>
      <c r="C101" s="65">
        <f>'[11]УК расш(к)'!$F$83</f>
        <v>53.6</v>
      </c>
      <c r="D101" s="36">
        <f t="shared" si="17"/>
        <v>107.67925479715407</v>
      </c>
      <c r="E101" s="12">
        <f>'[10]Ф2 2021'!$KZ$117</f>
        <v>42623.492560240273</v>
      </c>
      <c r="F101" s="85">
        <f>'[11]УК расш(к)'!$Q$83</f>
        <v>42623.756218905473</v>
      </c>
      <c r="G101" s="85">
        <f>'[10]Ф2 2021'!$KZ$117</f>
        <v>42623.492560240273</v>
      </c>
      <c r="H101" s="38">
        <f t="shared" si="18"/>
        <v>0.26365866520063719</v>
      </c>
      <c r="I101" s="175"/>
      <c r="J101" s="75"/>
    </row>
    <row r="102" spans="1:10" s="39" customFormat="1" ht="75" hidden="1">
      <c r="A102" s="11" t="s">
        <v>72</v>
      </c>
      <c r="B102" s="78"/>
      <c r="C102" s="65"/>
      <c r="D102" s="36">
        <f t="shared" si="17"/>
        <v>0</v>
      </c>
      <c r="E102" s="12"/>
      <c r="F102" s="85"/>
      <c r="G102" s="85">
        <f t="shared" ref="G102:G104" si="19">E102</f>
        <v>0</v>
      </c>
      <c r="H102" s="38">
        <f t="shared" si="18"/>
        <v>0</v>
      </c>
      <c r="I102" s="175"/>
      <c r="J102" s="75"/>
    </row>
    <row r="103" spans="1:10" s="39" customFormat="1" ht="75" hidden="1">
      <c r="A103" s="11" t="s">
        <v>73</v>
      </c>
      <c r="B103" s="78"/>
      <c r="C103" s="65"/>
      <c r="D103" s="36">
        <f t="shared" si="17"/>
        <v>0</v>
      </c>
      <c r="E103" s="12"/>
      <c r="F103" s="85"/>
      <c r="G103" s="85">
        <f t="shared" si="19"/>
        <v>0</v>
      </c>
      <c r="H103" s="38">
        <f t="shared" si="18"/>
        <v>0</v>
      </c>
      <c r="I103" s="175"/>
      <c r="J103" s="75"/>
    </row>
    <row r="104" spans="1:10" s="39" customFormat="1" ht="41.25" hidden="1" customHeight="1">
      <c r="A104" s="11" t="s">
        <v>74</v>
      </c>
      <c r="B104" s="78"/>
      <c r="C104" s="65"/>
      <c r="D104" s="36">
        <f t="shared" si="17"/>
        <v>0</v>
      </c>
      <c r="E104" s="12"/>
      <c r="F104" s="85"/>
      <c r="G104" s="85">
        <f t="shared" si="19"/>
        <v>0</v>
      </c>
      <c r="H104" s="38">
        <f t="shared" si="18"/>
        <v>0</v>
      </c>
      <c r="I104" s="175"/>
      <c r="J104" s="75"/>
    </row>
    <row r="105" spans="1:10" s="10" customFormat="1" ht="37.5">
      <c r="A105" s="55" t="s">
        <v>75</v>
      </c>
      <c r="B105" s="70">
        <f>SUM(B98:B104)</f>
        <v>96.1</v>
      </c>
      <c r="C105" s="86">
        <f>SUM(C98:C104)</f>
        <v>96.1</v>
      </c>
      <c r="D105" s="36">
        <f t="shared" si="17"/>
        <v>113.08994044479515</v>
      </c>
      <c r="E105" s="86">
        <f>(E98*B98+E99*B99+E100*B100+E101*B101+E102*B102+E103*B103+E104*B104)/B105</f>
        <v>44765.27839717226</v>
      </c>
      <c r="F105" s="86">
        <f>(F98*C98+F99*C99+F100*C100+F101*C101+F102*C102+F103*C103+F104*C104)/C105</f>
        <v>44765.522025667713</v>
      </c>
      <c r="G105" s="82">
        <f>(G98*B98+G99*B99+G101*B101+G103*B103+G104*B104)/B105</f>
        <v>44765.27839717226</v>
      </c>
      <c r="H105" s="38">
        <f>F105-G105</f>
        <v>0.24362849545286736</v>
      </c>
      <c r="I105" s="175"/>
      <c r="J105" s="77"/>
    </row>
    <row r="106" spans="1:10" s="10" customFormat="1" ht="18.75">
      <c r="A106" s="198" t="s">
        <v>76</v>
      </c>
      <c r="B106" s="199"/>
      <c r="C106" s="199"/>
      <c r="D106" s="199"/>
      <c r="E106" s="199"/>
      <c r="F106" s="199"/>
      <c r="G106" s="199"/>
      <c r="H106" s="200"/>
      <c r="I106" s="175"/>
      <c r="J106" s="77"/>
    </row>
    <row r="107" spans="1:10" s="10" customFormat="1" ht="18.75" hidden="1" customHeight="1">
      <c r="A107" s="45" t="s">
        <v>31</v>
      </c>
      <c r="B107" s="24"/>
      <c r="C107" s="8"/>
      <c r="D107" s="8"/>
      <c r="E107" s="9"/>
      <c r="F107" s="8"/>
      <c r="G107" s="8"/>
      <c r="H107" s="8"/>
      <c r="I107" s="175"/>
      <c r="J107" s="77"/>
    </row>
    <row r="108" spans="1:10" s="10" customFormat="1" ht="18.75" hidden="1" customHeight="1">
      <c r="A108" s="45" t="s">
        <v>32</v>
      </c>
      <c r="B108" s="24"/>
      <c r="C108" s="8"/>
      <c r="D108" s="8"/>
      <c r="E108" s="9"/>
      <c r="F108" s="8"/>
      <c r="G108" s="8"/>
      <c r="H108" s="8"/>
      <c r="I108" s="175"/>
      <c r="J108" s="77"/>
    </row>
    <row r="109" spans="1:10" s="10" customFormat="1" ht="49.5" hidden="1" customHeight="1">
      <c r="A109" s="11" t="s">
        <v>33</v>
      </c>
      <c r="B109" s="46"/>
      <c r="C109" s="8"/>
      <c r="D109" s="8"/>
      <c r="E109" s="9"/>
      <c r="F109" s="8"/>
      <c r="G109" s="8"/>
      <c r="H109" s="8"/>
      <c r="I109" s="175"/>
      <c r="J109" s="77"/>
    </row>
    <row r="110" spans="1:10" s="10" customFormat="1" ht="56.25">
      <c r="A110" s="11" t="s">
        <v>77</v>
      </c>
      <c r="B110" s="78">
        <f>'[10]Ф2 2021'!$KY$119</f>
        <v>34</v>
      </c>
      <c r="C110" s="13">
        <f>'[11]УК расш(к)'!$F$88</f>
        <v>34</v>
      </c>
      <c r="D110" s="36">
        <f t="shared" ref="D110:D113" si="20">F110/39584*100</f>
        <v>73.853864504573053</v>
      </c>
      <c r="E110" s="15">
        <f>'[10]Ф2 2021'!$KZ$119</f>
        <v>29169.326262763167</v>
      </c>
      <c r="F110" s="13">
        <f>'[11]УК расш(к)'!$Q$88</f>
        <v>29234.313725490196</v>
      </c>
      <c r="G110" s="13">
        <f>'[10]Ф2 2021'!$KZ$119</f>
        <v>29169.326262763167</v>
      </c>
      <c r="H110" s="54">
        <f t="shared" ref="H110:H112" si="21">F110-G110</f>
        <v>64.987462727029197</v>
      </c>
      <c r="I110" s="175"/>
      <c r="J110" s="77"/>
    </row>
    <row r="111" spans="1:10" s="10" customFormat="1" ht="56.25">
      <c r="A111" s="11" t="s">
        <v>78</v>
      </c>
      <c r="B111" s="173">
        <f>'[10]Ф2 2021'!$KY$121</f>
        <v>74.3</v>
      </c>
      <c r="C111" s="13">
        <f>'[11]УК расш(к)'!$F$89</f>
        <v>74.3</v>
      </c>
      <c r="D111" s="36">
        <f t="shared" si="20"/>
        <v>68.371448891712944</v>
      </c>
      <c r="E111" s="15">
        <f>'[10]Ф2 2021'!$KZ$121</f>
        <v>26998.81555380514</v>
      </c>
      <c r="F111" s="13">
        <f>'[11]УК расш(к)'!$Q$89</f>
        <v>27064.154329295648</v>
      </c>
      <c r="G111" s="13">
        <f>'[10]Ф2 2021'!$KZ$121</f>
        <v>26998.81555380514</v>
      </c>
      <c r="H111" s="54">
        <f t="shared" si="21"/>
        <v>65.338775490508851</v>
      </c>
      <c r="I111" s="175"/>
      <c r="J111" s="77"/>
    </row>
    <row r="112" spans="1:10" s="10" customFormat="1" ht="39" customHeight="1">
      <c r="A112" s="11" t="s">
        <v>79</v>
      </c>
      <c r="B112" s="78">
        <f>'[10]Ф2 2021'!$KY$120</f>
        <v>6</v>
      </c>
      <c r="C112" s="13">
        <f>'[11]УК расш(к)'!$F$90</f>
        <v>6</v>
      </c>
      <c r="D112" s="36">
        <f t="shared" si="20"/>
        <v>76.826776250785954</v>
      </c>
      <c r="E112" s="15">
        <f>'[10]Ф2 2021'!$KZ$120</f>
        <v>30339.948583376001</v>
      </c>
      <c r="F112" s="13">
        <f>'[11]УК расш(к)'!$Q$90</f>
        <v>30411.111111111113</v>
      </c>
      <c r="G112" s="13">
        <f>'[10]Ф2 2021'!$KZ$120</f>
        <v>30339.948583376001</v>
      </c>
      <c r="H112" s="54">
        <f t="shared" si="21"/>
        <v>71.162527735112235</v>
      </c>
      <c r="I112" s="175"/>
      <c r="J112" s="77"/>
    </row>
    <row r="113" spans="1:10" s="10" customFormat="1" ht="37.5">
      <c r="A113" s="55" t="s">
        <v>80</v>
      </c>
      <c r="B113" s="56">
        <f>SUM(B110:B112)</f>
        <v>114.3</v>
      </c>
      <c r="C113" s="54">
        <f>SUM(C110:C112)</f>
        <v>114.3</v>
      </c>
      <c r="D113" s="36">
        <f t="shared" si="20"/>
        <v>70.446112889890372</v>
      </c>
      <c r="E113" s="54">
        <f>(E110*B110+B111*E111+E112*B112)/B113</f>
        <v>27819.849344548777</v>
      </c>
      <c r="F113" s="54">
        <f>(F110*C110+C111*F111+F112*C112)/C113</f>
        <v>27885.389326334203</v>
      </c>
      <c r="G113" s="82">
        <f>(G110*B110+G111*B111+G112*B112)/B113</f>
        <v>27819.849344548777</v>
      </c>
      <c r="H113" s="54">
        <f>F113-G113</f>
        <v>65.539981785426789</v>
      </c>
      <c r="I113" s="175"/>
      <c r="J113" s="77"/>
    </row>
    <row r="114" spans="1:10" s="10" customFormat="1" ht="18.75">
      <c r="A114" s="198" t="s">
        <v>81</v>
      </c>
      <c r="B114" s="199"/>
      <c r="C114" s="199"/>
      <c r="D114" s="199"/>
      <c r="E114" s="199"/>
      <c r="F114" s="199"/>
      <c r="G114" s="199"/>
      <c r="H114" s="200"/>
      <c r="I114" s="175"/>
      <c r="J114" s="77"/>
    </row>
    <row r="115" spans="1:10" s="10" customFormat="1" ht="18.75" hidden="1">
      <c r="A115" s="45" t="s">
        <v>31</v>
      </c>
      <c r="B115" s="24"/>
      <c r="C115" s="8"/>
      <c r="D115" s="8"/>
      <c r="E115" s="9"/>
      <c r="F115" s="8"/>
      <c r="G115" s="8"/>
      <c r="H115" s="8"/>
      <c r="I115" s="175"/>
      <c r="J115" s="77"/>
    </row>
    <row r="116" spans="1:10" s="10" customFormat="1" ht="18.75" hidden="1">
      <c r="A116" s="45" t="s">
        <v>32</v>
      </c>
      <c r="B116" s="24"/>
      <c r="C116" s="8"/>
      <c r="D116" s="8"/>
      <c r="E116" s="9"/>
      <c r="F116" s="8"/>
      <c r="G116" s="8"/>
      <c r="H116" s="8"/>
      <c r="I116" s="175"/>
      <c r="J116" s="77"/>
    </row>
    <row r="117" spans="1:10" s="10" customFormat="1" ht="49.5" hidden="1" customHeight="1">
      <c r="A117" s="11" t="s">
        <v>33</v>
      </c>
      <c r="B117" s="46"/>
      <c r="C117" s="8"/>
      <c r="D117" s="8"/>
      <c r="E117" s="9"/>
      <c r="F117" s="8"/>
      <c r="G117" s="8"/>
      <c r="H117" s="8"/>
      <c r="I117" s="175"/>
      <c r="J117" s="77"/>
    </row>
    <row r="118" spans="1:10" s="10" customFormat="1" ht="56.25">
      <c r="A118" s="87" t="s">
        <v>82</v>
      </c>
      <c r="B118" s="88">
        <f>'[10]Ф2 2021'!$KY$123</f>
        <v>16.5</v>
      </c>
      <c r="C118" s="65">
        <f>'[11]УК расш(к)'!$F$92</f>
        <v>16.5</v>
      </c>
      <c r="D118" s="36">
        <f t="shared" ref="D118:D120" si="22">F118/39584*100</f>
        <v>96.457705592709615</v>
      </c>
      <c r="E118" s="12">
        <f>'[10]Ф2 2021'!$KZ$123</f>
        <v>38817.680724293634</v>
      </c>
      <c r="F118" s="65">
        <f>'[11]УК расш(к)'!$Q$92</f>
        <v>38181.818181818177</v>
      </c>
      <c r="G118" s="65">
        <f>'[10]Ф2 2021'!$KZ$123</f>
        <v>38817.680724293634</v>
      </c>
      <c r="H118" s="86">
        <f>F118-G118</f>
        <v>-635.8625424754573</v>
      </c>
      <c r="I118" s="175"/>
      <c r="J118" s="77"/>
    </row>
    <row r="119" spans="1:10" s="10" customFormat="1" ht="41.25" customHeight="1">
      <c r="A119" s="87" t="s">
        <v>83</v>
      </c>
      <c r="B119" s="89">
        <f>'[10]Ф2 2021'!$KY$124</f>
        <v>30.7</v>
      </c>
      <c r="C119" s="65">
        <f>'[11]УК расш(к)'!$F$93</f>
        <v>30.7</v>
      </c>
      <c r="D119" s="36">
        <f t="shared" si="22"/>
        <v>94.744846951180435</v>
      </c>
      <c r="E119" s="12">
        <f>'[10]Ф2 2021'!$KZ$124</f>
        <v>36566.616630891083</v>
      </c>
      <c r="F119" s="65">
        <f>'[11]УК расш(к)'!$Q$93</f>
        <v>37503.800217155265</v>
      </c>
      <c r="G119" s="65">
        <f>'[10]Ф2 2021'!$KZ$124</f>
        <v>36566.616630891083</v>
      </c>
      <c r="H119" s="86">
        <f>F119-G119</f>
        <v>937.18358626418194</v>
      </c>
      <c r="I119" s="175"/>
      <c r="J119" s="77"/>
    </row>
    <row r="120" spans="1:10" s="10" customFormat="1" ht="37.5">
      <c r="A120" s="90" t="s">
        <v>84</v>
      </c>
      <c r="B120" s="70">
        <f>SUM(B118:B119)</f>
        <v>47.2</v>
      </c>
      <c r="C120" s="86">
        <f>SUM(C118:C119)</f>
        <v>47.2</v>
      </c>
      <c r="D120" s="36">
        <f t="shared" si="22"/>
        <v>95.343621688155693</v>
      </c>
      <c r="E120" s="86">
        <f>(E118*B118+E119*B119)/B120</f>
        <v>37353.535222864433</v>
      </c>
      <c r="F120" s="86">
        <f>(F118*C118+F119*C119)/C120</f>
        <v>37740.819209039546</v>
      </c>
      <c r="G120" s="86">
        <f t="shared" ref="G120" si="23">E120</f>
        <v>37353.535222864433</v>
      </c>
      <c r="H120" s="86">
        <f>F120-G120</f>
        <v>387.28398617511266</v>
      </c>
      <c r="I120" s="175"/>
      <c r="J120" s="77"/>
    </row>
    <row r="121" spans="1:10" s="10" customFormat="1" ht="18.75">
      <c r="A121" s="198" t="s">
        <v>85</v>
      </c>
      <c r="B121" s="199"/>
      <c r="C121" s="199"/>
      <c r="D121" s="199"/>
      <c r="E121" s="199"/>
      <c r="F121" s="199"/>
      <c r="G121" s="199"/>
      <c r="H121" s="200"/>
      <c r="I121" s="175"/>
      <c r="J121" s="77"/>
    </row>
    <row r="122" spans="1:10" s="10" customFormat="1" ht="56.25">
      <c r="A122" s="87" t="s">
        <v>86</v>
      </c>
      <c r="B122" s="88">
        <f>'[10]Ф2 2021'!$KY$127</f>
        <v>53.5</v>
      </c>
      <c r="C122" s="13">
        <f>'[11]УК расш(к)'!$F$96</f>
        <v>53.5</v>
      </c>
      <c r="D122" s="36">
        <f t="shared" ref="D122:D143" si="24">F122/39584*100</f>
        <v>86.137260531332714</v>
      </c>
      <c r="E122" s="91">
        <f>'[10]Ф2 2021'!$KZ$127</f>
        <v>33310.909958798111</v>
      </c>
      <c r="F122" s="15">
        <f>'[11]УК расш(к)'!$Q$96</f>
        <v>34096.573208722744</v>
      </c>
      <c r="G122" s="15">
        <f>'[10]Ф2 2021'!$KZ$127</f>
        <v>33310.909958798111</v>
      </c>
      <c r="H122" s="56">
        <f t="shared" ref="H122:H142" si="25">F122-G122</f>
        <v>785.66324992463342</v>
      </c>
      <c r="I122" s="175"/>
      <c r="J122" s="77"/>
    </row>
    <row r="123" spans="1:10" s="10" customFormat="1" ht="37.5">
      <c r="A123" s="87" t="s">
        <v>87</v>
      </c>
      <c r="B123" s="88">
        <f>'[10]Ф2 2021'!$KY$148</f>
        <v>8.9</v>
      </c>
      <c r="C123" s="13">
        <f>'[11]УК расш(к)'!$F$98</f>
        <v>9.4</v>
      </c>
      <c r="D123" s="36">
        <f t="shared" si="24"/>
        <v>62.637242929301621</v>
      </c>
      <c r="E123" s="91">
        <f>'[10]Ф2 2021'!$KZ$148</f>
        <v>25347.222436173884</v>
      </c>
      <c r="F123" s="15">
        <f>'[11]УК расш(к)'!$Q$98</f>
        <v>24794.326241134753</v>
      </c>
      <c r="G123" s="15">
        <f>'[10]Ф2 2021'!$KZ$148</f>
        <v>25347.222436173884</v>
      </c>
      <c r="H123" s="56">
        <f t="shared" si="25"/>
        <v>-552.89619503913127</v>
      </c>
      <c r="I123" s="175"/>
      <c r="J123" s="77"/>
    </row>
    <row r="124" spans="1:10" s="10" customFormat="1" ht="55.5" customHeight="1">
      <c r="A124" s="92" t="s">
        <v>88</v>
      </c>
      <c r="B124" s="89">
        <f>'[10]Ф2 2021'!$KY$135</f>
        <v>15.2</v>
      </c>
      <c r="C124" s="13">
        <f>'[11]УК расш(к)'!$F$99</f>
        <v>16.3</v>
      </c>
      <c r="D124" s="36">
        <f t="shared" si="24"/>
        <v>64.897841436419341</v>
      </c>
      <c r="E124" s="91">
        <f>'[10]Ф2 2021'!$KZ$135</f>
        <v>30922.389138168</v>
      </c>
      <c r="F124" s="15">
        <f>'[11]УК расш(к)'!$Q$99</f>
        <v>25689.161554192229</v>
      </c>
      <c r="G124" s="15">
        <f>'[10]Ф2 2021'!$KZ$135</f>
        <v>30922.389138168</v>
      </c>
      <c r="H124" s="56">
        <f t="shared" si="25"/>
        <v>-5233.2275839757713</v>
      </c>
      <c r="I124" s="175"/>
      <c r="J124" s="77"/>
    </row>
    <row r="125" spans="1:10" s="10" customFormat="1" ht="42.75" customHeight="1">
      <c r="A125" s="87" t="s">
        <v>89</v>
      </c>
      <c r="B125" s="89">
        <f>'[10]Ф2 2021'!$KY$136</f>
        <v>2.1</v>
      </c>
      <c r="C125" s="13">
        <f>'[11]УК расш(к)'!$F$100</f>
        <v>2.2000000000000002</v>
      </c>
      <c r="D125" s="36">
        <f t="shared" si="24"/>
        <v>109.01251806668138</v>
      </c>
      <c r="E125" s="91">
        <f>'[10]Ф2 2021'!$KZ$136</f>
        <v>37852.139476252727</v>
      </c>
      <c r="F125" s="15">
        <f>'[11]УК расш(к)'!$Q$100</f>
        <v>43151.515151515152</v>
      </c>
      <c r="G125" s="15">
        <f>'[10]Ф2 2021'!$KZ$136</f>
        <v>37852.139476252727</v>
      </c>
      <c r="H125" s="56">
        <f t="shared" si="25"/>
        <v>5299.3756752624249</v>
      </c>
      <c r="I125" s="175"/>
      <c r="J125" s="77"/>
    </row>
    <row r="126" spans="1:10" s="10" customFormat="1" ht="39.75" customHeight="1">
      <c r="A126" s="93" t="s">
        <v>90</v>
      </c>
      <c r="B126" s="94">
        <f>'[10]Ф2 2021'!$KY$132</f>
        <v>5.9</v>
      </c>
      <c r="C126" s="13">
        <f>'[11]УК расш(к)'!$F$102</f>
        <v>6.3</v>
      </c>
      <c r="D126" s="36">
        <f t="shared" si="24"/>
        <v>76.710487482516584</v>
      </c>
      <c r="E126" s="91">
        <f>'[10]Ф2 2021'!$KZ$132</f>
        <v>30286.692605723605</v>
      </c>
      <c r="F126" s="15">
        <f>'[11]УК расш(к)'!$Q$102</f>
        <v>30365.079365079364</v>
      </c>
      <c r="G126" s="15">
        <f>'[10]Ф2 2021'!$KZ$132</f>
        <v>30286.692605723605</v>
      </c>
      <c r="H126" s="56">
        <f t="shared" si="25"/>
        <v>78.386759355758841</v>
      </c>
      <c r="I126" s="175"/>
      <c r="J126" s="77"/>
    </row>
    <row r="127" spans="1:10" s="10" customFormat="1" ht="78" customHeight="1">
      <c r="A127" s="93" t="s">
        <v>91</v>
      </c>
      <c r="B127" s="94">
        <f>'[10]Ф2 2021'!$KY$143</f>
        <v>3.5</v>
      </c>
      <c r="C127" s="13">
        <f>'[11]УК расш(к)'!$F$104</f>
        <v>3.2</v>
      </c>
      <c r="D127" s="36">
        <f t="shared" si="24"/>
        <v>84.235423403395316</v>
      </c>
      <c r="E127" s="91">
        <f>'[10]Ф2 2021'!$KZ$143</f>
        <v>34872.562358276649</v>
      </c>
      <c r="F127" s="15">
        <f>'[11]УК расш(к)'!$Q$104</f>
        <v>33343.75</v>
      </c>
      <c r="G127" s="15">
        <f>'[10]Ф2 2021'!$KZ$143</f>
        <v>34872.562358276649</v>
      </c>
      <c r="H127" s="56">
        <f t="shared" si="25"/>
        <v>-1528.8123582766493</v>
      </c>
      <c r="I127" s="175"/>
      <c r="J127" s="77"/>
    </row>
    <row r="128" spans="1:10" s="10" customFormat="1" ht="37.5">
      <c r="A128" s="93" t="s">
        <v>92</v>
      </c>
      <c r="B128" s="94">
        <f>'[10]Ф2 2021'!$KY$142</f>
        <v>16.5</v>
      </c>
      <c r="C128" s="13">
        <f>'[11]УК расш(к)'!$F$105</f>
        <v>16.2</v>
      </c>
      <c r="D128" s="36">
        <f t="shared" si="24"/>
        <v>75.107247056631778</v>
      </c>
      <c r="E128" s="91">
        <f>'[10]Ф2 2021'!$KZ$142</f>
        <v>29843.28660043066</v>
      </c>
      <c r="F128" s="15">
        <f>'[11]УК расш(к)'!$Q$105</f>
        <v>29730.452674897122</v>
      </c>
      <c r="G128" s="15">
        <f>'[10]Ф2 2021'!$KZ$142</f>
        <v>29843.28660043066</v>
      </c>
      <c r="H128" s="56">
        <f t="shared" si="25"/>
        <v>-112.83392553353769</v>
      </c>
      <c r="I128" s="175"/>
      <c r="J128" s="77"/>
    </row>
    <row r="129" spans="1:10" s="10" customFormat="1" ht="37.5">
      <c r="A129" s="93" t="s">
        <v>93</v>
      </c>
      <c r="B129" s="95">
        <f>'[10]Ф2 2021'!$KY$141</f>
        <v>2.5</v>
      </c>
      <c r="C129" s="13">
        <f>'[11]УК расш(к)'!$F$106</f>
        <v>2.7</v>
      </c>
      <c r="D129" s="36">
        <f t="shared" si="24"/>
        <v>87.265586794015789</v>
      </c>
      <c r="E129" s="91">
        <f>'[10]Ф2 2021'!$KZ$141</f>
        <v>32979.185409089245</v>
      </c>
      <c r="F129" s="15">
        <f>'[11]УК расш(к)'!$Q$106</f>
        <v>34543.209876543209</v>
      </c>
      <c r="G129" s="15">
        <f>'[10]Ф2 2021'!$KZ$141</f>
        <v>32979.185409089245</v>
      </c>
      <c r="H129" s="56">
        <f t="shared" si="25"/>
        <v>1564.0244674539645</v>
      </c>
      <c r="I129" s="175"/>
      <c r="J129" s="77"/>
    </row>
    <row r="130" spans="1:10" s="10" customFormat="1" ht="56.25">
      <c r="A130" s="93" t="s">
        <v>94</v>
      </c>
      <c r="B130" s="94">
        <f>'[10]Ф2 2021'!$KY$145</f>
        <v>7.5</v>
      </c>
      <c r="C130" s="13">
        <f>'[11]УК расш(к)'!$F$107</f>
        <v>7.5</v>
      </c>
      <c r="D130" s="36">
        <f t="shared" si="24"/>
        <v>67.120273062067724</v>
      </c>
      <c r="E130" s="91">
        <f>'[10]Ф2 2021'!$KZ$145</f>
        <v>31318.302707073959</v>
      </c>
      <c r="F130" s="15">
        <f>'[11]УК расш(к)'!$Q$107</f>
        <v>26568.888888888891</v>
      </c>
      <c r="G130" s="15">
        <f>'[10]Ф2 2021'!$KZ$145</f>
        <v>31318.302707073959</v>
      </c>
      <c r="H130" s="56">
        <f t="shared" si="25"/>
        <v>-4749.4138181850685</v>
      </c>
      <c r="I130" s="175"/>
      <c r="J130" s="77"/>
    </row>
    <row r="131" spans="1:10" s="10" customFormat="1" ht="37.5">
      <c r="A131" s="93" t="s">
        <v>95</v>
      </c>
      <c r="B131" s="95">
        <f>'[10]Ф2 2021'!$KY$134</f>
        <v>7.9</v>
      </c>
      <c r="C131" s="13">
        <f>'[11]УК расш(к)'!$F$108</f>
        <v>8.5</v>
      </c>
      <c r="D131" s="36">
        <f t="shared" si="24"/>
        <v>73.222296194144604</v>
      </c>
      <c r="E131" s="91">
        <f>'[10]Ф2 2021'!$KZ$134</f>
        <v>36153.616312456659</v>
      </c>
      <c r="F131" s="15">
        <f>'[11]УК расш(к)'!$Q$108</f>
        <v>28984.313725490196</v>
      </c>
      <c r="G131" s="15">
        <f>'[10]Ф2 2021'!$KZ$134</f>
        <v>36153.616312456659</v>
      </c>
      <c r="H131" s="56">
        <f t="shared" si="25"/>
        <v>-7169.3025869664634</v>
      </c>
      <c r="I131" s="175"/>
      <c r="J131" s="77"/>
    </row>
    <row r="132" spans="1:10" s="10" customFormat="1" ht="37.5">
      <c r="A132" s="93" t="s">
        <v>96</v>
      </c>
      <c r="B132" s="95">
        <f>'[10]Ф2 2021'!$KY$137</f>
        <v>8.8000000000000007</v>
      </c>
      <c r="C132" s="13">
        <f>'[11]УК расш(к)'!$F$109</f>
        <v>10.3</v>
      </c>
      <c r="D132" s="36">
        <f t="shared" si="24"/>
        <v>74.872525396812932</v>
      </c>
      <c r="E132" s="91">
        <f>'[10]Ф2 2021'!$KZ$137</f>
        <v>29153.304108173073</v>
      </c>
      <c r="F132" s="15">
        <f>'[11]УК расш(к)'!$Q$109</f>
        <v>29637.540453074431</v>
      </c>
      <c r="G132" s="15">
        <f>'[10]Ф2 2021'!$KZ$137</f>
        <v>29153.304108173073</v>
      </c>
      <c r="H132" s="56">
        <f t="shared" si="25"/>
        <v>484.23634490135737</v>
      </c>
      <c r="I132" s="175"/>
      <c r="J132" s="77"/>
    </row>
    <row r="133" spans="1:10" s="10" customFormat="1" ht="56.25">
      <c r="A133" s="93" t="s">
        <v>97</v>
      </c>
      <c r="B133" s="95">
        <f>'[10]Ф2 2021'!$KY$146</f>
        <v>2.5</v>
      </c>
      <c r="C133" s="13">
        <f>'[11]УК расш(к)'!$F$110</f>
        <v>2.5</v>
      </c>
      <c r="D133" s="36">
        <f t="shared" si="24"/>
        <v>79.931285367825382</v>
      </c>
      <c r="E133" s="91">
        <f>'[10]Ф2 2021'!$KZ$146</f>
        <v>32666.711362703019</v>
      </c>
      <c r="F133" s="15">
        <f>'[11]УК расш(к)'!$Q$110</f>
        <v>31640</v>
      </c>
      <c r="G133" s="15">
        <f>'[10]Ф2 2021'!$KZ$146</f>
        <v>32666.711362703019</v>
      </c>
      <c r="H133" s="56">
        <f t="shared" si="25"/>
        <v>-1026.7113627030194</v>
      </c>
      <c r="I133" s="175"/>
      <c r="J133" s="77"/>
    </row>
    <row r="134" spans="1:10" s="10" customFormat="1" ht="56.25">
      <c r="A134" s="93" t="s">
        <v>98</v>
      </c>
      <c r="B134" s="95">
        <f>'[10]Ф2 2021'!$KY$153</f>
        <v>15.6</v>
      </c>
      <c r="C134" s="13">
        <f>'[11]УК расш(к)'!$F$111</f>
        <v>15.7</v>
      </c>
      <c r="D134" s="36">
        <f t="shared" si="24"/>
        <v>71.78156007188133</v>
      </c>
      <c r="E134" s="91">
        <f>'[10]Ф2 2021'!$KZ$153</f>
        <v>28087.460776976906</v>
      </c>
      <c r="F134" s="15">
        <f>'[11]УК расш(к)'!$Q$111</f>
        <v>28414.012738853504</v>
      </c>
      <c r="G134" s="15">
        <f>'[10]Ф2 2021'!$KZ$153</f>
        <v>28087.460776976906</v>
      </c>
      <c r="H134" s="56">
        <f t="shared" si="25"/>
        <v>326.55196187659749</v>
      </c>
      <c r="I134" s="175"/>
      <c r="J134" s="77"/>
    </row>
    <row r="135" spans="1:10" s="10" customFormat="1" ht="60.75" customHeight="1">
      <c r="A135" s="93" t="s">
        <v>99</v>
      </c>
      <c r="B135" s="94">
        <f>'[10]Ф2 2021'!$KY$149</f>
        <v>5.0999999999999996</v>
      </c>
      <c r="C135" s="13">
        <f>'[11]УК расш(к)'!$F$112</f>
        <v>5.0999999999999996</v>
      </c>
      <c r="D135" s="36">
        <f t="shared" si="24"/>
        <v>81.600276866338021</v>
      </c>
      <c r="E135" s="91">
        <f>'[10]Ф2 2021'!$KZ$149</f>
        <v>34488.912359444272</v>
      </c>
      <c r="F135" s="15">
        <f>'[11]УК расш(к)'!$Q$112</f>
        <v>32300.65359477124</v>
      </c>
      <c r="G135" s="15">
        <f>'[10]Ф2 2021'!$KZ$149</f>
        <v>34488.912359444272</v>
      </c>
      <c r="H135" s="56">
        <f t="shared" si="25"/>
        <v>-2188.2587646730317</v>
      </c>
      <c r="I135" s="175"/>
      <c r="J135" s="77"/>
    </row>
    <row r="136" spans="1:10" s="10" customFormat="1" ht="56.25">
      <c r="A136" s="93" t="s">
        <v>100</v>
      </c>
      <c r="B136" s="95">
        <f>'[10]Ф2 2021'!$KY$144</f>
        <v>11.6</v>
      </c>
      <c r="C136" s="13">
        <f>'[11]УК расш(к)'!$F$113</f>
        <v>11.6</v>
      </c>
      <c r="D136" s="36">
        <f t="shared" si="24"/>
        <v>78.147504158187672</v>
      </c>
      <c r="E136" s="91">
        <f>'[10]Ф2 2021'!$KZ$144</f>
        <v>31303.666347028484</v>
      </c>
      <c r="F136" s="15">
        <f>'[11]УК расш(к)'!$Q$113</f>
        <v>30933.908045977008</v>
      </c>
      <c r="G136" s="15">
        <f>'[10]Ф2 2021'!$KZ$144</f>
        <v>31303.666347028484</v>
      </c>
      <c r="H136" s="56">
        <f t="shared" si="25"/>
        <v>-369.75830105147543</v>
      </c>
      <c r="I136" s="175"/>
      <c r="J136" s="77"/>
    </row>
    <row r="137" spans="1:10" s="10" customFormat="1" ht="37.5">
      <c r="A137" s="93" t="s">
        <v>101</v>
      </c>
      <c r="B137" s="95">
        <f>'[10]Ф2 2021'!$KY$138</f>
        <v>15.8</v>
      </c>
      <c r="C137" s="13">
        <f>'[11]УК расш(к)'!$F$114</f>
        <v>15.7</v>
      </c>
      <c r="D137" s="36">
        <f t="shared" si="24"/>
        <v>47.500373309166932</v>
      </c>
      <c r="E137" s="91">
        <f>'[10]Ф2 2021'!$KZ$138</f>
        <v>27324.132812641335</v>
      </c>
      <c r="F137" s="15">
        <f>'[11]УК расш(к)'!$Q$114</f>
        <v>18802.547770700639</v>
      </c>
      <c r="G137" s="15">
        <f>'[10]Ф2 2021'!$KZ$138</f>
        <v>27324.132812641335</v>
      </c>
      <c r="H137" s="56">
        <f t="shared" si="25"/>
        <v>-8521.5850419406961</v>
      </c>
      <c r="I137" s="175"/>
      <c r="J137" s="77"/>
    </row>
    <row r="138" spans="1:10" s="10" customFormat="1" ht="56.25" hidden="1">
      <c r="A138" s="96" t="s">
        <v>102</v>
      </c>
      <c r="B138" s="94"/>
      <c r="C138" s="13"/>
      <c r="D138" s="36">
        <f t="shared" si="24"/>
        <v>0</v>
      </c>
      <c r="E138" s="91"/>
      <c r="F138" s="15"/>
      <c r="G138" s="15"/>
      <c r="H138" s="56">
        <f t="shared" si="25"/>
        <v>0</v>
      </c>
      <c r="I138" s="175"/>
      <c r="J138" s="77"/>
    </row>
    <row r="139" spans="1:10" s="10" customFormat="1" ht="43.5" customHeight="1">
      <c r="A139" s="93" t="s">
        <v>102</v>
      </c>
      <c r="B139" s="94">
        <f>'[10]Ф2 2021'!$KY$133</f>
        <v>18.3</v>
      </c>
      <c r="C139" s="13">
        <f>'[11]УК расш(к)'!$F$115</f>
        <v>16.3</v>
      </c>
      <c r="D139" s="36">
        <f t="shared" si="24"/>
        <v>65.032162713074854</v>
      </c>
      <c r="E139" s="91">
        <f>'[10]Ф2 2021'!$KZ$133</f>
        <v>27030.906582552736</v>
      </c>
      <c r="F139" s="15">
        <f>'[11]УК расш(к)'!$Q$115</f>
        <v>25742.331288343554</v>
      </c>
      <c r="G139" s="15">
        <f>'[10]Ф2 2021'!$KZ$133</f>
        <v>27030.906582552736</v>
      </c>
      <c r="H139" s="56">
        <f t="shared" si="25"/>
        <v>-1288.5752942091822</v>
      </c>
      <c r="I139" s="175"/>
      <c r="J139" s="77"/>
    </row>
    <row r="140" spans="1:10" s="10" customFormat="1" ht="56.25">
      <c r="A140" s="93" t="s">
        <v>103</v>
      </c>
      <c r="B140" s="95">
        <f>'[10]Ф2 2021'!$KY$147</f>
        <v>8.8000000000000007</v>
      </c>
      <c r="C140" s="13">
        <f>'[11]УК расш(к)'!$F$116</f>
        <v>8.1</v>
      </c>
      <c r="D140" s="36">
        <f t="shared" si="24"/>
        <v>73.812921877235183</v>
      </c>
      <c r="E140" s="91">
        <f>'[10]Ф2 2021'!$KZ$147</f>
        <v>29620.874523669296</v>
      </c>
      <c r="F140" s="15">
        <f>'[11]УК расш(к)'!$Q$116</f>
        <v>29218.106995884777</v>
      </c>
      <c r="G140" s="15">
        <f>'[10]Ф2 2021'!$KZ$147</f>
        <v>29620.874523669296</v>
      </c>
      <c r="H140" s="56">
        <f t="shared" si="25"/>
        <v>-402.76752778451919</v>
      </c>
      <c r="I140" s="175"/>
      <c r="J140" s="77"/>
    </row>
    <row r="141" spans="1:10" s="10" customFormat="1" ht="37.5">
      <c r="A141" s="64" t="s">
        <v>104</v>
      </c>
      <c r="B141" s="94">
        <f>'[10]Ф2 2021'!$KY$150</f>
        <v>7.8</v>
      </c>
      <c r="C141" s="13">
        <f>'[11]УК расш(к)'!$F$118</f>
        <v>7.1</v>
      </c>
      <c r="D141" s="36">
        <f t="shared" si="24"/>
        <v>65.920313039649926</v>
      </c>
      <c r="E141" s="91">
        <f>'[10]Ф2 2021'!$KZ$150</f>
        <v>30273.118607796026</v>
      </c>
      <c r="F141" s="15">
        <f>'[11]УК расш(к)'!$Q$118</f>
        <v>26093.896713615024</v>
      </c>
      <c r="G141" s="15">
        <f>'[10]Ф2 2021'!$KZ$150</f>
        <v>30273.118607796026</v>
      </c>
      <c r="H141" s="56">
        <f t="shared" si="25"/>
        <v>-4179.2218941810024</v>
      </c>
      <c r="I141" s="175"/>
      <c r="J141" s="77"/>
    </row>
    <row r="142" spans="1:10" s="10" customFormat="1" ht="37.5">
      <c r="A142" s="64" t="s">
        <v>105</v>
      </c>
      <c r="B142" s="95">
        <f>'[10]Ф2 2021'!$KY$152</f>
        <v>6.3</v>
      </c>
      <c r="C142" s="13">
        <f>'[11]УК расш(к)'!$F$119</f>
        <v>7</v>
      </c>
      <c r="D142" s="36">
        <f t="shared" si="24"/>
        <v>64.059071486314821</v>
      </c>
      <c r="E142" s="91">
        <f>'[10]Ф2 2021'!$KZ$152</f>
        <v>29821.788213493273</v>
      </c>
      <c r="F142" s="15">
        <f>'[11]УК расш(к)'!$Q$119</f>
        <v>25357.142857142859</v>
      </c>
      <c r="G142" s="15">
        <f>'[10]Ф2 2021'!$KZ$152</f>
        <v>29821.788213493273</v>
      </c>
      <c r="H142" s="56">
        <f t="shared" si="25"/>
        <v>-4464.6453563504147</v>
      </c>
      <c r="I142" s="175"/>
      <c r="J142" s="77"/>
    </row>
    <row r="143" spans="1:10" s="10" customFormat="1" ht="34.5" customHeight="1">
      <c r="A143" s="55" t="s">
        <v>106</v>
      </c>
      <c r="B143" s="56">
        <f>SUM(B122:B142)</f>
        <v>224.10000000000005</v>
      </c>
      <c r="C143" s="54">
        <f>SUM(C122:C142)</f>
        <v>225.2</v>
      </c>
      <c r="D143" s="36">
        <f t="shared" si="24"/>
        <v>73.563685777916263</v>
      </c>
      <c r="E143" s="97">
        <f>(E122*B122+E123*B123+B124*E124+E125*B125+E126*B126+E127*B127+B128*E128+E129*B129+B130*E130+E131*B131+B132*E132+E133*B133+B134*E134+E135*B135+B136*E136+E137*B137+B139*E139+E140*B140+E141*B141+B142*E142)/B143</f>
        <v>30699.672723961303</v>
      </c>
      <c r="F143" s="97">
        <f>(F122*C122+F123*C123+C124*F124+F125*C125+F126*C126+F127*C127+C128*F128+F129*C129+C130*F130+F131*C131+C132*F132+F133*C133+C134*F134+F135*C135+C136*F136+F137*C137+C139*F139+F140*C140+F141*C141+C142*F142)/C143</f>
        <v>29119.449378330373</v>
      </c>
      <c r="G143" s="82">
        <f t="shared" ref="G143" si="26">E143</f>
        <v>30699.672723961303</v>
      </c>
      <c r="H143" s="56">
        <f>F143-G143</f>
        <v>-1580.2233456309295</v>
      </c>
      <c r="I143" s="175"/>
      <c r="J143" s="77"/>
    </row>
    <row r="144" spans="1:10" s="10" customFormat="1" ht="18.75">
      <c r="A144" s="198" t="s">
        <v>107</v>
      </c>
      <c r="B144" s="199"/>
      <c r="C144" s="199"/>
      <c r="D144" s="199"/>
      <c r="E144" s="199"/>
      <c r="F144" s="199"/>
      <c r="G144" s="199"/>
      <c r="H144" s="200"/>
      <c r="I144" s="175"/>
      <c r="J144" s="77"/>
    </row>
    <row r="145" spans="1:10" s="10" customFormat="1" ht="18.75" hidden="1">
      <c r="A145" s="45" t="s">
        <v>31</v>
      </c>
      <c r="B145" s="24"/>
      <c r="C145" s="8"/>
      <c r="D145" s="8"/>
      <c r="E145" s="9"/>
      <c r="F145" s="8"/>
      <c r="G145" s="8"/>
      <c r="H145" s="8"/>
      <c r="I145" s="175"/>
      <c r="J145" s="77"/>
    </row>
    <row r="146" spans="1:10" s="10" customFormat="1" ht="18.75" hidden="1">
      <c r="A146" s="45" t="s">
        <v>32</v>
      </c>
      <c r="B146" s="24"/>
      <c r="C146" s="8"/>
      <c r="D146" s="8"/>
      <c r="E146" s="9"/>
      <c r="F146" s="8"/>
      <c r="G146" s="8"/>
      <c r="H146" s="8"/>
      <c r="I146" s="175"/>
      <c r="J146" s="77"/>
    </row>
    <row r="147" spans="1:10" s="10" customFormat="1" ht="49.5" hidden="1" customHeight="1">
      <c r="A147" s="11" t="s">
        <v>33</v>
      </c>
      <c r="B147" s="46"/>
      <c r="C147" s="8"/>
      <c r="D147" s="8"/>
      <c r="E147" s="9"/>
      <c r="F147" s="8"/>
      <c r="G147" s="8"/>
      <c r="H147" s="8"/>
      <c r="I147" s="175"/>
      <c r="J147" s="77"/>
    </row>
    <row r="148" spans="1:10" s="98" customFormat="1" ht="54.75" customHeight="1">
      <c r="A148" s="87" t="s">
        <v>108</v>
      </c>
      <c r="B148" s="89">
        <f>'[10]Ф2 2021'!$KY$155</f>
        <v>24.5</v>
      </c>
      <c r="C148" s="85">
        <f>'[11]УК расш(к)'!$F$122</f>
        <v>24.5</v>
      </c>
      <c r="D148" s="36">
        <f t="shared" ref="D148:D153" si="27">F148/39584*100</f>
        <v>136.87932731702219</v>
      </c>
      <c r="E148" s="37">
        <f>'[10]Ф2 2021'!$KZ$155</f>
        <v>54093.795730273676</v>
      </c>
      <c r="F148" s="37">
        <f>'[11]УК расш(к)'!$Q$122</f>
        <v>54182.312925170067</v>
      </c>
      <c r="G148" s="37">
        <f>'[10]Ф2 2021'!$KZ$155</f>
        <v>54093.795730273676</v>
      </c>
      <c r="H148" s="43">
        <f t="shared" ref="H148:H152" si="28">F148-G148</f>
        <v>88.51719489639072</v>
      </c>
      <c r="I148" s="175"/>
      <c r="J148" s="182"/>
    </row>
    <row r="149" spans="1:10" s="98" customFormat="1" ht="39.75" customHeight="1">
      <c r="A149" s="87" t="s">
        <v>109</v>
      </c>
      <c r="B149" s="88">
        <f>'[10]Ф2 2021'!$KY$157</f>
        <v>11.1</v>
      </c>
      <c r="C149" s="85">
        <f>'[11]УК расш(к)'!$F$123</f>
        <v>11.1</v>
      </c>
      <c r="D149" s="36">
        <f t="shared" si="27"/>
        <v>118.40104049077371</v>
      </c>
      <c r="E149" s="37">
        <f>'[10]Ф2 2021'!$KZ$157</f>
        <v>49757.166728940923</v>
      </c>
      <c r="F149" s="37">
        <f>'[11]УК расш(к)'!$Q$123</f>
        <v>46867.867867867863</v>
      </c>
      <c r="G149" s="37">
        <f>'[10]Ф2 2021'!$KZ$157</f>
        <v>49757.166728940923</v>
      </c>
      <c r="H149" s="43">
        <f t="shared" si="28"/>
        <v>-2889.2988610730608</v>
      </c>
      <c r="I149" s="175"/>
      <c r="J149" s="182"/>
    </row>
    <row r="150" spans="1:10" s="98" customFormat="1" ht="56.25">
      <c r="A150" s="87" t="s">
        <v>110</v>
      </c>
      <c r="B150" s="88">
        <f>'[10]Ф2 2021'!$KY$160</f>
        <v>18.399999999999999</v>
      </c>
      <c r="C150" s="85">
        <f>'[11]УК расш(к)'!$F$124</f>
        <v>20.3</v>
      </c>
      <c r="D150" s="36">
        <f t="shared" si="27"/>
        <v>100.39136079263751</v>
      </c>
      <c r="E150" s="37">
        <f>'[10]Ф2 2021'!$KZ$160</f>
        <v>39079.115185110983</v>
      </c>
      <c r="F150" s="37">
        <f>'[11]УК расш(к)'!$Q$124</f>
        <v>39738.91625615763</v>
      </c>
      <c r="G150" s="37">
        <f>'[10]Ф2 2021'!$KZ$160</f>
        <v>39079.115185110983</v>
      </c>
      <c r="H150" s="43">
        <f t="shared" si="28"/>
        <v>659.80107104664785</v>
      </c>
      <c r="I150" s="175"/>
      <c r="J150" s="182"/>
    </row>
    <row r="151" spans="1:10" s="98" customFormat="1" ht="62.25" customHeight="1">
      <c r="A151" s="99" t="s">
        <v>111</v>
      </c>
      <c r="B151" s="88">
        <f>'[10]Ф2 2021'!$KY$159</f>
        <v>9</v>
      </c>
      <c r="C151" s="85">
        <f>'[11]УК расш(к)'!$F$125</f>
        <v>9</v>
      </c>
      <c r="D151" s="36">
        <f t="shared" si="27"/>
        <v>107.52567442138987</v>
      </c>
      <c r="E151" s="37">
        <f>'[10]Ф2 2021'!$KZ$159</f>
        <v>42509.725778005355</v>
      </c>
      <c r="F151" s="37">
        <f>'[11]УК расш(к)'!$Q$125</f>
        <v>42562.962962962964</v>
      </c>
      <c r="G151" s="37">
        <f>'[10]Ф2 2021'!$KZ$159</f>
        <v>42509.725778005355</v>
      </c>
      <c r="H151" s="43">
        <f t="shared" si="28"/>
        <v>53.237184957608406</v>
      </c>
      <c r="I151" s="175"/>
      <c r="J151" s="182"/>
    </row>
    <row r="152" spans="1:10" s="98" customFormat="1" ht="56.25">
      <c r="A152" s="87" t="s">
        <v>112</v>
      </c>
      <c r="B152" s="89">
        <f>'[10]Ф2 2021'!$KY$158</f>
        <v>3.5</v>
      </c>
      <c r="C152" s="85">
        <f>'[11]УК расш(к)'!$F$126</f>
        <v>3.5</v>
      </c>
      <c r="D152" s="36">
        <f t="shared" si="27"/>
        <v>103.67344189090349</v>
      </c>
      <c r="E152" s="37">
        <f>'[10]Ф2 2021'!$KZ$158</f>
        <v>41506.451612903227</v>
      </c>
      <c r="F152" s="37">
        <f>'[11]УК расш(к)'!$Q$126</f>
        <v>41038.095238095237</v>
      </c>
      <c r="G152" s="37">
        <f>'[10]Ф2 2021'!$KZ$158</f>
        <v>41506.451612903227</v>
      </c>
      <c r="H152" s="43">
        <f t="shared" si="28"/>
        <v>-468.35637480799051</v>
      </c>
      <c r="I152" s="175"/>
      <c r="J152" s="182"/>
    </row>
    <row r="153" spans="1:10" s="10" customFormat="1" ht="37.5">
      <c r="A153" s="55" t="s">
        <v>113</v>
      </c>
      <c r="B153" s="56">
        <f>SUM(B148:B152)</f>
        <v>66.5</v>
      </c>
      <c r="C153" s="54">
        <f>SUM(C148:C152)</f>
        <v>68.400000000000006</v>
      </c>
      <c r="D153" s="36">
        <f t="shared" si="27"/>
        <v>117.49017264935443</v>
      </c>
      <c r="E153" s="54">
        <f>(B148*E148+E149*B149+B150*E150+E151*B151+B152*E152)/B153</f>
        <v>46985.238768965428</v>
      </c>
      <c r="F153" s="54">
        <f>(C148*F148+F149*C149+C150*F150+F151*C151+C152*F152)/C153</f>
        <v>46507.309941520463</v>
      </c>
      <c r="G153" s="82">
        <f>(G148*B148+G149*B149+G150*B150+G151*B151+G152*B152)/B153</f>
        <v>46985.238768965428</v>
      </c>
      <c r="H153" s="43">
        <f>F153-G153</f>
        <v>-477.92882744496455</v>
      </c>
      <c r="I153" s="175"/>
      <c r="J153" s="77"/>
    </row>
    <row r="154" spans="1:10" s="10" customFormat="1" ht="18.75">
      <c r="A154" s="198" t="s">
        <v>114</v>
      </c>
      <c r="B154" s="199"/>
      <c r="C154" s="199"/>
      <c r="D154" s="199"/>
      <c r="E154" s="199"/>
      <c r="F154" s="199"/>
      <c r="G154" s="199"/>
      <c r="H154" s="200"/>
      <c r="I154" s="175"/>
      <c r="J154" s="77"/>
    </row>
    <row r="155" spans="1:10" s="10" customFormat="1" ht="18.75" hidden="1" customHeight="1">
      <c r="A155" s="45" t="s">
        <v>31</v>
      </c>
      <c r="B155" s="24"/>
      <c r="C155" s="8"/>
      <c r="D155" s="8"/>
      <c r="E155" s="9"/>
      <c r="F155" s="8"/>
      <c r="G155" s="8"/>
      <c r="H155" s="8"/>
      <c r="I155" s="175"/>
      <c r="J155" s="77"/>
    </row>
    <row r="156" spans="1:10" s="10" customFormat="1" ht="18.75" hidden="1" customHeight="1">
      <c r="A156" s="45" t="s">
        <v>32</v>
      </c>
      <c r="B156" s="24"/>
      <c r="C156" s="8"/>
      <c r="D156" s="8"/>
      <c r="E156" s="9"/>
      <c r="F156" s="8"/>
      <c r="G156" s="8"/>
      <c r="H156" s="8"/>
      <c r="I156" s="175"/>
      <c r="J156" s="77"/>
    </row>
    <row r="157" spans="1:10" s="10" customFormat="1" ht="49.5" hidden="1" customHeight="1">
      <c r="A157" s="11" t="s">
        <v>33</v>
      </c>
      <c r="B157" s="46"/>
      <c r="C157" s="8"/>
      <c r="D157" s="8"/>
      <c r="E157" s="9"/>
      <c r="F157" s="8"/>
      <c r="G157" s="8"/>
      <c r="H157" s="8"/>
      <c r="I157" s="175"/>
      <c r="J157" s="77"/>
    </row>
    <row r="158" spans="1:10" s="10" customFormat="1" ht="56.25">
      <c r="A158" s="100" t="s">
        <v>115</v>
      </c>
      <c r="B158" s="173">
        <f>'[10]Ф2 2021'!$KY$164</f>
        <v>43.3</v>
      </c>
      <c r="C158" s="13">
        <f>'[11]УК расш(к)'!$F$128</f>
        <v>42.199999999999996</v>
      </c>
      <c r="D158" s="36">
        <f t="shared" ref="D158:D161" si="29">F158/39584*100</f>
        <v>79.954752171397715</v>
      </c>
      <c r="E158" s="15">
        <f>'[10]Ф2 2021'!$KZ$164</f>
        <v>31487.538328550036</v>
      </c>
      <c r="F158" s="13">
        <f>'[11]УК расш(к)'!$Q$128</f>
        <v>31649.289099526071</v>
      </c>
      <c r="G158" s="13">
        <f>'[10]Ф2 2021'!$KZ$164</f>
        <v>31487.538328550036</v>
      </c>
      <c r="H158" s="54">
        <f t="shared" ref="H158:H160" si="30">F158-G158</f>
        <v>161.75077097603571</v>
      </c>
      <c r="I158" s="175"/>
      <c r="J158" s="77"/>
    </row>
    <row r="159" spans="1:10" s="10" customFormat="1" ht="39.75" customHeight="1">
      <c r="A159" s="100" t="s">
        <v>116</v>
      </c>
      <c r="B159" s="78">
        <f>'[10]Ф2 2021'!$KY$163</f>
        <v>4</v>
      </c>
      <c r="C159" s="13">
        <f>'[11]УК расш(к)'!$F$129</f>
        <v>4</v>
      </c>
      <c r="D159" s="36">
        <f t="shared" si="29"/>
        <v>67.640966046887613</v>
      </c>
      <c r="E159" s="15">
        <f>'[10]Ф2 2021'!$KZ$163</f>
        <v>26546.616743471579</v>
      </c>
      <c r="F159" s="13">
        <f>'[11]УК расш(к)'!$Q$129</f>
        <v>26774.999999999996</v>
      </c>
      <c r="G159" s="13">
        <f>'[10]Ф2 2021'!$KZ$163</f>
        <v>26546.616743471579</v>
      </c>
      <c r="H159" s="54">
        <f t="shared" si="30"/>
        <v>228.38325652841741</v>
      </c>
      <c r="I159" s="175"/>
      <c r="J159" s="77"/>
    </row>
    <row r="160" spans="1:10" s="10" customFormat="1" ht="56.25">
      <c r="A160" s="100" t="s">
        <v>117</v>
      </c>
      <c r="B160" s="173">
        <f>'[10]Ф2 2021'!$KY$162</f>
        <v>31.7</v>
      </c>
      <c r="C160" s="13">
        <f>'[11]УК расш(к)'!$F$130</f>
        <v>34.400000000000006</v>
      </c>
      <c r="D160" s="36">
        <f t="shared" si="29"/>
        <v>76.529922825289972</v>
      </c>
      <c r="E160" s="15">
        <f>'[10]Ф2 2021'!$KZ$162</f>
        <v>30218.028843435884</v>
      </c>
      <c r="F160" s="13">
        <f>'[11]УК расш(к)'!$Q$130</f>
        <v>30293.604651162783</v>
      </c>
      <c r="G160" s="13">
        <f>'[10]Ф2 2021'!$KZ$162</f>
        <v>30218.028843435884</v>
      </c>
      <c r="H160" s="54">
        <f t="shared" si="30"/>
        <v>75.575807726898347</v>
      </c>
      <c r="I160" s="175"/>
      <c r="J160" s="77"/>
    </row>
    <row r="161" spans="1:10" s="10" customFormat="1" ht="37.5">
      <c r="A161" s="55" t="s">
        <v>118</v>
      </c>
      <c r="B161" s="56">
        <f>SUM(B158:B160)</f>
        <v>79</v>
      </c>
      <c r="C161" s="54">
        <f>SUM(C158:C160)</f>
        <v>80.599999999999994</v>
      </c>
      <c r="D161" s="36">
        <f t="shared" si="29"/>
        <v>77.881932394671338</v>
      </c>
      <c r="E161" s="54">
        <f>(B158*E158+E159*B159+B160*E160)/B161</f>
        <v>30727.95431565848</v>
      </c>
      <c r="F161" s="54">
        <f>(C158*F158+F159*C159+C160*F160)/C161</f>
        <v>30828.784119106702</v>
      </c>
      <c r="G161" s="82">
        <f>(G158*B158+G159*B159+G160*B160)/B161</f>
        <v>30727.95431565848</v>
      </c>
      <c r="H161" s="54">
        <f>F161-G161</f>
        <v>100.82980344822136</v>
      </c>
      <c r="I161" s="175"/>
      <c r="J161" s="77"/>
    </row>
    <row r="162" spans="1:10" s="10" customFormat="1" ht="18.75">
      <c r="A162" s="198" t="s">
        <v>119</v>
      </c>
      <c r="B162" s="199"/>
      <c r="C162" s="199"/>
      <c r="D162" s="199"/>
      <c r="E162" s="199"/>
      <c r="F162" s="199"/>
      <c r="G162" s="199"/>
      <c r="H162" s="200"/>
      <c r="I162" s="175"/>
      <c r="J162" s="77"/>
    </row>
    <row r="163" spans="1:10" s="10" customFormat="1" ht="18.75" hidden="1">
      <c r="A163" s="45" t="s">
        <v>31</v>
      </c>
      <c r="B163" s="24"/>
      <c r="C163" s="8"/>
      <c r="D163" s="8"/>
      <c r="E163" s="9"/>
      <c r="F163" s="8"/>
      <c r="G163" s="8"/>
      <c r="H163" s="8"/>
      <c r="I163" s="175"/>
      <c r="J163" s="77"/>
    </row>
    <row r="164" spans="1:10" s="10" customFormat="1" ht="18.75" hidden="1">
      <c r="A164" s="45" t="s">
        <v>32</v>
      </c>
      <c r="B164" s="24"/>
      <c r="C164" s="8"/>
      <c r="D164" s="8"/>
      <c r="E164" s="9"/>
      <c r="F164" s="8"/>
      <c r="G164" s="8"/>
      <c r="H164" s="8"/>
      <c r="I164" s="175"/>
      <c r="J164" s="77"/>
    </row>
    <row r="165" spans="1:10" s="10" customFormat="1" ht="49.5" hidden="1" customHeight="1">
      <c r="A165" s="11" t="s">
        <v>33</v>
      </c>
      <c r="B165" s="46"/>
      <c r="C165" s="8"/>
      <c r="D165" s="8"/>
      <c r="E165" s="9"/>
      <c r="F165" s="8"/>
      <c r="G165" s="8"/>
      <c r="H165" s="8"/>
      <c r="I165" s="175"/>
      <c r="J165" s="77"/>
    </row>
    <row r="166" spans="1:10" s="10" customFormat="1" ht="56.25">
      <c r="A166" s="101" t="s">
        <v>120</v>
      </c>
      <c r="B166" s="102">
        <f>'[10]Ф2 2021'!$KY$166</f>
        <v>48.8</v>
      </c>
      <c r="C166" s="65">
        <f>'[11]УК расш(к)'!$F$28</f>
        <v>48.8</v>
      </c>
      <c r="D166" s="36">
        <f t="shared" ref="D166:D168" si="31">F166/39584*100</f>
        <v>82.141843478184043</v>
      </c>
      <c r="E166" s="12">
        <f>'[10]Ф2 2021'!$KZ$166</f>
        <v>32682.125492097079</v>
      </c>
      <c r="F166" s="65">
        <f>'[11]УК расш(к)'!$Q$28</f>
        <v>32515.02732240437</v>
      </c>
      <c r="G166" s="65">
        <f>'[10]Ф2 2021'!$KZ$166</f>
        <v>32682.125492097079</v>
      </c>
      <c r="H166" s="86">
        <f t="shared" ref="H166:H167" si="32">F166-G166</f>
        <v>-167.09816969270832</v>
      </c>
      <c r="I166" s="175"/>
      <c r="J166" s="77"/>
    </row>
    <row r="167" spans="1:10" s="10" customFormat="1" ht="60.75" customHeight="1">
      <c r="A167" s="101" t="s">
        <v>121</v>
      </c>
      <c r="B167" s="103">
        <f>'[10]Ф2 2021'!$KY$167</f>
        <v>85.4</v>
      </c>
      <c r="C167" s="65">
        <f>'[11]УК расш(к)'!$F$29</f>
        <v>88.4</v>
      </c>
      <c r="D167" s="36">
        <f t="shared" si="31"/>
        <v>72.354104100442484</v>
      </c>
      <c r="E167" s="12">
        <f>'[10]Ф2 2021'!$KZ$167</f>
        <v>28495.909193926112</v>
      </c>
      <c r="F167" s="65">
        <f>'[11]УК расш(к)'!$Q$29</f>
        <v>28640.648567119155</v>
      </c>
      <c r="G167" s="65">
        <f>'[10]Ф2 2021'!$KZ$167</f>
        <v>28495.909193926112</v>
      </c>
      <c r="H167" s="86">
        <f t="shared" si="32"/>
        <v>144.73937319304241</v>
      </c>
      <c r="I167" s="175"/>
      <c r="J167" s="77"/>
    </row>
    <row r="168" spans="1:10" s="10" customFormat="1" ht="37.5">
      <c r="A168" s="90" t="s">
        <v>122</v>
      </c>
      <c r="B168" s="70">
        <f>SUM(B166:B167)</f>
        <v>134.19999999999999</v>
      </c>
      <c r="C168" s="86">
        <f>SUM(C166:C167)</f>
        <v>137.19999999999999</v>
      </c>
      <c r="D168" s="36">
        <f t="shared" si="31"/>
        <v>75.835457465120257</v>
      </c>
      <c r="E168" s="86">
        <f>(E166*B166+E167*B167)/B168</f>
        <v>30018.169665988287</v>
      </c>
      <c r="F168" s="86">
        <f>(F166*C166+F167*C167)/C168</f>
        <v>30018.707482993203</v>
      </c>
      <c r="G168" s="86">
        <f>(G166*B166+G167*B167)/B168</f>
        <v>30018.169665988287</v>
      </c>
      <c r="H168" s="86">
        <f>F168-G168</f>
        <v>0.53781700491526863</v>
      </c>
      <c r="I168" s="175"/>
      <c r="J168" s="77"/>
    </row>
    <row r="169" spans="1:10" s="10" customFormat="1" ht="18.75">
      <c r="A169" s="198" t="s">
        <v>123</v>
      </c>
      <c r="B169" s="199"/>
      <c r="C169" s="199"/>
      <c r="D169" s="199"/>
      <c r="E169" s="199"/>
      <c r="F169" s="199"/>
      <c r="G169" s="199"/>
      <c r="H169" s="200"/>
      <c r="I169" s="175"/>
      <c r="J169" s="77"/>
    </row>
    <row r="170" spans="1:10" s="10" customFormat="1" ht="18.75" hidden="1">
      <c r="A170" s="45" t="s">
        <v>31</v>
      </c>
      <c r="B170" s="24"/>
      <c r="C170" s="8"/>
      <c r="D170" s="8"/>
      <c r="E170" s="9"/>
      <c r="F170" s="8"/>
      <c r="G170" s="8"/>
      <c r="H170" s="8"/>
      <c r="I170" s="175"/>
      <c r="J170" s="77"/>
    </row>
    <row r="171" spans="1:10" s="10" customFormat="1" ht="18.75" hidden="1">
      <c r="A171" s="45" t="s">
        <v>32</v>
      </c>
      <c r="B171" s="24"/>
      <c r="C171" s="8"/>
      <c r="D171" s="8"/>
      <c r="E171" s="9"/>
      <c r="F171" s="8"/>
      <c r="G171" s="8"/>
      <c r="H171" s="8"/>
      <c r="I171" s="175"/>
      <c r="J171" s="77"/>
    </row>
    <row r="172" spans="1:10" s="10" customFormat="1" ht="49.5" hidden="1" customHeight="1">
      <c r="A172" s="11" t="s">
        <v>33</v>
      </c>
      <c r="B172" s="46"/>
      <c r="C172" s="8"/>
      <c r="D172" s="8"/>
      <c r="E172" s="9"/>
      <c r="F172" s="8"/>
      <c r="G172" s="8"/>
      <c r="H172" s="8"/>
      <c r="I172" s="175"/>
      <c r="J172" s="77"/>
    </row>
    <row r="173" spans="1:10" ht="37.5">
      <c r="A173" s="101" t="s">
        <v>124</v>
      </c>
      <c r="B173" s="104">
        <f>'[10]Ф2 2021'!$KY$171</f>
        <v>129</v>
      </c>
      <c r="C173" s="65">
        <f>'[11]УК расш(к)'!$F$69</f>
        <v>135.1</v>
      </c>
      <c r="D173" s="36">
        <f t="shared" ref="D173:D176" si="33">F173/39584*100</f>
        <v>102.2508003792115</v>
      </c>
      <c r="E173" s="12">
        <f>'[10]Ф2 2021'!$KZ$171</f>
        <v>40001.50001786161</v>
      </c>
      <c r="F173" s="65">
        <f>'[11]УК расш(к)'!$Q$69</f>
        <v>40474.95682210708</v>
      </c>
      <c r="G173" s="65">
        <f>'[10]Ф2 2021'!$KZ$171</f>
        <v>40001.50001786161</v>
      </c>
      <c r="H173" s="54">
        <f t="shared" ref="H173:H175" si="34">F173-G173</f>
        <v>473.45680424547027</v>
      </c>
      <c r="I173" s="175"/>
    </row>
    <row r="174" spans="1:10" ht="37.5">
      <c r="A174" s="101" t="s">
        <v>125</v>
      </c>
      <c r="B174" s="103">
        <f>'[10]Ф2 2021'!$KY$169</f>
        <v>64.099999999999994</v>
      </c>
      <c r="C174" s="65">
        <f>'[11]УК расш(к)'!$F$70</f>
        <v>64.7</v>
      </c>
      <c r="D174" s="36">
        <f t="shared" si="33"/>
        <v>112.52263103509887</v>
      </c>
      <c r="E174" s="12">
        <f>'[10]Ф2 2021'!$KZ$169</f>
        <v>44505.80839669839</v>
      </c>
      <c r="F174" s="65">
        <f>'[11]УК расш(к)'!$Q$70</f>
        <v>44540.958268933537</v>
      </c>
      <c r="G174" s="65">
        <f>'[10]Ф2 2021'!$KZ$169</f>
        <v>44505.80839669839</v>
      </c>
      <c r="H174" s="54">
        <f t="shared" si="34"/>
        <v>35.149872235146177</v>
      </c>
      <c r="I174" s="175"/>
    </row>
    <row r="175" spans="1:10" ht="30" customHeight="1">
      <c r="A175" s="101" t="s">
        <v>126</v>
      </c>
      <c r="B175" s="104">
        <f>'[10]Ф2 2021'!$KY$179</f>
        <v>4</v>
      </c>
      <c r="C175" s="65">
        <f>'[11]УК расш(к)'!$F$71</f>
        <v>4</v>
      </c>
      <c r="D175" s="36">
        <f t="shared" si="33"/>
        <v>99.366747507410409</v>
      </c>
      <c r="E175" s="12">
        <f>'[10]Ф2 2021'!$KZ$179</f>
        <v>44776.262480798774</v>
      </c>
      <c r="F175" s="65">
        <f>'[11]УК расш(к)'!$Q$71</f>
        <v>39333.333333333336</v>
      </c>
      <c r="G175" s="65">
        <f>'[10]Ф2 2021'!$KZ$179</f>
        <v>44776.262480798774</v>
      </c>
      <c r="H175" s="54">
        <f t="shared" si="34"/>
        <v>-5442.9291474654383</v>
      </c>
      <c r="I175" s="175"/>
    </row>
    <row r="176" spans="1:10" s="10" customFormat="1" ht="37.5">
      <c r="A176" s="55" t="s">
        <v>127</v>
      </c>
      <c r="B176" s="56">
        <f>SUM(B173:B175)</f>
        <v>197.1</v>
      </c>
      <c r="C176" s="54">
        <f>SUM(C173:C175)</f>
        <v>203.8</v>
      </c>
      <c r="D176" s="36">
        <f t="shared" si="33"/>
        <v>105.45517345059866</v>
      </c>
      <c r="E176" s="70">
        <f>(E173*B173+B174*E174+E175*B175)/B176</f>
        <v>41563.271793281128</v>
      </c>
      <c r="F176" s="70">
        <f>(F173*C173+C174*F174+F175*C175)/C176</f>
        <v>41743.37585868498</v>
      </c>
      <c r="G176" s="86">
        <f>(G173*B173+G174*B174+G175*B175)/B176</f>
        <v>41563.271793281128</v>
      </c>
      <c r="H176" s="54">
        <f>F176-G176</f>
        <v>180.10406540385156</v>
      </c>
      <c r="I176" s="175"/>
      <c r="J176" s="77"/>
    </row>
    <row r="177" spans="1:14" s="10" customFormat="1" ht="18.75">
      <c r="A177" s="198" t="s">
        <v>128</v>
      </c>
      <c r="B177" s="199"/>
      <c r="C177" s="199"/>
      <c r="D177" s="199"/>
      <c r="E177" s="199"/>
      <c r="F177" s="199"/>
      <c r="G177" s="199"/>
      <c r="H177" s="200"/>
      <c r="I177" s="175"/>
      <c r="J177" s="77"/>
    </row>
    <row r="178" spans="1:14" s="10" customFormat="1" ht="18.75" hidden="1">
      <c r="A178" s="45" t="s">
        <v>31</v>
      </c>
      <c r="B178" s="24"/>
      <c r="C178" s="8"/>
      <c r="D178" s="8"/>
      <c r="E178" s="9"/>
      <c r="F178" s="8"/>
      <c r="G178" s="8"/>
      <c r="H178" s="8"/>
      <c r="I178" s="175"/>
      <c r="J178" s="77"/>
    </row>
    <row r="179" spans="1:14" s="10" customFormat="1" ht="18.75" hidden="1">
      <c r="A179" s="45" t="s">
        <v>32</v>
      </c>
      <c r="B179" s="24"/>
      <c r="C179" s="8"/>
      <c r="D179" s="8"/>
      <c r="E179" s="9"/>
      <c r="F179" s="8"/>
      <c r="G179" s="8"/>
      <c r="H179" s="8"/>
      <c r="I179" s="175"/>
      <c r="J179" s="77"/>
    </row>
    <row r="180" spans="1:14" s="10" customFormat="1" ht="49.5" hidden="1" customHeight="1">
      <c r="A180" s="11" t="s">
        <v>33</v>
      </c>
      <c r="B180" s="46"/>
      <c r="C180" s="8"/>
      <c r="D180" s="8"/>
      <c r="E180" s="9"/>
      <c r="F180" s="8"/>
      <c r="G180" s="8"/>
      <c r="H180" s="8"/>
      <c r="I180" s="175"/>
      <c r="J180" s="77"/>
    </row>
    <row r="181" spans="1:14" s="106" customFormat="1" ht="37.5">
      <c r="A181" s="20" t="s">
        <v>129</v>
      </c>
      <c r="B181" s="173">
        <f>'[10]Ф2 2021'!$KY$182</f>
        <v>23.5</v>
      </c>
      <c r="C181" s="13">
        <f>'[11]УК расш(к)'!$F$133</f>
        <v>22.1</v>
      </c>
      <c r="D181" s="36">
        <f t="shared" ref="D181:D188" si="35">F181/39584*100</f>
        <v>79.377562852763759</v>
      </c>
      <c r="E181" s="15">
        <f>'[10]Ф2 2021'!$KZ$182</f>
        <v>39111.979170071136</v>
      </c>
      <c r="F181" s="13">
        <f>'[11]УК расш(к)'!$Q$133</f>
        <v>31420.814479638007</v>
      </c>
      <c r="G181" s="13">
        <f>'[10]Ф2 2021'!$KZ$182</f>
        <v>39111.979170071136</v>
      </c>
      <c r="H181" s="48">
        <f t="shared" ref="H181:H187" si="36">F181-G181</f>
        <v>-7691.1646904331283</v>
      </c>
      <c r="I181" s="175"/>
      <c r="J181" s="183"/>
      <c r="K181" s="105"/>
      <c r="L181" s="105"/>
      <c r="M181" s="105"/>
      <c r="N181" s="105"/>
    </row>
    <row r="182" spans="1:14" s="106" customFormat="1" ht="37.5">
      <c r="A182" s="20" t="s">
        <v>130</v>
      </c>
      <c r="B182" s="173">
        <f>'[10]Ф2 2021'!$KY$186</f>
        <v>13.5</v>
      </c>
      <c r="C182" s="13">
        <f>'[11]УК расш(к)'!$F$134</f>
        <v>13.8</v>
      </c>
      <c r="D182" s="36">
        <f t="shared" si="35"/>
        <v>95.351559601498096</v>
      </c>
      <c r="E182" s="15">
        <f>'[10]Ф2 2021'!$KZ$186</f>
        <v>41148.8648992054</v>
      </c>
      <c r="F182" s="13">
        <f>'[11]УК расш(к)'!$Q$134</f>
        <v>37743.961352657003</v>
      </c>
      <c r="G182" s="13">
        <f>'[10]Ф2 2021'!$KZ$186</f>
        <v>41148.8648992054</v>
      </c>
      <c r="H182" s="48">
        <f t="shared" si="36"/>
        <v>-3404.9035465483976</v>
      </c>
      <c r="I182" s="175"/>
      <c r="J182" s="184"/>
      <c r="K182" s="50"/>
      <c r="L182" s="49"/>
      <c r="M182" s="49"/>
      <c r="N182" s="49"/>
    </row>
    <row r="183" spans="1:14" s="106" customFormat="1" ht="37.5">
      <c r="A183" s="20" t="s">
        <v>131</v>
      </c>
      <c r="B183" s="78">
        <f>'[10]Ф2 2021'!$KY$187</f>
        <v>60.7</v>
      </c>
      <c r="C183" s="13">
        <f>'[11]УК расш(к)'!$F$135</f>
        <v>61.5</v>
      </c>
      <c r="D183" s="36">
        <f t="shared" si="35"/>
        <v>85.804288721949476</v>
      </c>
      <c r="E183" s="15">
        <f>'[10]Ф2 2021'!$KZ$187</f>
        <v>35284.496626235472</v>
      </c>
      <c r="F183" s="13">
        <f>'[11]УК расш(к)'!$Q$135</f>
        <v>33964.769647696477</v>
      </c>
      <c r="G183" s="13">
        <f>'[10]Ф2 2021'!$KZ$187</f>
        <v>35284.496626235472</v>
      </c>
      <c r="H183" s="48">
        <f t="shared" si="36"/>
        <v>-1319.7269785389944</v>
      </c>
      <c r="I183" s="175"/>
      <c r="J183" s="183"/>
      <c r="K183" s="105"/>
      <c r="L183" s="105"/>
      <c r="M183" s="105"/>
      <c r="N183" s="105"/>
    </row>
    <row r="184" spans="1:14" s="106" customFormat="1" ht="37.5">
      <c r="A184" s="20" t="s">
        <v>132</v>
      </c>
      <c r="B184" s="173">
        <f>'[10]Ф2 2021'!$KY$185</f>
        <v>29.9</v>
      </c>
      <c r="C184" s="13">
        <f>'[11]УК расш(к)'!$F$136</f>
        <v>29.5</v>
      </c>
      <c r="D184" s="36">
        <f t="shared" si="35"/>
        <v>92.821273447241126</v>
      </c>
      <c r="E184" s="15">
        <f>'[10]Ф2 2021'!$KZ$185</f>
        <v>35134.946322183358</v>
      </c>
      <c r="F184" s="13">
        <f>'[11]УК расш(к)'!$Q$136</f>
        <v>36742.372881355928</v>
      </c>
      <c r="G184" s="13">
        <f>'[10]Ф2 2021'!$KZ$185</f>
        <v>35134.946322183358</v>
      </c>
      <c r="H184" s="54">
        <f t="shared" si="36"/>
        <v>1607.4265591725707</v>
      </c>
      <c r="I184" s="175"/>
      <c r="J184" s="185"/>
    </row>
    <row r="185" spans="1:14" s="106" customFormat="1" ht="56.25">
      <c r="A185" s="20" t="s">
        <v>133</v>
      </c>
      <c r="B185" s="173">
        <f>'[10]Ф2 2021'!$KY$181</f>
        <v>147.4</v>
      </c>
      <c r="C185" s="13">
        <f>'[11]УК расш(к)'!$F$137</f>
        <v>149.9</v>
      </c>
      <c r="D185" s="36">
        <f t="shared" si="35"/>
        <v>98.054456137020466</v>
      </c>
      <c r="E185" s="15">
        <f>'[10]Ф2 2021'!$KZ$181</f>
        <v>37284.05985364339</v>
      </c>
      <c r="F185" s="13">
        <f>'[11]УК расш(к)'!$Q$137</f>
        <v>38813.875917278179</v>
      </c>
      <c r="G185" s="13">
        <f>'[10]Ф2 2021'!$KZ$181</f>
        <v>37284.05985364339</v>
      </c>
      <c r="H185" s="54">
        <f t="shared" si="36"/>
        <v>1529.8160636347893</v>
      </c>
      <c r="I185" s="175"/>
      <c r="J185" s="185"/>
    </row>
    <row r="186" spans="1:14" s="106" customFormat="1" ht="40.5" customHeight="1">
      <c r="A186" s="20" t="s">
        <v>134</v>
      </c>
      <c r="B186" s="173">
        <f>'[10]Ф2 2021'!$KY$184</f>
        <v>43.5</v>
      </c>
      <c r="C186" s="13">
        <f>'[11]УК расш(к)'!$F$138</f>
        <v>40.200000000000003</v>
      </c>
      <c r="D186" s="36">
        <f t="shared" si="35"/>
        <v>87.07892094365144</v>
      </c>
      <c r="E186" s="15">
        <f>'[10]Ф2 2021'!$KZ$184</f>
        <v>35038.018727451439</v>
      </c>
      <c r="F186" s="13">
        <f>'[11]УК расш(к)'!$Q$138</f>
        <v>34469.320066334985</v>
      </c>
      <c r="G186" s="13">
        <f>'[10]Ф2 2021'!$KZ$184</f>
        <v>35038.018727451439</v>
      </c>
      <c r="H186" s="54">
        <f t="shared" si="36"/>
        <v>-568.69866111645388</v>
      </c>
      <c r="I186" s="175"/>
      <c r="J186" s="185"/>
    </row>
    <row r="187" spans="1:14" s="106" customFormat="1" ht="37.5">
      <c r="A187" s="20" t="s">
        <v>135</v>
      </c>
      <c r="B187" s="78">
        <f>'[10]Ф2 2021'!$KY$188</f>
        <v>27.2</v>
      </c>
      <c r="C187" s="13">
        <f>'[11]УК расш(к)'!$F$139</f>
        <v>28.7</v>
      </c>
      <c r="D187" s="36">
        <f t="shared" si="35"/>
        <v>84.974912140852553</v>
      </c>
      <c r="E187" s="15">
        <f>'[10]Ф2 2021'!$KZ$188</f>
        <v>34864.798405921501</v>
      </c>
      <c r="F187" s="13">
        <f>'[11]УК расш(к)'!$Q$139</f>
        <v>33636.469221835076</v>
      </c>
      <c r="G187" s="13">
        <f>'[10]Ф2 2021'!$KZ$188</f>
        <v>34864.798405921501</v>
      </c>
      <c r="H187" s="54">
        <f t="shared" si="36"/>
        <v>-1228.3291840864258</v>
      </c>
      <c r="I187" s="175"/>
      <c r="J187" s="185"/>
    </row>
    <row r="188" spans="1:14" s="10" customFormat="1" ht="37.5">
      <c r="A188" s="55" t="s">
        <v>136</v>
      </c>
      <c r="B188" s="56">
        <f>SUM(B181:B187)</f>
        <v>345.7</v>
      </c>
      <c r="C188" s="54">
        <f>SUM(C181:C187)</f>
        <v>345.7</v>
      </c>
      <c r="D188" s="36">
        <f t="shared" si="35"/>
        <v>91.764543129756674</v>
      </c>
      <c r="E188" s="54">
        <f>(E181*B181+E182*B182+E183*B183+E184*B184+E185*B185+E186*B186+E187*B187)/B188</f>
        <v>36549.296443719875</v>
      </c>
      <c r="F188" s="54">
        <f>(F181*C181+F182*C182+F183*C183+F184*C184+F185*C185+F186*C186+F187*C187)/C188</f>
        <v>36324.076752482884</v>
      </c>
      <c r="G188" s="86">
        <f>(G181*B181+G182*B182+G183*B183+G184*B184+G185*B185+G186*B186+G187*B187)/B188</f>
        <v>36549.296443719875</v>
      </c>
      <c r="H188" s="54">
        <f>F188-G188</f>
        <v>-225.21969123699091</v>
      </c>
      <c r="I188" s="175"/>
      <c r="J188" s="77"/>
    </row>
    <row r="189" spans="1:14" s="10" customFormat="1" ht="18.75">
      <c r="A189" s="198" t="s">
        <v>137</v>
      </c>
      <c r="B189" s="199"/>
      <c r="C189" s="199"/>
      <c r="D189" s="199"/>
      <c r="E189" s="199"/>
      <c r="F189" s="199"/>
      <c r="G189" s="199"/>
      <c r="H189" s="200"/>
      <c r="I189" s="175"/>
      <c r="J189" s="77"/>
    </row>
    <row r="190" spans="1:14" s="10" customFormat="1" ht="18.75" hidden="1">
      <c r="A190" s="45" t="s">
        <v>31</v>
      </c>
      <c r="B190" s="24"/>
      <c r="C190" s="8"/>
      <c r="D190" s="8"/>
      <c r="E190" s="9"/>
      <c r="F190" s="8"/>
      <c r="G190" s="8"/>
      <c r="H190" s="8"/>
      <c r="I190" s="175"/>
      <c r="J190" s="77"/>
    </row>
    <row r="191" spans="1:14" s="10" customFormat="1" ht="18.75" hidden="1">
      <c r="A191" s="45" t="s">
        <v>32</v>
      </c>
      <c r="B191" s="24"/>
      <c r="C191" s="8"/>
      <c r="D191" s="8"/>
      <c r="E191" s="9"/>
      <c r="F191" s="8"/>
      <c r="G191" s="8"/>
      <c r="H191" s="8"/>
      <c r="I191" s="175"/>
      <c r="J191" s="77"/>
    </row>
    <row r="192" spans="1:14" s="10" customFormat="1" ht="49.5" hidden="1" customHeight="1">
      <c r="A192" s="11" t="s">
        <v>33</v>
      </c>
      <c r="B192" s="46"/>
      <c r="C192" s="8"/>
      <c r="D192" s="8"/>
      <c r="E192" s="9"/>
      <c r="F192" s="8"/>
      <c r="G192" s="8"/>
      <c r="H192" s="8"/>
      <c r="I192" s="175"/>
      <c r="J192" s="77"/>
    </row>
    <row r="193" spans="1:10" s="77" customFormat="1" ht="56.25">
      <c r="A193" s="79" t="s">
        <v>138</v>
      </c>
      <c r="B193" s="80">
        <f>'[10]Ф2 2021'!$KY$190</f>
        <v>72.3</v>
      </c>
      <c r="C193" s="72">
        <f>'[11]УК расш(к)'!$F$143</f>
        <v>72.400000000000006</v>
      </c>
      <c r="D193" s="107">
        <f t="shared" ref="D193:D194" si="37">F193/39584*100</f>
        <v>149.85266662795837</v>
      </c>
      <c r="E193" s="72">
        <f>'[10]Ф2 2021'!$KZ$190</f>
        <v>59317.843368254973</v>
      </c>
      <c r="F193" s="72">
        <f>'[11]УК расш(к)'!$Q$143</f>
        <v>59317.679558011041</v>
      </c>
      <c r="G193" s="72">
        <f>'[10]Ф2 2021'!$KZ$190</f>
        <v>59317.843368254973</v>
      </c>
      <c r="H193" s="57">
        <f>F193-G193</f>
        <v>-0.16381024393194821</v>
      </c>
      <c r="I193" s="175"/>
    </row>
    <row r="194" spans="1:10" s="77" customFormat="1" ht="37.5">
      <c r="A194" s="108" t="s">
        <v>139</v>
      </c>
      <c r="B194" s="57">
        <f>B193</f>
        <v>72.3</v>
      </c>
      <c r="C194" s="57">
        <f>C193</f>
        <v>72.400000000000006</v>
      </c>
      <c r="D194" s="107">
        <f t="shared" si="37"/>
        <v>149.8526666279584</v>
      </c>
      <c r="E194" s="57">
        <f>(E193*B193)/B194</f>
        <v>59317.843368254966</v>
      </c>
      <c r="F194" s="57">
        <f>(F193*C193)/C194</f>
        <v>59317.679558011048</v>
      </c>
      <c r="G194" s="57">
        <f>(G193*B193)/B194</f>
        <v>59317.843368254966</v>
      </c>
      <c r="H194" s="57">
        <f>F194-G194</f>
        <v>-0.16381024391739629</v>
      </c>
      <c r="I194" s="175"/>
    </row>
    <row r="195" spans="1:10" s="10" customFormat="1" ht="18.75">
      <c r="A195" s="198" t="s">
        <v>140</v>
      </c>
      <c r="B195" s="199"/>
      <c r="C195" s="199"/>
      <c r="D195" s="199"/>
      <c r="E195" s="199"/>
      <c r="F195" s="199"/>
      <c r="G195" s="199"/>
      <c r="H195" s="200"/>
      <c r="I195" s="175"/>
      <c r="J195" s="77"/>
    </row>
    <row r="196" spans="1:10" s="10" customFormat="1" ht="18.75" hidden="1">
      <c r="A196" s="45" t="s">
        <v>31</v>
      </c>
      <c r="B196" s="24"/>
      <c r="C196" s="8"/>
      <c r="D196" s="8"/>
      <c r="E196" s="9"/>
      <c r="F196" s="8"/>
      <c r="G196" s="8"/>
      <c r="H196" s="8"/>
      <c r="I196" s="175"/>
      <c r="J196" s="77"/>
    </row>
    <row r="197" spans="1:10" s="10" customFormat="1" ht="18.75" hidden="1">
      <c r="A197" s="45" t="s">
        <v>32</v>
      </c>
      <c r="B197" s="24"/>
      <c r="C197" s="8"/>
      <c r="D197" s="8"/>
      <c r="E197" s="9"/>
      <c r="F197" s="8"/>
      <c r="G197" s="8"/>
      <c r="H197" s="8"/>
      <c r="I197" s="175"/>
      <c r="J197" s="77"/>
    </row>
    <row r="198" spans="1:10" s="10" customFormat="1" ht="49.5" hidden="1" customHeight="1">
      <c r="A198" s="11" t="s">
        <v>33</v>
      </c>
      <c r="B198" s="46"/>
      <c r="C198" s="8"/>
      <c r="D198" s="8"/>
      <c r="E198" s="9"/>
      <c r="F198" s="8"/>
      <c r="G198" s="8"/>
      <c r="H198" s="8"/>
      <c r="I198" s="175"/>
      <c r="J198" s="77"/>
    </row>
    <row r="199" spans="1:10" s="10" customFormat="1" ht="37.5">
      <c r="A199" s="11" t="s">
        <v>141</v>
      </c>
      <c r="B199" s="78">
        <f>'[10]Ф2 2021'!$KY$192</f>
        <v>7</v>
      </c>
      <c r="C199" s="65">
        <f>'[11]УК расш(к)'!$F$141</f>
        <v>6.5</v>
      </c>
      <c r="D199" s="36">
        <f t="shared" ref="D199:D201" si="38">F199/39584*100</f>
        <v>114.79644715295485</v>
      </c>
      <c r="E199" s="12">
        <f>'[10]Ф2 2021'!$KZ$192</f>
        <v>44803.2627459586</v>
      </c>
      <c r="F199" s="65">
        <f>'[11]УК расш(к)'!$Q$141</f>
        <v>45441.025641025648</v>
      </c>
      <c r="G199" s="65">
        <f>'[10]Ф2 2021'!$KZ$192</f>
        <v>44803.2627459586</v>
      </c>
      <c r="H199" s="86">
        <f t="shared" ref="H199:H200" si="39">F199-G199</f>
        <v>637.76289506704779</v>
      </c>
      <c r="I199" s="175"/>
      <c r="J199" s="77"/>
    </row>
    <row r="200" spans="1:10" s="10" customFormat="1" ht="28.5" customHeight="1">
      <c r="A200" s="11" t="s">
        <v>142</v>
      </c>
      <c r="B200" s="78">
        <f>'[10]Ф2 2021'!$KY$193</f>
        <v>18.5</v>
      </c>
      <c r="C200" s="65">
        <f>'[11]УК расш(к)'!$F$142</f>
        <v>18.5</v>
      </c>
      <c r="D200" s="36">
        <f t="shared" si="38"/>
        <v>109.11679666732215</v>
      </c>
      <c r="E200" s="12">
        <f>'[10]Ф2 2021'!$KZ$193</f>
        <v>42206.110557562177</v>
      </c>
      <c r="F200" s="65">
        <f>'[11]УК расш(к)'!$Q$142</f>
        <v>43192.792792792796</v>
      </c>
      <c r="G200" s="65">
        <f>'[10]Ф2 2021'!$KZ$193</f>
        <v>42206.110557562177</v>
      </c>
      <c r="H200" s="86">
        <f t="shared" si="39"/>
        <v>986.68223523061897</v>
      </c>
      <c r="I200" s="175"/>
      <c r="J200" s="77"/>
    </row>
    <row r="201" spans="1:10" s="10" customFormat="1" ht="37.5">
      <c r="A201" s="55" t="s">
        <v>143</v>
      </c>
      <c r="B201" s="70">
        <f>SUM(B199:B200)</f>
        <v>25.5</v>
      </c>
      <c r="C201" s="86">
        <f>SUM(C199:C200)</f>
        <v>25</v>
      </c>
      <c r="D201" s="36">
        <f t="shared" si="38"/>
        <v>110.59350579358667</v>
      </c>
      <c r="E201" s="86">
        <f>(E199*B199+E200*B200)/B201</f>
        <v>42919.054295553353</v>
      </c>
      <c r="F201" s="86">
        <f>(F199*C199+F200*C200)/C201</f>
        <v>43777.333333333343</v>
      </c>
      <c r="G201" s="57">
        <f t="shared" ref="G201" si="40">E201</f>
        <v>42919.054295553353</v>
      </c>
      <c r="H201" s="86">
        <f>F201-G201</f>
        <v>858.27903777999018</v>
      </c>
      <c r="I201" s="175"/>
      <c r="J201" s="77"/>
    </row>
    <row r="202" spans="1:10" s="10" customFormat="1" ht="18.75">
      <c r="A202" s="198" t="s">
        <v>144</v>
      </c>
      <c r="B202" s="199"/>
      <c r="C202" s="199"/>
      <c r="D202" s="199"/>
      <c r="E202" s="199"/>
      <c r="F202" s="199"/>
      <c r="G202" s="199"/>
      <c r="H202" s="200"/>
      <c r="I202" s="175"/>
      <c r="J202" s="77"/>
    </row>
    <row r="203" spans="1:10" s="10" customFormat="1" ht="18.75" hidden="1">
      <c r="A203" s="45" t="s">
        <v>31</v>
      </c>
      <c r="B203" s="24"/>
      <c r="C203" s="8"/>
      <c r="D203" s="8"/>
      <c r="E203" s="9"/>
      <c r="F203" s="8"/>
      <c r="G203" s="8"/>
      <c r="H203" s="8"/>
      <c r="I203" s="175"/>
      <c r="J203" s="77"/>
    </row>
    <row r="204" spans="1:10" s="10" customFormat="1" ht="18.75" hidden="1">
      <c r="A204" s="45" t="s">
        <v>32</v>
      </c>
      <c r="B204" s="24"/>
      <c r="C204" s="8"/>
      <c r="D204" s="8"/>
      <c r="E204" s="9"/>
      <c r="F204" s="8"/>
      <c r="G204" s="8"/>
      <c r="H204" s="8"/>
      <c r="I204" s="175"/>
      <c r="J204" s="77"/>
    </row>
    <row r="205" spans="1:10" s="10" customFormat="1" ht="49.5" hidden="1" customHeight="1">
      <c r="A205" s="11" t="s">
        <v>33</v>
      </c>
      <c r="B205" s="46"/>
      <c r="C205" s="8"/>
      <c r="D205" s="8"/>
      <c r="E205" s="9"/>
      <c r="F205" s="8"/>
      <c r="G205" s="8"/>
      <c r="H205" s="8"/>
      <c r="I205" s="175"/>
      <c r="J205" s="77"/>
    </row>
    <row r="206" spans="1:10" s="10" customFormat="1" ht="37.5">
      <c r="A206" s="11" t="s">
        <v>145</v>
      </c>
      <c r="B206" s="12">
        <f>'[10]Ф2 2021'!$KY$200</f>
        <v>184.8</v>
      </c>
      <c r="C206" s="65">
        <f>'[11]УК расш(к)'!$F$147</f>
        <v>184.8</v>
      </c>
      <c r="D206" s="36">
        <f t="shared" ref="D206:D217" si="41">F206/39584*100</f>
        <v>90.095543435276653</v>
      </c>
      <c r="E206" s="12">
        <f>'[10]Ф2 2021'!$KZ$200</f>
        <v>35663.541895252711</v>
      </c>
      <c r="F206" s="65">
        <f>'[11]УК расш(к)'!$Q$147</f>
        <v>35663.419913419908</v>
      </c>
      <c r="G206" s="65">
        <f>'[10]Ф2 2021'!$KZ$200</f>
        <v>35663.541895252711</v>
      </c>
      <c r="H206" s="86">
        <f t="shared" ref="H206:H213" si="42">F206-G206</f>
        <v>-0.12198183280270314</v>
      </c>
      <c r="I206" s="175"/>
      <c r="J206" s="77"/>
    </row>
    <row r="207" spans="1:10" s="10" customFormat="1" ht="37.5">
      <c r="A207" s="11" t="s">
        <v>146</v>
      </c>
      <c r="B207" s="12">
        <f>'[10]Ф2 2021'!$KY$205</f>
        <v>120.4</v>
      </c>
      <c r="C207" s="65">
        <f>'[11]УК расш(к)'!$F$148</f>
        <v>110.6</v>
      </c>
      <c r="D207" s="36">
        <f t="shared" si="41"/>
        <v>76.194776489231245</v>
      </c>
      <c r="E207" s="12">
        <f>'[10]Ф2 2021'!$KZ$205</f>
        <v>30160.696998229141</v>
      </c>
      <c r="F207" s="65">
        <f>'[11]УК расш(к)'!$Q$148</f>
        <v>30160.940325497293</v>
      </c>
      <c r="G207" s="65">
        <f>'[10]Ф2 2021'!$KZ$205</f>
        <v>30160.696998229141</v>
      </c>
      <c r="H207" s="86">
        <f t="shared" si="42"/>
        <v>0.24332726815191563</v>
      </c>
      <c r="I207" s="175"/>
      <c r="J207" s="77"/>
    </row>
    <row r="208" spans="1:10" s="10" customFormat="1" ht="37.5">
      <c r="A208" s="11" t="s">
        <v>147</v>
      </c>
      <c r="B208" s="12">
        <f>'[10]Ф2 2021'!$KY$204</f>
        <v>67.8</v>
      </c>
      <c r="C208" s="65">
        <f>'[11]УК расш(к)'!$F$149</f>
        <v>67.8</v>
      </c>
      <c r="D208" s="36">
        <f t="shared" si="41"/>
        <v>84.333310281400514</v>
      </c>
      <c r="E208" s="12">
        <f>'[10]Ф2 2021'!$KZ$204</f>
        <v>33382.728825028287</v>
      </c>
      <c r="F208" s="65">
        <f>'[11]УК расш(к)'!$Q$149</f>
        <v>33382.497541789584</v>
      </c>
      <c r="G208" s="65">
        <f>'[10]Ф2 2021'!$KZ$204</f>
        <v>33382.728825028287</v>
      </c>
      <c r="H208" s="86">
        <f t="shared" si="42"/>
        <v>-0.23128323870332679</v>
      </c>
      <c r="I208" s="175"/>
      <c r="J208" s="77"/>
    </row>
    <row r="209" spans="1:17" s="10" customFormat="1" ht="37.5">
      <c r="A209" s="11" t="s">
        <v>148</v>
      </c>
      <c r="B209" s="12">
        <f>'[10]Ф2 2021'!$KY$201</f>
        <v>71.5</v>
      </c>
      <c r="C209" s="65">
        <f>'[11]УК расш(к)'!$F$150</f>
        <v>70.8</v>
      </c>
      <c r="D209" s="36">
        <f t="shared" si="41"/>
        <v>90.546200256680777</v>
      </c>
      <c r="E209" s="12">
        <f>'[10]Ф2 2021'!$KZ$201</f>
        <v>35842.090525961496</v>
      </c>
      <c r="F209" s="65">
        <f>'[11]УК расш(к)'!$Q$150</f>
        <v>35841.807909604518</v>
      </c>
      <c r="G209" s="65">
        <f>'[10]Ф2 2021'!$KZ$201</f>
        <v>35842.090525961496</v>
      </c>
      <c r="H209" s="86">
        <f t="shared" si="42"/>
        <v>-0.28261635697708698</v>
      </c>
      <c r="I209" s="175"/>
      <c r="J209" s="77"/>
    </row>
    <row r="210" spans="1:17" s="10" customFormat="1" ht="37.5">
      <c r="A210" s="11" t="s">
        <v>149</v>
      </c>
      <c r="B210" s="12">
        <f>'[10]Ф2 2021'!$KY$198</f>
        <v>32.5</v>
      </c>
      <c r="C210" s="65">
        <f>'[11]УК расш(к)'!$F$151</f>
        <v>32.5</v>
      </c>
      <c r="D210" s="36">
        <f t="shared" si="41"/>
        <v>93.35551271687082</v>
      </c>
      <c r="E210" s="12">
        <f>'[10]Ф2 2021'!$KZ$198</f>
        <v>36953.494820591593</v>
      </c>
      <c r="F210" s="65">
        <f>'[11]УК расш(к)'!$Q$151</f>
        <v>36953.846153846149</v>
      </c>
      <c r="G210" s="65">
        <f>'[10]Ф2 2021'!$KZ$198</f>
        <v>36953.494820591593</v>
      </c>
      <c r="H210" s="86">
        <f t="shared" si="42"/>
        <v>0.35133325455535669</v>
      </c>
      <c r="I210" s="175"/>
      <c r="J210" s="77"/>
    </row>
    <row r="211" spans="1:17" s="10" customFormat="1" ht="37.5">
      <c r="A211" s="11" t="s">
        <v>150</v>
      </c>
      <c r="B211" s="12">
        <f>'[10]Ф2 2021'!$KY$197</f>
        <v>37.4</v>
      </c>
      <c r="C211" s="65">
        <f>'[11]УК расш(к)'!$F$152</f>
        <v>37.700000000000003</v>
      </c>
      <c r="D211" s="36">
        <f t="shared" si="41"/>
        <v>92.009060453294254</v>
      </c>
      <c r="E211" s="12">
        <f>'[10]Ф2 2021'!$KZ$197</f>
        <v>33615.832902075788</v>
      </c>
      <c r="F211" s="65">
        <f>'[11]УК расш(к)'!$Q$152</f>
        <v>36420.866489831998</v>
      </c>
      <c r="G211" s="65">
        <f>'[10]Ф2 2021'!$KZ$197</f>
        <v>33615.832902075788</v>
      </c>
      <c r="H211" s="86">
        <f t="shared" si="42"/>
        <v>2805.0335877562102</v>
      </c>
      <c r="I211" s="175"/>
      <c r="J211" s="77"/>
    </row>
    <row r="212" spans="1:17" s="10" customFormat="1" ht="37.5">
      <c r="A212" s="11" t="s">
        <v>151</v>
      </c>
      <c r="B212" s="12">
        <f>'[10]Ф2 2021'!$KY$196</f>
        <v>76.599999999999994</v>
      </c>
      <c r="C212" s="65">
        <f>'[11]УК расш(к)'!$F$153</f>
        <v>77.599999999999994</v>
      </c>
      <c r="D212" s="36">
        <f t="shared" si="41"/>
        <v>89.814005519950442</v>
      </c>
      <c r="E212" s="12">
        <f>'[10]Ф2 2021'!$KZ$196</f>
        <v>35552.130317019146</v>
      </c>
      <c r="F212" s="65">
        <f>'[11]УК расш(к)'!$Q$153</f>
        <v>35551.975945017184</v>
      </c>
      <c r="G212" s="65">
        <f>'[10]Ф2 2021'!$KZ$196</f>
        <v>35552.130317019146</v>
      </c>
      <c r="H212" s="86">
        <f t="shared" si="42"/>
        <v>-0.15437200196174672</v>
      </c>
      <c r="I212" s="175"/>
      <c r="J212" s="186"/>
      <c r="K212" s="109"/>
      <c r="L212" s="109"/>
      <c r="M212" s="109"/>
      <c r="N212" s="109"/>
      <c r="O212" s="109"/>
      <c r="P212" s="109"/>
      <c r="Q212" s="109"/>
    </row>
    <row r="213" spans="1:17" s="10" customFormat="1" ht="37.5">
      <c r="A213" s="11" t="s">
        <v>152</v>
      </c>
      <c r="B213" s="12">
        <f>'[10]Ф2 2021'!$KY$203</f>
        <v>15</v>
      </c>
      <c r="C213" s="65">
        <f>'[11]УК расш(к)'!$F$154</f>
        <v>15.8</v>
      </c>
      <c r="D213" s="36">
        <f t="shared" si="41"/>
        <v>77.69622640865849</v>
      </c>
      <c r="E213" s="12">
        <f>'[10]Ф2 2021'!$KZ$203</f>
        <v>30756.600955794511</v>
      </c>
      <c r="F213" s="65">
        <f>'[11]УК расш(к)'!$Q$154</f>
        <v>30755.274261603376</v>
      </c>
      <c r="G213" s="65">
        <f>'[10]Ф2 2021'!$KZ$203</f>
        <v>30756.600955794511</v>
      </c>
      <c r="H213" s="86">
        <f t="shared" si="42"/>
        <v>-1.3266941911351751</v>
      </c>
      <c r="I213" s="175"/>
      <c r="J213" s="184"/>
      <c r="K213" s="50"/>
      <c r="L213" s="49"/>
      <c r="M213" s="49"/>
      <c r="N213" s="49"/>
      <c r="O213" s="109"/>
      <c r="P213" s="109"/>
      <c r="Q213" s="109"/>
    </row>
    <row r="214" spans="1:17" s="10" customFormat="1" ht="37.5">
      <c r="A214" s="55" t="s">
        <v>153</v>
      </c>
      <c r="B214" s="70">
        <f>SUM(B206:B213)</f>
        <v>606.00000000000011</v>
      </c>
      <c r="C214" s="86">
        <f>SUM(C206:C213)</f>
        <v>597.59999999999991</v>
      </c>
      <c r="D214" s="36">
        <f t="shared" si="41"/>
        <v>86.856143021741133</v>
      </c>
      <c r="E214" s="86">
        <f>(B206*E206+B207*E207+B208*E208+B209*E209+B210*E210+B211*E211+B212*E212+B213*E213)/B214</f>
        <v>34143.385934983657</v>
      </c>
      <c r="F214" s="86">
        <f>(C206*F206+C207*F207+C208*F208+C209*F209+C210*F210+C211*F211+C212*F212+C213*F213)/C214</f>
        <v>34381.135653726014</v>
      </c>
      <c r="G214" s="57">
        <f>(G206*B206+G207*B207+G208*B208+G209*B209+G210*B210+G211*B211+G212*B212+G213*B213)/B214</f>
        <v>34143.385934983657</v>
      </c>
      <c r="H214" s="86">
        <f>F214-G214</f>
        <v>237.7497187423578</v>
      </c>
      <c r="I214" s="175"/>
      <c r="J214" s="186"/>
      <c r="K214" s="109"/>
      <c r="L214" s="109"/>
      <c r="M214" s="109"/>
      <c r="N214" s="109"/>
      <c r="O214" s="109"/>
      <c r="P214" s="109"/>
      <c r="Q214" s="109"/>
    </row>
    <row r="215" spans="1:17" ht="39">
      <c r="A215" s="110" t="s">
        <v>154</v>
      </c>
      <c r="B215" s="111">
        <f>B214+B201+B194+B188+B176+B168+B161+B153+B143+B120+B113+B105+B93+B86+B79+B72+B54+B44+B38+B30</f>
        <v>2631.0000000000005</v>
      </c>
      <c r="C215" s="111">
        <f>C214+C201+C194+C188+C176+C168+C161+C153+C143+C120+C113+C105+C93+C86+C79+C72+C54+C44+C38+C30</f>
        <v>2646.8999999999996</v>
      </c>
      <c r="D215" s="112">
        <f t="shared" si="41"/>
        <v>93.848790528018526</v>
      </c>
      <c r="E215" s="111">
        <f>(E30*B30+B38*E38+E44*B44+B54*E54+E72*B72+B79*E79+E86*B86+B93*E93+E105*B105+B113*E113+E120*B120+B143*E143+E153*B153+B161*E161+E168*B168+B176*E176+E188*B188+B194*E194+E201*B201+B214*E214)/B215</f>
        <v>37324.645026190672</v>
      </c>
      <c r="F215" s="111">
        <f>(F30*C30+C38*F38+F44*C44+C54*F54+F72*C72+C79*F79+F86*C86+C93*F93+F105*C105+C113*F113+F120*C120+C143*F143+F153*C153+C161*F161+F168*C168+C176*F176+F188*C188+C194*F194+F201*C201+C214*F214)/C215</f>
        <v>37149.105242610851</v>
      </c>
      <c r="G215" s="111">
        <f>(G30*B30+G38*B38+G44*B44+G54*B54+G72*B72+G79*B79+G86*B86+G93*B93+G105*B105+G113*B113+G120*B120+G143*B143+G153*B153+G161*B161+G168*B168+G176*B176+G188*B188+G194*B194+G201*B201+G214*B214)/B215</f>
        <v>37324.645026190672</v>
      </c>
      <c r="H215" s="113">
        <f t="shared" ref="H215" si="43">F215-G215</f>
        <v>-175.53978357982123</v>
      </c>
      <c r="I215" s="175"/>
      <c r="J215" s="202"/>
      <c r="L215" s="170"/>
    </row>
    <row r="216" spans="1:17" s="114" customFormat="1" ht="19.5">
      <c r="A216" s="110" t="s">
        <v>155</v>
      </c>
      <c r="B216" s="27">
        <f>B215+B26</f>
        <v>3753.4000000000005</v>
      </c>
      <c r="C216" s="27">
        <f>C215+C26</f>
        <v>3777.5999999999995</v>
      </c>
      <c r="D216" s="112">
        <f t="shared" si="41"/>
        <v>95.735408056008936</v>
      </c>
      <c r="E216" s="27">
        <v>37932.199999999997</v>
      </c>
      <c r="F216" s="27">
        <f>(F26*C26+F215*C215)/C216</f>
        <v>37895.903924890576</v>
      </c>
      <c r="G216" s="111">
        <f>(G11*B11+G12*B12+G13*B13+G14*B14+G15*B15+G16*B16+G17*B17+G18*B18+G19*B19+G20*B20+G21*B21+G22*B22+G23*B23+G24*B24+G30*B30+G38*B38+G44*B44+G54*B54+G72*B72+G79*B79+G86*B86+G93*B93+G105*B105+G113*B113+G120*B120+G143*B143+G153*B153+G161*B161+G168*B168+G176*B176+G188*B188+G194*B194+G201*B201+G214*B214)/B216</f>
        <v>37855.804021634707</v>
      </c>
      <c r="H216" s="113">
        <f>F216-G216</f>
        <v>40.099903255868412</v>
      </c>
      <c r="I216" s="175"/>
      <c r="J216" s="187"/>
    </row>
    <row r="217" spans="1:17" s="114" customFormat="1" ht="19.5">
      <c r="A217" s="115" t="s">
        <v>156</v>
      </c>
      <c r="B217" s="27">
        <f>B216+B25</f>
        <v>3765.4000000000005</v>
      </c>
      <c r="C217" s="27">
        <f>C216+C25</f>
        <v>3790.2999999999993</v>
      </c>
      <c r="D217" s="112">
        <f t="shared" si="41"/>
        <v>95.739666180316902</v>
      </c>
      <c r="E217" s="27">
        <v>37934.199999999997</v>
      </c>
      <c r="F217" s="27">
        <f>(F216*C216+F25*C25)/C217</f>
        <v>37897.589460816642</v>
      </c>
      <c r="G217" s="27">
        <f>(G216*B216+G25*B25)/B217</f>
        <v>37857.996923249513</v>
      </c>
      <c r="H217" s="113">
        <v>-33.299999999999997</v>
      </c>
      <c r="I217" s="175"/>
      <c r="J217" s="187"/>
    </row>
    <row r="218" spans="1:17" ht="18.75">
      <c r="A218" s="119" t="s">
        <v>159</v>
      </c>
      <c r="B218" s="119"/>
      <c r="C218" s="119"/>
      <c r="F218" s="118"/>
      <c r="I218" s="175"/>
    </row>
    <row r="219" spans="1:17" ht="18.75">
      <c r="A219" t="s">
        <v>157</v>
      </c>
      <c r="C219"/>
      <c r="D219"/>
      <c r="E219" s="1"/>
      <c r="F219"/>
      <c r="G219"/>
      <c r="I219" s="175"/>
    </row>
    <row r="222" spans="1:17">
      <c r="B222" s="116"/>
      <c r="F222" s="117"/>
    </row>
    <row r="224" spans="1:17">
      <c r="C224" s="117"/>
    </row>
    <row r="225" spans="2:4">
      <c r="B225" s="116"/>
    </row>
    <row r="226" spans="2:4">
      <c r="D226" s="118"/>
    </row>
  </sheetData>
  <mergeCells count="31">
    <mergeCell ref="A189:H189"/>
    <mergeCell ref="A195:H195"/>
    <mergeCell ref="A202:H202"/>
    <mergeCell ref="A121:H121"/>
    <mergeCell ref="A144:H144"/>
    <mergeCell ref="A154:H154"/>
    <mergeCell ref="A162:H162"/>
    <mergeCell ref="A169:H169"/>
    <mergeCell ref="A177:H177"/>
    <mergeCell ref="A114:H114"/>
    <mergeCell ref="A10:H10"/>
    <mergeCell ref="A28:H28"/>
    <mergeCell ref="A31:H31"/>
    <mergeCell ref="A39:H39"/>
    <mergeCell ref="A45:H45"/>
    <mergeCell ref="A55:H55"/>
    <mergeCell ref="A73:H73"/>
    <mergeCell ref="A80:H80"/>
    <mergeCell ref="A87:H87"/>
    <mergeCell ref="A94:H94"/>
    <mergeCell ref="A106:H106"/>
    <mergeCell ref="F2:H2"/>
    <mergeCell ref="A4:H4"/>
    <mergeCell ref="A5:H5"/>
    <mergeCell ref="A7:A8"/>
    <mergeCell ref="B7:B8"/>
    <mergeCell ref="C7:C8"/>
    <mergeCell ref="D7:D8"/>
    <mergeCell ref="E7:F7"/>
    <mergeCell ref="G7:G8"/>
    <mergeCell ref="H7:H8"/>
  </mergeCells>
  <pageMargins left="0.11811023622047245" right="0.11811023622047245" top="0.15748031496062992" bottom="0.15748031496062992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приложение 1 СПО</vt:lpstr>
      <vt:lpstr>приложение 1 ДПО</vt:lpstr>
      <vt:lpstr>приложение 1 культура </vt:lpstr>
      <vt:lpstr>'приложение 1 культура '!Заголовки_для_печати</vt:lpstr>
      <vt:lpstr>'приложение 1 ДПО'!Область_печати</vt:lpstr>
      <vt:lpstr>'приложение 1 культура '!Область_печати</vt:lpstr>
      <vt:lpstr>'приложение 1 СПО'!Область_печати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Костина Ольга Николаевна</dc:creator>
  <cp:lastModifiedBy>Костина Ольга Николаевна</cp:lastModifiedBy>
  <cp:lastPrinted>2021-04-28T07:27:41Z</cp:lastPrinted>
  <dcterms:created xsi:type="dcterms:W3CDTF">2020-04-29T09:52:41Z</dcterms:created>
  <dcterms:modified xsi:type="dcterms:W3CDTF">2021-04-28T10:46:24Z</dcterms:modified>
</cp:coreProperties>
</file>