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750" yWindow="270" windowWidth="13500" windowHeight="11400" tabRatio="861" activeTab="9"/>
  </bookViews>
  <sheets>
    <sheet name="приложение 1 СПО" sheetId="35" r:id="rId1"/>
    <sheet name="приложение 2 спо" sheetId="36" r:id="rId2"/>
    <sheet name="приложение 3 спо" sheetId="37" r:id="rId3"/>
    <sheet name="Приложение 1 ДПО" sheetId="38" r:id="rId4"/>
    <sheet name="приложение 2 ДПО" sheetId="39" r:id="rId5"/>
    <sheet name="приложение 3 ДПО" sheetId="40" r:id="rId6"/>
    <sheet name="приложение 4 ДПО " sheetId="41" r:id="rId7"/>
    <sheet name="приложение 1 культура" sheetId="34" r:id="rId8"/>
    <sheet name="приложение 2 культура " sheetId="30" r:id="rId9"/>
    <sheet name="приложение 3 культура " sheetId="32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__xlfn_IFERROR">#N/A</definedName>
    <definedName name="__kat6">[1]Титул!$A$15</definedName>
    <definedName name="__xlfn_IFERROR">#N/A</definedName>
    <definedName name="_inf2007">NA()</definedName>
    <definedName name="_inf2008">NA()</definedName>
    <definedName name="_inf2009">NA()</definedName>
    <definedName name="_inf2010">NA()</definedName>
    <definedName name="_inf2011">NA()</definedName>
    <definedName name="_inf2012">NA()</definedName>
    <definedName name="_inf2013">NA()</definedName>
    <definedName name="_inf2014">NA()</definedName>
    <definedName name="_inf2015">NA()</definedName>
    <definedName name="_kat6">[2]Титул!$A$15</definedName>
    <definedName name="ColLastYearFB">NA()</definedName>
    <definedName name="ColLastYearFB1">NA()</definedName>
    <definedName name="ColThisYearFB">NA()</definedName>
    <definedName name="ghj">NA()</definedName>
    <definedName name="PeriodLastYearName">NA()</definedName>
    <definedName name="PeriodThisYearName">NA()</definedName>
    <definedName name="titul">[2]Титул!$B$3</definedName>
    <definedName name="zpl">NA()</definedName>
    <definedName name="ааа">NA()</definedName>
    <definedName name="АнМ">NA()</definedName>
    <definedName name="вв">NA()</definedName>
    <definedName name="График">"Диагр. 4"</definedName>
    <definedName name="ДПО">'[3]2002(v2)'!#REF!</definedName>
    <definedName name="_xlnm.Print_Titles" localSheetId="7">'приложение 1 культура'!$7:$8</definedName>
    <definedName name="_xlnm.Print_Titles" localSheetId="8">'приложение 2 культура '!$7:$7</definedName>
    <definedName name="_xlnm.Print_Titles" localSheetId="5">'приложение 3 ДПО'!$7:$8</definedName>
    <definedName name="_xlnm.Print_Titles" localSheetId="9">'приложение 3 культура '!$7:$8</definedName>
    <definedName name="_xlnm.Print_Titles" localSheetId="6">'приложение 4 ДПО '!$7:$8</definedName>
    <definedName name="иии">NA()</definedName>
    <definedName name="культура">'[3]2002(v2)'!#REF!</definedName>
    <definedName name="М1">NA()</definedName>
    <definedName name="Минздрав">NA()</definedName>
    <definedName name="мммммммммм">'[3]2002(v2)'!#REF!</definedName>
    <definedName name="Мониторинг1">NA()</definedName>
    <definedName name="ненужное">'[3]2002(v2)'!#REF!</definedName>
    <definedName name="новое">'[3]2002(v2)'!#REF!</definedName>
    <definedName name="новый">'[3]2002(v2)'!#REF!</definedName>
    <definedName name="_xlnm.Print_Area" localSheetId="3">'Приложение 1 ДПО'!$A$1:$BM$56</definedName>
    <definedName name="_xlnm.Print_Area" localSheetId="7">'приложение 1 культура'!$A$1:$J$219</definedName>
    <definedName name="_xlnm.Print_Area" localSheetId="0">'приложение 1 СПО'!$A$1:$H$15</definedName>
    <definedName name="_xlnm.Print_Area" localSheetId="4">'приложение 2 ДПО'!$A$1:$H$71</definedName>
    <definedName name="_xlnm.Print_Area" localSheetId="8">'приложение 2 культура '!$A$1:$F$801</definedName>
    <definedName name="_xlnm.Print_Area" localSheetId="5">'приложение 3 ДПО'!$A$1:$H$249</definedName>
    <definedName name="_xlnm.Print_Area" localSheetId="9">'приложение 3 культура '!$A$1:$E$624</definedName>
    <definedName name="_xlnm.Print_Area" localSheetId="6">'приложение 4 ДПО '!$A$1:$G$173</definedName>
    <definedName name="ПОКАЗАТЕЛИ_ДОЛГОСР.ПРОГНОЗА">'[3]2002(v2)'!#REF!</definedName>
    <definedName name="ПОКАЗАТЕЛИ_ДОЛГОСР_ПРОГНОЗА">NA()</definedName>
    <definedName name="пппп">'[3]2002(v2)'!#REF!</definedName>
    <definedName name="пр">NA()</definedName>
    <definedName name="приб">NA()</definedName>
    <definedName name="прибвб2">NA()</definedName>
    <definedName name="Прогноз97">NA()</definedName>
    <definedName name="ррр">'[3]2002(v2)'!#REF!</definedName>
    <definedName name="старое">'[3]2002(v2)'!#REF!</definedName>
    <definedName name="фф">NA()</definedName>
    <definedName name="ффф">NA()</definedName>
    <definedName name="хрень">'[3]2002(v2)'!#REF!</definedName>
    <definedName name="ыыы">NA()</definedName>
  </definedNames>
  <calcPr calcId="124519"/>
</workbook>
</file>

<file path=xl/calcChain.xml><?xml version="1.0" encoding="utf-8"?>
<calcChain xmlns="http://schemas.openxmlformats.org/spreadsheetml/2006/main">
  <c r="J163" i="41"/>
  <c r="I162"/>
  <c r="F159"/>
  <c r="E159" s="1"/>
  <c r="D159"/>
  <c r="F158"/>
  <c r="D158"/>
  <c r="F157"/>
  <c r="D157"/>
  <c r="F155"/>
  <c r="E155" s="1"/>
  <c r="D155"/>
  <c r="F154"/>
  <c r="E154" s="1"/>
  <c r="G154" s="1"/>
  <c r="D154"/>
  <c r="H162" s="1"/>
  <c r="F153"/>
  <c r="D153"/>
  <c r="H161" s="1"/>
  <c r="F151"/>
  <c r="D151"/>
  <c r="F150"/>
  <c r="J162" s="1"/>
  <c r="D150"/>
  <c r="F149"/>
  <c r="J161" s="1"/>
  <c r="D149"/>
  <c r="F146"/>
  <c r="D146"/>
  <c r="F145"/>
  <c r="D145"/>
  <c r="F144"/>
  <c r="E144" s="1"/>
  <c r="D144"/>
  <c r="F141"/>
  <c r="E141" s="1"/>
  <c r="D141"/>
  <c r="F140"/>
  <c r="D140"/>
  <c r="F139"/>
  <c r="D139"/>
  <c r="J136"/>
  <c r="J135"/>
  <c r="F135"/>
  <c r="H134"/>
  <c r="F132"/>
  <c r="E132"/>
  <c r="D132"/>
  <c r="F131"/>
  <c r="D131"/>
  <c r="E131" s="1"/>
  <c r="G131" s="1"/>
  <c r="F130"/>
  <c r="D130"/>
  <c r="E130" s="1"/>
  <c r="F128"/>
  <c r="E128"/>
  <c r="D128"/>
  <c r="F127"/>
  <c r="E127"/>
  <c r="G127" s="1"/>
  <c r="D127"/>
  <c r="F126"/>
  <c r="D126"/>
  <c r="E126" s="1"/>
  <c r="F124"/>
  <c r="D124"/>
  <c r="E124" s="1"/>
  <c r="G124" s="1"/>
  <c r="F123"/>
  <c r="E123"/>
  <c r="G123" s="1"/>
  <c r="D123"/>
  <c r="F122"/>
  <c r="E122"/>
  <c r="G122" s="1"/>
  <c r="D122"/>
  <c r="F120"/>
  <c r="D120"/>
  <c r="E120" s="1"/>
  <c r="G120" s="1"/>
  <c r="F119"/>
  <c r="D119"/>
  <c r="E119" s="1"/>
  <c r="G119" s="1"/>
  <c r="F118"/>
  <c r="E118"/>
  <c r="D118"/>
  <c r="F116"/>
  <c r="E116"/>
  <c r="G116" s="1"/>
  <c r="D116"/>
  <c r="F115"/>
  <c r="D115"/>
  <c r="E115" s="1"/>
  <c r="G115" s="1"/>
  <c r="F114"/>
  <c r="D114"/>
  <c r="E114" s="1"/>
  <c r="G114" s="1"/>
  <c r="F112"/>
  <c r="E112"/>
  <c r="D112"/>
  <c r="F111"/>
  <c r="E111"/>
  <c r="G111" s="1"/>
  <c r="D111"/>
  <c r="F110"/>
  <c r="D110"/>
  <c r="E110" s="1"/>
  <c r="G110" s="1"/>
  <c r="F108"/>
  <c r="D108"/>
  <c r="E108" s="1"/>
  <c r="G108" s="1"/>
  <c r="F107"/>
  <c r="E107"/>
  <c r="G107" s="1"/>
  <c r="D107"/>
  <c r="F106"/>
  <c r="E106"/>
  <c r="G106" s="1"/>
  <c r="D106"/>
  <c r="F104"/>
  <c r="D104"/>
  <c r="F103"/>
  <c r="D103"/>
  <c r="H166" s="1"/>
  <c r="F102"/>
  <c r="J134" s="1"/>
  <c r="E102"/>
  <c r="D102"/>
  <c r="H99"/>
  <c r="D99"/>
  <c r="F98"/>
  <c r="E98" s="1"/>
  <c r="G98" s="1"/>
  <c r="F95"/>
  <c r="E95" s="1"/>
  <c r="D95"/>
  <c r="F94"/>
  <c r="E94" s="1"/>
  <c r="G94" s="1"/>
  <c r="D94"/>
  <c r="F93"/>
  <c r="E93"/>
  <c r="D93"/>
  <c r="F91"/>
  <c r="E91"/>
  <c r="D91"/>
  <c r="F90"/>
  <c r="J98" s="1"/>
  <c r="I98" s="1"/>
  <c r="D90"/>
  <c r="H98" s="1"/>
  <c r="F89"/>
  <c r="D89"/>
  <c r="H97" s="1"/>
  <c r="H86"/>
  <c r="D86"/>
  <c r="H85"/>
  <c r="D85"/>
  <c r="F82"/>
  <c r="E82" s="1"/>
  <c r="D82"/>
  <c r="D81"/>
  <c r="F80"/>
  <c r="F78"/>
  <c r="E78" s="1"/>
  <c r="D78"/>
  <c r="G77"/>
  <c r="F77"/>
  <c r="E77" s="1"/>
  <c r="G78" s="1"/>
  <c r="D77"/>
  <c r="F76"/>
  <c r="E76" s="1"/>
  <c r="G76" s="1"/>
  <c r="F74"/>
  <c r="E74" s="1"/>
  <c r="D74"/>
  <c r="G73"/>
  <c r="F73"/>
  <c r="E73" s="1"/>
  <c r="G74" s="1"/>
  <c r="D73"/>
  <c r="F72"/>
  <c r="E72" s="1"/>
  <c r="G72" s="1"/>
  <c r="D72"/>
  <c r="F70"/>
  <c r="D70"/>
  <c r="D69"/>
  <c r="F65"/>
  <c r="E65" s="1"/>
  <c r="G65" s="1"/>
  <c r="D65"/>
  <c r="G64"/>
  <c r="F64"/>
  <c r="E64" s="1"/>
  <c r="D64"/>
  <c r="G63"/>
  <c r="F63"/>
  <c r="E63" s="1"/>
  <c r="D63"/>
  <c r="F60"/>
  <c r="E60" s="1"/>
  <c r="G60" s="1"/>
  <c r="D60"/>
  <c r="F59"/>
  <c r="E59" s="1"/>
  <c r="G59" s="1"/>
  <c r="D59"/>
  <c r="G58"/>
  <c r="F58"/>
  <c r="E58" s="1"/>
  <c r="D58"/>
  <c r="G55"/>
  <c r="F55"/>
  <c r="E55" s="1"/>
  <c r="D55"/>
  <c r="F54"/>
  <c r="E54" s="1"/>
  <c r="G54" s="1"/>
  <c r="D54"/>
  <c r="F53"/>
  <c r="E53" s="1"/>
  <c r="G53" s="1"/>
  <c r="D53"/>
  <c r="F50"/>
  <c r="E50" s="1"/>
  <c r="D50"/>
  <c r="G49"/>
  <c r="F49"/>
  <c r="E49" s="1"/>
  <c r="G50" s="1"/>
  <c r="D49"/>
  <c r="F48"/>
  <c r="E48" s="1"/>
  <c r="G48" s="1"/>
  <c r="D48"/>
  <c r="F45"/>
  <c r="E45" s="1"/>
  <c r="G45" s="1"/>
  <c r="D45"/>
  <c r="G44"/>
  <c r="F44"/>
  <c r="E44" s="1"/>
  <c r="D44"/>
  <c r="G43"/>
  <c r="F43"/>
  <c r="E43" s="1"/>
  <c r="D43"/>
  <c r="F40"/>
  <c r="D40"/>
  <c r="F39"/>
  <c r="D39"/>
  <c r="F38"/>
  <c r="E38" s="1"/>
  <c r="D38"/>
  <c r="F34"/>
  <c r="F33"/>
  <c r="F32"/>
  <c r="F30"/>
  <c r="E30" s="1"/>
  <c r="G30" s="1"/>
  <c r="D30"/>
  <c r="G29"/>
  <c r="F29"/>
  <c r="E29" s="1"/>
  <c r="D29"/>
  <c r="G28"/>
  <c r="F28"/>
  <c r="E28" s="1"/>
  <c r="D28"/>
  <c r="F26"/>
  <c r="E26" s="1"/>
  <c r="G26" s="1"/>
  <c r="D26"/>
  <c r="F25"/>
  <c r="E25" s="1"/>
  <c r="G25" s="1"/>
  <c r="D25"/>
  <c r="G24"/>
  <c r="F24"/>
  <c r="E24" s="1"/>
  <c r="D24"/>
  <c r="G22"/>
  <c r="F22"/>
  <c r="E22" s="1"/>
  <c r="D22"/>
  <c r="F21"/>
  <c r="E21" s="1"/>
  <c r="G21" s="1"/>
  <c r="D21"/>
  <c r="F20"/>
  <c r="E20" s="1"/>
  <c r="G20" s="1"/>
  <c r="D20"/>
  <c r="F18"/>
  <c r="E18" s="1"/>
  <c r="D18"/>
  <c r="G17"/>
  <c r="F17"/>
  <c r="E17" s="1"/>
  <c r="G18" s="1"/>
  <c r="D17"/>
  <c r="F16"/>
  <c r="E16" s="1"/>
  <c r="G16" s="1"/>
  <c r="D16"/>
  <c r="F14"/>
  <c r="E14" s="1"/>
  <c r="G14" s="1"/>
  <c r="D14"/>
  <c r="G13"/>
  <c r="F13"/>
  <c r="E13" s="1"/>
  <c r="D13"/>
  <c r="G12"/>
  <c r="F12"/>
  <c r="E12" s="1"/>
  <c r="D12"/>
  <c r="D238" i="40"/>
  <c r="D167" i="41" s="1"/>
  <c r="E232" i="40"/>
  <c r="D232"/>
  <c r="D163" i="41" s="1"/>
  <c r="E231" i="40"/>
  <c r="D231"/>
  <c r="E230"/>
  <c r="D230"/>
  <c r="D161" i="41" s="1"/>
  <c r="D228" i="40"/>
  <c r="F226"/>
  <c r="H225"/>
  <c r="F225"/>
  <c r="F224"/>
  <c r="H222"/>
  <c r="E222"/>
  <c r="D222"/>
  <c r="G221"/>
  <c r="B221"/>
  <c r="F220"/>
  <c r="H219"/>
  <c r="F219"/>
  <c r="F218"/>
  <c r="H216"/>
  <c r="E216"/>
  <c r="H220" s="1"/>
  <c r="D216"/>
  <c r="F216" s="1"/>
  <c r="G215"/>
  <c r="B215"/>
  <c r="F214"/>
  <c r="H213"/>
  <c r="F213"/>
  <c r="F212"/>
  <c r="H210"/>
  <c r="E210"/>
  <c r="H214" s="1"/>
  <c r="D210"/>
  <c r="F210" s="1"/>
  <c r="G209"/>
  <c r="B209"/>
  <c r="F207"/>
  <c r="H206"/>
  <c r="F206"/>
  <c r="F205"/>
  <c r="H203"/>
  <c r="E203"/>
  <c r="H207" s="1"/>
  <c r="D203"/>
  <c r="F203" s="1"/>
  <c r="G202"/>
  <c r="B202"/>
  <c r="F200"/>
  <c r="H199"/>
  <c r="F199"/>
  <c r="F198"/>
  <c r="H196"/>
  <c r="E196"/>
  <c r="H200" s="1"/>
  <c r="D196"/>
  <c r="F196" s="1"/>
  <c r="G195"/>
  <c r="E193"/>
  <c r="D193"/>
  <c r="D136" i="41" s="1"/>
  <c r="E192" i="40"/>
  <c r="D192"/>
  <c r="D135" i="41" s="1"/>
  <c r="E191" i="40"/>
  <c r="D191"/>
  <c r="D134" i="41" s="1"/>
  <c r="D189" i="40"/>
  <c r="F187"/>
  <c r="H186"/>
  <c r="F186"/>
  <c r="F185"/>
  <c r="H183"/>
  <c r="E183"/>
  <c r="H187" s="1"/>
  <c r="D183"/>
  <c r="F183" s="1"/>
  <c r="G182"/>
  <c r="B182"/>
  <c r="F181"/>
  <c r="H180"/>
  <c r="F180"/>
  <c r="F179"/>
  <c r="H177"/>
  <c r="E177"/>
  <c r="H181" s="1"/>
  <c r="D177"/>
  <c r="F177" s="1"/>
  <c r="G176"/>
  <c r="B176"/>
  <c r="F175"/>
  <c r="H174"/>
  <c r="F174"/>
  <c r="F173"/>
  <c r="H171"/>
  <c r="E171"/>
  <c r="H175" s="1"/>
  <c r="D171"/>
  <c r="F171" s="1"/>
  <c r="G170"/>
  <c r="B170"/>
  <c r="F169"/>
  <c r="H168"/>
  <c r="F168"/>
  <c r="F167"/>
  <c r="H165"/>
  <c r="E165"/>
  <c r="H169" s="1"/>
  <c r="D165"/>
  <c r="F165" s="1"/>
  <c r="G164"/>
  <c r="B164"/>
  <c r="F163"/>
  <c r="H162"/>
  <c r="F162"/>
  <c r="F161"/>
  <c r="H159"/>
  <c r="E159"/>
  <c r="H163" s="1"/>
  <c r="D159"/>
  <c r="F159" s="1"/>
  <c r="G158"/>
  <c r="B158"/>
  <c r="F157"/>
  <c r="H156"/>
  <c r="F156"/>
  <c r="F155"/>
  <c r="H153"/>
  <c r="E153"/>
  <c r="H157" s="1"/>
  <c r="D153"/>
  <c r="F153" s="1"/>
  <c r="G152"/>
  <c r="B152"/>
  <c r="F151"/>
  <c r="H150"/>
  <c r="F150"/>
  <c r="F149"/>
  <c r="H147"/>
  <c r="E147"/>
  <c r="H151" s="1"/>
  <c r="D147"/>
  <c r="F147" s="1"/>
  <c r="G146"/>
  <c r="B146"/>
  <c r="F145"/>
  <c r="H144"/>
  <c r="F144"/>
  <c r="F143"/>
  <c r="H141"/>
  <c r="E141"/>
  <c r="H145" s="1"/>
  <c r="D141"/>
  <c r="F141" s="1"/>
  <c r="G140"/>
  <c r="B140"/>
  <c r="F138"/>
  <c r="E138"/>
  <c r="D138"/>
  <c r="F137"/>
  <c r="E137"/>
  <c r="D137"/>
  <c r="D98" i="41" s="1"/>
  <c r="E136" i="40"/>
  <c r="D136"/>
  <c r="D97" i="41" s="1"/>
  <c r="D134" i="40"/>
  <c r="H132"/>
  <c r="F132"/>
  <c r="F131"/>
  <c r="H130"/>
  <c r="F130"/>
  <c r="E128"/>
  <c r="D128"/>
  <c r="B127"/>
  <c r="H126"/>
  <c r="F126"/>
  <c r="F125"/>
  <c r="H124"/>
  <c r="F124"/>
  <c r="E122"/>
  <c r="D122"/>
  <c r="B121"/>
  <c r="D119"/>
  <c r="D118"/>
  <c r="F114"/>
  <c r="E113"/>
  <c r="E112"/>
  <c r="D112"/>
  <c r="F108"/>
  <c r="F107"/>
  <c r="E107"/>
  <c r="F106"/>
  <c r="E106"/>
  <c r="D106"/>
  <c r="D76" i="41" s="1"/>
  <c r="E104" i="40"/>
  <c r="D104"/>
  <c r="F102"/>
  <c r="E102"/>
  <c r="E119" s="1"/>
  <c r="F101"/>
  <c r="E101"/>
  <c r="F100"/>
  <c r="D98"/>
  <c r="F96"/>
  <c r="E95"/>
  <c r="F69" i="41" s="1"/>
  <c r="E94" i="40"/>
  <c r="D94"/>
  <c r="D68" i="41" s="1"/>
  <c r="F89" i="40"/>
  <c r="H88"/>
  <c r="F88"/>
  <c r="F87"/>
  <c r="H85"/>
  <c r="E85"/>
  <c r="H89" s="1"/>
  <c r="D85"/>
  <c r="F85" s="1"/>
  <c r="G84"/>
  <c r="F82"/>
  <c r="H81"/>
  <c r="F81"/>
  <c r="F80"/>
  <c r="H78"/>
  <c r="F78"/>
  <c r="E78"/>
  <c r="H82" s="1"/>
  <c r="D78"/>
  <c r="G77"/>
  <c r="B77"/>
  <c r="F75"/>
  <c r="H74"/>
  <c r="F74"/>
  <c r="F73"/>
  <c r="H71"/>
  <c r="F71"/>
  <c r="E71"/>
  <c r="H75" s="1"/>
  <c r="D71"/>
  <c r="G70"/>
  <c r="B70"/>
  <c r="F68"/>
  <c r="H67"/>
  <c r="F67"/>
  <c r="F66"/>
  <c r="H64"/>
  <c r="F64"/>
  <c r="E64"/>
  <c r="H68" s="1"/>
  <c r="D64"/>
  <c r="G63"/>
  <c r="B63"/>
  <c r="F61"/>
  <c r="H60"/>
  <c r="F60"/>
  <c r="F59"/>
  <c r="H57"/>
  <c r="F57"/>
  <c r="E57"/>
  <c r="H61" s="1"/>
  <c r="D57"/>
  <c r="G56"/>
  <c r="F54"/>
  <c r="F53"/>
  <c r="H52"/>
  <c r="F52"/>
  <c r="E50"/>
  <c r="D50"/>
  <c r="B49"/>
  <c r="F46"/>
  <c r="E46"/>
  <c r="D46"/>
  <c r="D34" i="41" s="1"/>
  <c r="F45" i="40"/>
  <c r="E45"/>
  <c r="D45"/>
  <c r="D33" i="41" s="1"/>
  <c r="D44" i="40"/>
  <c r="D32" i="41" s="1"/>
  <c r="D42" i="40"/>
  <c r="F40"/>
  <c r="F39"/>
  <c r="F38"/>
  <c r="E36"/>
  <c r="D36"/>
  <c r="F34"/>
  <c r="H33"/>
  <c r="F33"/>
  <c r="F32"/>
  <c r="H30"/>
  <c r="F30"/>
  <c r="E30"/>
  <c r="H32" s="1"/>
  <c r="D30"/>
  <c r="G29"/>
  <c r="F28"/>
  <c r="F27"/>
  <c r="F26"/>
  <c r="E24"/>
  <c r="D24"/>
  <c r="F22"/>
  <c r="H21"/>
  <c r="F21"/>
  <c r="F20"/>
  <c r="H18"/>
  <c r="F18"/>
  <c r="E18"/>
  <c r="H20" s="1"/>
  <c r="D18"/>
  <c r="G17"/>
  <c r="F16"/>
  <c r="F15"/>
  <c r="F14"/>
  <c r="E14"/>
  <c r="E44" s="1"/>
  <c r="F12"/>
  <c r="E12"/>
  <c r="D12"/>
  <c r="W68" i="39"/>
  <c r="H66"/>
  <c r="G66"/>
  <c r="E66" s="1"/>
  <c r="F66"/>
  <c r="D66"/>
  <c r="C66"/>
  <c r="B66"/>
  <c r="A66"/>
  <c r="G65"/>
  <c r="F65"/>
  <c r="D65" s="1"/>
  <c r="C65"/>
  <c r="B65"/>
  <c r="A65"/>
  <c r="G64"/>
  <c r="H64" s="1"/>
  <c r="F64"/>
  <c r="D64"/>
  <c r="C64"/>
  <c r="B64"/>
  <c r="A64"/>
  <c r="Z63"/>
  <c r="B62"/>
  <c r="H61"/>
  <c r="G61"/>
  <c r="F61"/>
  <c r="E61"/>
  <c r="D61"/>
  <c r="C61"/>
  <c r="C62" s="1"/>
  <c r="F62" s="1"/>
  <c r="B61"/>
  <c r="A61"/>
  <c r="B59"/>
  <c r="G58"/>
  <c r="F58"/>
  <c r="D58"/>
  <c r="C58"/>
  <c r="B58"/>
  <c r="B56"/>
  <c r="G55"/>
  <c r="E55" s="1"/>
  <c r="F55"/>
  <c r="C55"/>
  <c r="B55"/>
  <c r="A55"/>
  <c r="G54"/>
  <c r="F54"/>
  <c r="E54"/>
  <c r="C54"/>
  <c r="B54"/>
  <c r="A54"/>
  <c r="G53"/>
  <c r="E53" s="1"/>
  <c r="F53"/>
  <c r="C53"/>
  <c r="B53"/>
  <c r="A53"/>
  <c r="G52"/>
  <c r="F52"/>
  <c r="E52"/>
  <c r="C52"/>
  <c r="B52"/>
  <c r="A52"/>
  <c r="G51"/>
  <c r="E51" s="1"/>
  <c r="F51"/>
  <c r="C51"/>
  <c r="B51"/>
  <c r="A51"/>
  <c r="G50"/>
  <c r="F50"/>
  <c r="E50"/>
  <c r="C50"/>
  <c r="B50"/>
  <c r="A50"/>
  <c r="G49"/>
  <c r="E49" s="1"/>
  <c r="F49"/>
  <c r="C49"/>
  <c r="B49"/>
  <c r="A49"/>
  <c r="G48"/>
  <c r="F48"/>
  <c r="E48"/>
  <c r="C48"/>
  <c r="C56" s="1"/>
  <c r="B48"/>
  <c r="A48"/>
  <c r="H45"/>
  <c r="G45"/>
  <c r="E45" s="1"/>
  <c r="F45"/>
  <c r="D45"/>
  <c r="C45"/>
  <c r="B45"/>
  <c r="A45"/>
  <c r="H44"/>
  <c r="G44"/>
  <c r="E44" s="1"/>
  <c r="F44"/>
  <c r="D44"/>
  <c r="C44"/>
  <c r="C46" s="1"/>
  <c r="B44"/>
  <c r="B46" s="1"/>
  <c r="G42"/>
  <c r="E42"/>
  <c r="G41"/>
  <c r="E41" s="1"/>
  <c r="F41"/>
  <c r="C41"/>
  <c r="B41"/>
  <c r="A41"/>
  <c r="G40"/>
  <c r="E40" s="1"/>
  <c r="F40"/>
  <c r="C40"/>
  <c r="B40"/>
  <c r="A40"/>
  <c r="G39"/>
  <c r="E39" s="1"/>
  <c r="F39"/>
  <c r="C39"/>
  <c r="B39"/>
  <c r="A39"/>
  <c r="G38"/>
  <c r="F38"/>
  <c r="H38" s="1"/>
  <c r="E38"/>
  <c r="C38"/>
  <c r="B38"/>
  <c r="A38"/>
  <c r="G35"/>
  <c r="F35"/>
  <c r="H35" s="1"/>
  <c r="C35"/>
  <c r="C36" s="1"/>
  <c r="B35"/>
  <c r="B36" s="1"/>
  <c r="A35"/>
  <c r="G32"/>
  <c r="E32" s="1"/>
  <c r="F32"/>
  <c r="C32"/>
  <c r="C33" s="1"/>
  <c r="B32"/>
  <c r="A32"/>
  <c r="B30"/>
  <c r="G30" s="1"/>
  <c r="G29"/>
  <c r="E29" s="1"/>
  <c r="F29"/>
  <c r="C29"/>
  <c r="C30" s="1"/>
  <c r="B29"/>
  <c r="A29"/>
  <c r="G26"/>
  <c r="E26" s="1"/>
  <c r="F26"/>
  <c r="C26"/>
  <c r="B26"/>
  <c r="A26"/>
  <c r="C24"/>
  <c r="G23"/>
  <c r="E23" s="1"/>
  <c r="F23"/>
  <c r="C23"/>
  <c r="B23"/>
  <c r="A23"/>
  <c r="G20"/>
  <c r="E20" s="1"/>
  <c r="F20"/>
  <c r="C20"/>
  <c r="C21" s="1"/>
  <c r="B20"/>
  <c r="B21" s="1"/>
  <c r="G21" s="1"/>
  <c r="A20"/>
  <c r="H16"/>
  <c r="G16"/>
  <c r="E16" s="1"/>
  <c r="F16"/>
  <c r="D16"/>
  <c r="C16"/>
  <c r="B16"/>
  <c r="G15"/>
  <c r="E15" s="1"/>
  <c r="F15"/>
  <c r="D15" s="1"/>
  <c r="C15"/>
  <c r="B15"/>
  <c r="G14"/>
  <c r="E14" s="1"/>
  <c r="F14"/>
  <c r="C14"/>
  <c r="B14"/>
  <c r="G13"/>
  <c r="E13" s="1"/>
  <c r="F13"/>
  <c r="C13"/>
  <c r="B13"/>
  <c r="G12"/>
  <c r="F12"/>
  <c r="H12" s="1"/>
  <c r="E12"/>
  <c r="E17" s="1"/>
  <c r="C12"/>
  <c r="B12"/>
  <c r="B17" s="1"/>
  <c r="BM53" i="38"/>
  <c r="BL53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R53"/>
  <c r="AQ53"/>
  <c r="AP53"/>
  <c r="AO53"/>
  <c r="AN53"/>
  <c r="AM53"/>
  <c r="AL53"/>
  <c r="AK53"/>
  <c r="AJ53"/>
  <c r="AI53"/>
  <c r="AH53"/>
  <c r="AG53"/>
  <c r="AG54" s="1"/>
  <c r="AF53"/>
  <c r="AE53"/>
  <c r="AD53"/>
  <c r="AC53"/>
  <c r="AC54" s="1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AQ48"/>
  <c r="AQ52" s="1"/>
  <c r="BM47"/>
  <c r="BC47"/>
  <c r="AR47"/>
  <c r="AS47" s="1"/>
  <c r="AH47"/>
  <c r="X47"/>
  <c r="M47"/>
  <c r="L47"/>
  <c r="K47"/>
  <c r="J47"/>
  <c r="I47"/>
  <c r="H47"/>
  <c r="G47"/>
  <c r="N47" s="1"/>
  <c r="F47"/>
  <c r="E47"/>
  <c r="BM46"/>
  <c r="BC46"/>
  <c r="AR46"/>
  <c r="AS46" s="1"/>
  <c r="AH46"/>
  <c r="X46"/>
  <c r="M46"/>
  <c r="L46"/>
  <c r="K46"/>
  <c r="G46" s="1"/>
  <c r="N46" s="1"/>
  <c r="J46"/>
  <c r="I46"/>
  <c r="H46"/>
  <c r="F46"/>
  <c r="E46"/>
  <c r="BM45"/>
  <c r="BC45"/>
  <c r="AR45"/>
  <c r="AS45" s="1"/>
  <c r="AH45"/>
  <c r="X45"/>
  <c r="M45"/>
  <c r="L45"/>
  <c r="K45"/>
  <c r="J45"/>
  <c r="I45"/>
  <c r="H45"/>
  <c r="G45"/>
  <c r="N45" s="1"/>
  <c r="F45"/>
  <c r="E45"/>
  <c r="BM44"/>
  <c r="BL44"/>
  <c r="BK44"/>
  <c r="BJ44"/>
  <c r="BI44"/>
  <c r="BH44"/>
  <c r="BG44"/>
  <c r="BF44"/>
  <c r="BE44"/>
  <c r="BD44"/>
  <c r="BB44"/>
  <c r="BA44"/>
  <c r="AZ44"/>
  <c r="AY44"/>
  <c r="AX44"/>
  <c r="AW44"/>
  <c r="AV44"/>
  <c r="BC44" s="1"/>
  <c r="AU44"/>
  <c r="AT44"/>
  <c r="AQ44"/>
  <c r="AP44"/>
  <c r="AO44"/>
  <c r="AN44"/>
  <c r="AM44"/>
  <c r="AL44"/>
  <c r="AK44"/>
  <c r="AR44" s="1"/>
  <c r="AS44" s="1"/>
  <c r="AJ44"/>
  <c r="AI44"/>
  <c r="AG44"/>
  <c r="AF44"/>
  <c r="L44" s="1"/>
  <c r="AE44"/>
  <c r="AD44"/>
  <c r="AC44"/>
  <c r="AB44"/>
  <c r="H44" s="1"/>
  <c r="AA44"/>
  <c r="Z44"/>
  <c r="Y44"/>
  <c r="AH44" s="1"/>
  <c r="X44"/>
  <c r="W44"/>
  <c r="V44"/>
  <c r="U44"/>
  <c r="T44"/>
  <c r="J44" s="1"/>
  <c r="S44"/>
  <c r="R44"/>
  <c r="Q44"/>
  <c r="P44"/>
  <c r="F44" s="1"/>
  <c r="O44"/>
  <c r="M44"/>
  <c r="I44"/>
  <c r="E44"/>
  <c r="BI43"/>
  <c r="BF43"/>
  <c r="BD43"/>
  <c r="BM43" s="1"/>
  <c r="BC43"/>
  <c r="AP43"/>
  <c r="L43" s="1"/>
  <c r="AN43"/>
  <c r="AM43"/>
  <c r="I43" s="1"/>
  <c r="AK43"/>
  <c r="AJ43"/>
  <c r="AI43"/>
  <c r="AH43"/>
  <c r="T43"/>
  <c r="R43"/>
  <c r="H43" s="1"/>
  <c r="Q43"/>
  <c r="O43"/>
  <c r="X43" s="1"/>
  <c r="M43"/>
  <c r="K43"/>
  <c r="F43"/>
  <c r="BJ42"/>
  <c r="BI42"/>
  <c r="BG42"/>
  <c r="BG48" s="1"/>
  <c r="BF42"/>
  <c r="BM42" s="1"/>
  <c r="BD42"/>
  <c r="BA42"/>
  <c r="AZ42"/>
  <c r="AY42"/>
  <c r="AY48" s="1"/>
  <c r="AY49" s="1"/>
  <c r="AX42"/>
  <c r="I42" s="1"/>
  <c r="AW42"/>
  <c r="AV42"/>
  <c r="AU42"/>
  <c r="AT42"/>
  <c r="AP42"/>
  <c r="L42" s="1"/>
  <c r="AO42"/>
  <c r="AN42"/>
  <c r="AM42"/>
  <c r="AL42"/>
  <c r="AK42"/>
  <c r="AR42" s="1"/>
  <c r="AS42" s="1"/>
  <c r="AJ42"/>
  <c r="AI42"/>
  <c r="AE42"/>
  <c r="AD42"/>
  <c r="J42" s="1"/>
  <c r="AB42"/>
  <c r="AA42"/>
  <c r="Y42"/>
  <c r="U42"/>
  <c r="K42" s="1"/>
  <c r="T42"/>
  <c r="Q42"/>
  <c r="O42"/>
  <c r="M42"/>
  <c r="BM41"/>
  <c r="BC41"/>
  <c r="AR41"/>
  <c r="AS41" s="1"/>
  <c r="AH41"/>
  <c r="X41"/>
  <c r="M41"/>
  <c r="L41"/>
  <c r="K41"/>
  <c r="J41"/>
  <c r="I41"/>
  <c r="H41"/>
  <c r="G41"/>
  <c r="N41" s="1"/>
  <c r="F41"/>
  <c r="E41"/>
  <c r="BM40"/>
  <c r="BC40"/>
  <c r="AR40"/>
  <c r="AS40" s="1"/>
  <c r="AH40"/>
  <c r="X40"/>
  <c r="M40"/>
  <c r="L40"/>
  <c r="K40"/>
  <c r="G40" s="1"/>
  <c r="N40" s="1"/>
  <c r="J40"/>
  <c r="I40"/>
  <c r="H40"/>
  <c r="F40"/>
  <c r="E40"/>
  <c r="BM39"/>
  <c r="BC39"/>
  <c r="AR39"/>
  <c r="AS39" s="1"/>
  <c r="AH39"/>
  <c r="X39"/>
  <c r="M39"/>
  <c r="L39"/>
  <c r="K39"/>
  <c r="J39"/>
  <c r="I39"/>
  <c r="H39"/>
  <c r="G39"/>
  <c r="N39" s="1"/>
  <c r="F39"/>
  <c r="E39"/>
  <c r="BM38"/>
  <c r="BC38"/>
  <c r="AR38"/>
  <c r="AS38" s="1"/>
  <c r="AH38"/>
  <c r="X38"/>
  <c r="M38"/>
  <c r="L38"/>
  <c r="K38"/>
  <c r="G38" s="1"/>
  <c r="N38" s="1"/>
  <c r="J38"/>
  <c r="I38"/>
  <c r="H38"/>
  <c r="F38"/>
  <c r="E38"/>
  <c r="BM37"/>
  <c r="BC37"/>
  <c r="AR37"/>
  <c r="AS37" s="1"/>
  <c r="AH37"/>
  <c r="X37"/>
  <c r="M37"/>
  <c r="L37"/>
  <c r="K37"/>
  <c r="J37"/>
  <c r="I37"/>
  <c r="H37"/>
  <c r="G37"/>
  <c r="N37" s="1"/>
  <c r="F37"/>
  <c r="E37"/>
  <c r="BM36"/>
  <c r="BC36"/>
  <c r="AR36"/>
  <c r="AS36" s="1"/>
  <c r="AH36"/>
  <c r="X36"/>
  <c r="M36"/>
  <c r="L36"/>
  <c r="K36"/>
  <c r="G36" s="1"/>
  <c r="N36" s="1"/>
  <c r="J36"/>
  <c r="I36"/>
  <c r="H36"/>
  <c r="F36"/>
  <c r="E36"/>
  <c r="BM35"/>
  <c r="BC35"/>
  <c r="AR35"/>
  <c r="AS35" s="1"/>
  <c r="AH35"/>
  <c r="X35"/>
  <c r="M35"/>
  <c r="L35"/>
  <c r="K35"/>
  <c r="J35"/>
  <c r="I35"/>
  <c r="H35"/>
  <c r="G35"/>
  <c r="N35" s="1"/>
  <c r="F35"/>
  <c r="E35"/>
  <c r="BM34"/>
  <c r="BC34"/>
  <c r="AR34"/>
  <c r="AS34" s="1"/>
  <c r="AH34"/>
  <c r="X34"/>
  <c r="M34"/>
  <c r="L34"/>
  <c r="K34"/>
  <c r="G34" s="1"/>
  <c r="N34" s="1"/>
  <c r="J34"/>
  <c r="I34"/>
  <c r="H34"/>
  <c r="F34"/>
  <c r="E34"/>
  <c r="BM33"/>
  <c r="BL33"/>
  <c r="BL48" s="1"/>
  <c r="BK33"/>
  <c r="BJ33"/>
  <c r="BI33"/>
  <c r="BH33"/>
  <c r="I33" s="1"/>
  <c r="BG33"/>
  <c r="BF33"/>
  <c r="BE33"/>
  <c r="BD33"/>
  <c r="BB33"/>
  <c r="BA33"/>
  <c r="AZ33"/>
  <c r="AZ48" s="1"/>
  <c r="AY33"/>
  <c r="AX33"/>
  <c r="AW33"/>
  <c r="AV33"/>
  <c r="BC33" s="1"/>
  <c r="AU33"/>
  <c r="AT33"/>
  <c r="AR33"/>
  <c r="AS33" s="1"/>
  <c r="AQ33"/>
  <c r="AP33"/>
  <c r="AO33"/>
  <c r="AN33"/>
  <c r="AM33"/>
  <c r="AL33"/>
  <c r="AK33"/>
  <c r="AJ33"/>
  <c r="AI33"/>
  <c r="AG33"/>
  <c r="AF33"/>
  <c r="AE33"/>
  <c r="AD33"/>
  <c r="AC33"/>
  <c r="AB33"/>
  <c r="AA33"/>
  <c r="Z33"/>
  <c r="Y33"/>
  <c r="AH33" s="1"/>
  <c r="W33"/>
  <c r="V33"/>
  <c r="U33"/>
  <c r="T33"/>
  <c r="S33"/>
  <c r="R33"/>
  <c r="Q33"/>
  <c r="X33" s="1"/>
  <c r="P33"/>
  <c r="O33"/>
  <c r="M33"/>
  <c r="L33"/>
  <c r="H33"/>
  <c r="E33"/>
  <c r="BM32"/>
  <c r="BC32"/>
  <c r="AR32"/>
  <c r="AS32" s="1"/>
  <c r="AH32"/>
  <c r="X32"/>
  <c r="M32"/>
  <c r="L32"/>
  <c r="K32"/>
  <c r="J32"/>
  <c r="G32" s="1"/>
  <c r="I32"/>
  <c r="H32"/>
  <c r="F32"/>
  <c r="E32"/>
  <c r="BM31"/>
  <c r="BC31"/>
  <c r="AR31"/>
  <c r="AS31" s="1"/>
  <c r="AH31"/>
  <c r="X31"/>
  <c r="M31"/>
  <c r="L31"/>
  <c r="K31"/>
  <c r="J31"/>
  <c r="G31" s="1"/>
  <c r="I31"/>
  <c r="H31"/>
  <c r="F31"/>
  <c r="E31"/>
  <c r="BM30"/>
  <c r="BL30"/>
  <c r="BK30"/>
  <c r="BJ30"/>
  <c r="BI30"/>
  <c r="BH30"/>
  <c r="BG30"/>
  <c r="BF30"/>
  <c r="BE30"/>
  <c r="BD30"/>
  <c r="BB30"/>
  <c r="BA30"/>
  <c r="AZ30"/>
  <c r="AY30"/>
  <c r="AX30"/>
  <c r="AW30"/>
  <c r="AV30"/>
  <c r="AU30"/>
  <c r="AT30"/>
  <c r="BC30" s="1"/>
  <c r="AQ30"/>
  <c r="AP30"/>
  <c r="AO30"/>
  <c r="AN30"/>
  <c r="AM30"/>
  <c r="AL30"/>
  <c r="AK30"/>
  <c r="AR30" s="1"/>
  <c r="AS30" s="1"/>
  <c r="AJ30"/>
  <c r="AI30"/>
  <c r="AH30"/>
  <c r="AG30"/>
  <c r="AF30"/>
  <c r="AE30"/>
  <c r="AD30"/>
  <c r="J30" s="1"/>
  <c r="G30" s="1"/>
  <c r="N30" s="1"/>
  <c r="AC30"/>
  <c r="I30" s="1"/>
  <c r="AB30"/>
  <c r="AA30"/>
  <c r="Z30"/>
  <c r="Y30"/>
  <c r="W30"/>
  <c r="V30"/>
  <c r="L30" s="1"/>
  <c r="U30"/>
  <c r="K30" s="1"/>
  <c r="T30"/>
  <c r="S30"/>
  <c r="R30"/>
  <c r="H30" s="1"/>
  <c r="Q30"/>
  <c r="X30" s="1"/>
  <c r="P30"/>
  <c r="O30"/>
  <c r="M30"/>
  <c r="F30"/>
  <c r="E30"/>
  <c r="BM29"/>
  <c r="BC29"/>
  <c r="AS29"/>
  <c r="AR29"/>
  <c r="AH29"/>
  <c r="X29"/>
  <c r="M29"/>
  <c r="L29"/>
  <c r="K29"/>
  <c r="J29"/>
  <c r="G29" s="1"/>
  <c r="N29" s="1"/>
  <c r="I29"/>
  <c r="H29"/>
  <c r="F29"/>
  <c r="E29"/>
  <c r="BM28"/>
  <c r="BC28"/>
  <c r="AR28"/>
  <c r="AS28" s="1"/>
  <c r="AH28"/>
  <c r="X28"/>
  <c r="M28"/>
  <c r="L28"/>
  <c r="K28"/>
  <c r="J28"/>
  <c r="G28" s="1"/>
  <c r="N28" s="1"/>
  <c r="I28"/>
  <c r="H28"/>
  <c r="F28"/>
  <c r="E28"/>
  <c r="BM27"/>
  <c r="BC27"/>
  <c r="AR27"/>
  <c r="AS27" s="1"/>
  <c r="AH27"/>
  <c r="X27"/>
  <c r="M27"/>
  <c r="L27"/>
  <c r="K27"/>
  <c r="J27"/>
  <c r="G27" s="1"/>
  <c r="N27" s="1"/>
  <c r="I27"/>
  <c r="H27"/>
  <c r="F27"/>
  <c r="E27"/>
  <c r="BM26"/>
  <c r="BC26"/>
  <c r="AS26"/>
  <c r="AR26"/>
  <c r="AH26"/>
  <c r="X26"/>
  <c r="M26"/>
  <c r="L26"/>
  <c r="K26"/>
  <c r="J26"/>
  <c r="G26" s="1"/>
  <c r="N26" s="1"/>
  <c r="I26"/>
  <c r="H26"/>
  <c r="F26"/>
  <c r="E26"/>
  <c r="BL25"/>
  <c r="BK25"/>
  <c r="BJ25"/>
  <c r="BI25"/>
  <c r="BH25"/>
  <c r="BG25"/>
  <c r="BF25"/>
  <c r="BM25" s="1"/>
  <c r="BE25"/>
  <c r="BD25"/>
  <c r="BB25"/>
  <c r="BB48" s="1"/>
  <c r="BB49" s="1"/>
  <c r="BA25"/>
  <c r="AZ25"/>
  <c r="AY25"/>
  <c r="AX25"/>
  <c r="AW25"/>
  <c r="AV25"/>
  <c r="AU25"/>
  <c r="AU48" s="1"/>
  <c r="AU49" s="1"/>
  <c r="AT25"/>
  <c r="AT48" s="1"/>
  <c r="AT49" s="1"/>
  <c r="AQ25"/>
  <c r="AP25"/>
  <c r="AO25"/>
  <c r="AN25"/>
  <c r="AM25"/>
  <c r="AL25"/>
  <c r="AK25"/>
  <c r="AJ25"/>
  <c r="AI25"/>
  <c r="AG25"/>
  <c r="AG48" s="1"/>
  <c r="AG49" s="1"/>
  <c r="AF25"/>
  <c r="AE25"/>
  <c r="AD25"/>
  <c r="AC25"/>
  <c r="AB25"/>
  <c r="AA25"/>
  <c r="AH25" s="1"/>
  <c r="Z25"/>
  <c r="Y25"/>
  <c r="W25"/>
  <c r="M25" s="1"/>
  <c r="V25"/>
  <c r="U25"/>
  <c r="T25"/>
  <c r="S25"/>
  <c r="I25" s="1"/>
  <c r="R25"/>
  <c r="H25" s="1"/>
  <c r="Q25"/>
  <c r="P25"/>
  <c r="O25"/>
  <c r="E25" s="1"/>
  <c r="J25"/>
  <c r="F25"/>
  <c r="BI24"/>
  <c r="J24" s="1"/>
  <c r="G24" s="1"/>
  <c r="BF24"/>
  <c r="BM24" s="1"/>
  <c r="BD24"/>
  <c r="BC24"/>
  <c r="AP24"/>
  <c r="AN24"/>
  <c r="AM24"/>
  <c r="I24" s="1"/>
  <c r="AK24"/>
  <c r="AJ24"/>
  <c r="AI24"/>
  <c r="AH24"/>
  <c r="T24"/>
  <c r="R24"/>
  <c r="H24" s="1"/>
  <c r="Q24"/>
  <c r="X24" s="1"/>
  <c r="O24"/>
  <c r="M24"/>
  <c r="L24"/>
  <c r="K24"/>
  <c r="F24"/>
  <c r="BJ23"/>
  <c r="BI23"/>
  <c r="BF23"/>
  <c r="BD23"/>
  <c r="BM23" s="1"/>
  <c r="BC23"/>
  <c r="AP23"/>
  <c r="L23" s="1"/>
  <c r="AO23"/>
  <c r="AN23"/>
  <c r="AM23"/>
  <c r="AK23"/>
  <c r="AJ23"/>
  <c r="F23" s="1"/>
  <c r="AI23"/>
  <c r="E23" s="1"/>
  <c r="AD23"/>
  <c r="AA23"/>
  <c r="AH23" s="1"/>
  <c r="Y23"/>
  <c r="T23"/>
  <c r="Q23"/>
  <c r="X23" s="1"/>
  <c r="O23"/>
  <c r="M23"/>
  <c r="I23"/>
  <c r="H23"/>
  <c r="BK22"/>
  <c r="BI22"/>
  <c r="BH22"/>
  <c r="BH48" s="1"/>
  <c r="BF22"/>
  <c r="BE22"/>
  <c r="BD22"/>
  <c r="BC22"/>
  <c r="AP22"/>
  <c r="AN22"/>
  <c r="AM22"/>
  <c r="I22" s="1"/>
  <c r="AK22"/>
  <c r="AJ22"/>
  <c r="AI22"/>
  <c r="AH22"/>
  <c r="AF22"/>
  <c r="AC22"/>
  <c r="AC48" s="1"/>
  <c r="AC49" s="1"/>
  <c r="Z22"/>
  <c r="T22"/>
  <c r="R22"/>
  <c r="H22" s="1"/>
  <c r="Q22"/>
  <c r="X22" s="1"/>
  <c r="O22"/>
  <c r="M22"/>
  <c r="L22"/>
  <c r="K22"/>
  <c r="BI21"/>
  <c r="BG21"/>
  <c r="BF21"/>
  <c r="BD21"/>
  <c r="BC21"/>
  <c r="AP21"/>
  <c r="L21" s="1"/>
  <c r="AN21"/>
  <c r="AM21"/>
  <c r="AL21"/>
  <c r="AK21"/>
  <c r="AR21" s="1"/>
  <c r="AS21" s="1"/>
  <c r="AJ21"/>
  <c r="AI21"/>
  <c r="AD21"/>
  <c r="AB21"/>
  <c r="AA21"/>
  <c r="AH21" s="1"/>
  <c r="Y21"/>
  <c r="T21"/>
  <c r="T48" s="1"/>
  <c r="R21"/>
  <c r="Q21"/>
  <c r="O21"/>
  <c r="E21" s="1"/>
  <c r="M21"/>
  <c r="K21"/>
  <c r="I21"/>
  <c r="F21"/>
  <c r="BI20"/>
  <c r="BF20"/>
  <c r="BD20"/>
  <c r="BC20"/>
  <c r="BA20"/>
  <c r="BA48" s="1"/>
  <c r="AX20"/>
  <c r="AU20"/>
  <c r="AP20"/>
  <c r="AP48" s="1"/>
  <c r="AO20"/>
  <c r="AN20"/>
  <c r="AM20"/>
  <c r="AK20"/>
  <c r="AR20" s="1"/>
  <c r="AS20" s="1"/>
  <c r="AJ20"/>
  <c r="F20" s="1"/>
  <c r="AI20"/>
  <c r="AD20"/>
  <c r="AB20"/>
  <c r="AA20"/>
  <c r="Y20"/>
  <c r="T20"/>
  <c r="R20"/>
  <c r="H20" s="1"/>
  <c r="Q20"/>
  <c r="O20"/>
  <c r="E20" s="1"/>
  <c r="M20"/>
  <c r="K20"/>
  <c r="BM19"/>
  <c r="BC19"/>
  <c r="AO19"/>
  <c r="AN19"/>
  <c r="J19" s="1"/>
  <c r="AL19"/>
  <c r="AK19"/>
  <c r="AK48" s="1"/>
  <c r="AI19"/>
  <c r="AH19"/>
  <c r="T19"/>
  <c r="R19"/>
  <c r="R48" s="1"/>
  <c r="Q19"/>
  <c r="O19"/>
  <c r="E19" s="1"/>
  <c r="M19"/>
  <c r="L19"/>
  <c r="I19"/>
  <c r="F19"/>
  <c r="BA17"/>
  <c r="AX17"/>
  <c r="AW17"/>
  <c r="AC17"/>
  <c r="BM16"/>
  <c r="BL16"/>
  <c r="BK16"/>
  <c r="BJ16"/>
  <c r="BI16"/>
  <c r="BH16"/>
  <c r="BG16"/>
  <c r="BF16"/>
  <c r="BE16"/>
  <c r="BD16"/>
  <c r="BC16"/>
  <c r="BB16"/>
  <c r="BB17" s="1"/>
  <c r="BA16"/>
  <c r="AZ16"/>
  <c r="AY16"/>
  <c r="AX16"/>
  <c r="AW16"/>
  <c r="AV16"/>
  <c r="AU16"/>
  <c r="AT16"/>
  <c r="AT17" s="1"/>
  <c r="AR16"/>
  <c r="AQ16"/>
  <c r="AP16"/>
  <c r="AO16"/>
  <c r="AN16"/>
  <c r="AM16"/>
  <c r="AL16"/>
  <c r="AK16"/>
  <c r="AJ16"/>
  <c r="AI16"/>
  <c r="AH16"/>
  <c r="AG16"/>
  <c r="AG17" s="1"/>
  <c r="AF16"/>
  <c r="AF17" s="1"/>
  <c r="AE16"/>
  <c r="AD16"/>
  <c r="AC16"/>
  <c r="AB16"/>
  <c r="AA16"/>
  <c r="Z16"/>
  <c r="Z17" s="1"/>
  <c r="Y16"/>
  <c r="Y17" s="1"/>
  <c r="X16"/>
  <c r="W16"/>
  <c r="V16"/>
  <c r="V17" s="1"/>
  <c r="U16"/>
  <c r="T16"/>
  <c r="S16"/>
  <c r="R16"/>
  <c r="Q16"/>
  <c r="P16"/>
  <c r="P17" s="1"/>
  <c r="O16"/>
  <c r="N16"/>
  <c r="M16"/>
  <c r="L16"/>
  <c r="K16"/>
  <c r="J16"/>
  <c r="I16"/>
  <c r="H16"/>
  <c r="G16"/>
  <c r="F16"/>
  <c r="E16"/>
  <c r="BB14"/>
  <c r="BA14"/>
  <c r="AZ14"/>
  <c r="AY14"/>
  <c r="AX14"/>
  <c r="AW14"/>
  <c r="AV14"/>
  <c r="BC14" s="1"/>
  <c r="AU14"/>
  <c r="AT14"/>
  <c r="AG14"/>
  <c r="AF14"/>
  <c r="AC14"/>
  <c r="Z14"/>
  <c r="W14"/>
  <c r="V14"/>
  <c r="S14"/>
  <c r="P14"/>
  <c r="BL13"/>
  <c r="M13" s="1"/>
  <c r="BK13"/>
  <c r="L13" s="1"/>
  <c r="BJ13"/>
  <c r="BI13"/>
  <c r="BH13"/>
  <c r="I13" s="1"/>
  <c r="BF13"/>
  <c r="BE13"/>
  <c r="F13" s="1"/>
  <c r="BD13"/>
  <c r="BC13"/>
  <c r="AO13"/>
  <c r="K13" s="1"/>
  <c r="AN13"/>
  <c r="AL13"/>
  <c r="AK13"/>
  <c r="AI13"/>
  <c r="AH13"/>
  <c r="T13"/>
  <c r="Q13"/>
  <c r="O13"/>
  <c r="E13" s="1"/>
  <c r="H13"/>
  <c r="BM12"/>
  <c r="BI12"/>
  <c r="BF12"/>
  <c r="BD12"/>
  <c r="BC12"/>
  <c r="AP12"/>
  <c r="AN12"/>
  <c r="AM12"/>
  <c r="AL12"/>
  <c r="AK12"/>
  <c r="AJ12"/>
  <c r="F12" s="1"/>
  <c r="AI12"/>
  <c r="AI14" s="1"/>
  <c r="AH12"/>
  <c r="T12"/>
  <c r="Q12"/>
  <c r="O12"/>
  <c r="E12" s="1"/>
  <c r="M12"/>
  <c r="L12"/>
  <c r="K12"/>
  <c r="I12"/>
  <c r="H12"/>
  <c r="BI11"/>
  <c r="BF11"/>
  <c r="BD11"/>
  <c r="BD14" s="1"/>
  <c r="BC11"/>
  <c r="AP11"/>
  <c r="L11" s="1"/>
  <c r="AN11"/>
  <c r="AM11"/>
  <c r="AL11"/>
  <c r="AK11"/>
  <c r="AJ11"/>
  <c r="F11" s="1"/>
  <c r="AI11"/>
  <c r="AH11"/>
  <c r="T11"/>
  <c r="R11"/>
  <c r="H11" s="1"/>
  <c r="Q11"/>
  <c r="O11"/>
  <c r="M11"/>
  <c r="K11"/>
  <c r="I11"/>
  <c r="BJ10"/>
  <c r="BI10"/>
  <c r="J10" s="1"/>
  <c r="BG10"/>
  <c r="BG14" s="1"/>
  <c r="BF10"/>
  <c r="BD10"/>
  <c r="BC10"/>
  <c r="AP10"/>
  <c r="L10" s="1"/>
  <c r="AO10"/>
  <c r="AN10"/>
  <c r="AM10"/>
  <c r="AL10"/>
  <c r="AK10"/>
  <c r="AR10" s="1"/>
  <c r="AS10" s="1"/>
  <c r="AJ10"/>
  <c r="AI10"/>
  <c r="AH10"/>
  <c r="U10"/>
  <c r="T10"/>
  <c r="R10"/>
  <c r="Q10"/>
  <c r="X10" s="1"/>
  <c r="O10"/>
  <c r="E10" s="1"/>
  <c r="M10"/>
  <c r="I10"/>
  <c r="F10"/>
  <c r="BK9"/>
  <c r="BK14" s="1"/>
  <c r="BJ9"/>
  <c r="BJ14" s="1"/>
  <c r="BI9"/>
  <c r="BH9"/>
  <c r="BH14" s="1"/>
  <c r="BG9"/>
  <c r="BF9"/>
  <c r="BF14" s="1"/>
  <c r="BE9"/>
  <c r="BE14" s="1"/>
  <c r="BE17" s="1"/>
  <c r="BD9"/>
  <c r="BC9"/>
  <c r="AR9"/>
  <c r="AS9" s="1"/>
  <c r="AQ9"/>
  <c r="M9" s="1"/>
  <c r="AP9"/>
  <c r="AO9"/>
  <c r="AN9"/>
  <c r="AN14" s="1"/>
  <c r="AM9"/>
  <c r="I9" s="1"/>
  <c r="AL9"/>
  <c r="AK9"/>
  <c r="AJ9"/>
  <c r="F9" s="1"/>
  <c r="AI9"/>
  <c r="AE9"/>
  <c r="AE14" s="1"/>
  <c r="AD9"/>
  <c r="AB9"/>
  <c r="H9" s="1"/>
  <c r="AA9"/>
  <c r="AH9" s="1"/>
  <c r="Y9"/>
  <c r="Y14" s="1"/>
  <c r="U9"/>
  <c r="T9"/>
  <c r="R9"/>
  <c r="Q9"/>
  <c r="O9"/>
  <c r="L9"/>
  <c r="N24" l="1"/>
  <c r="E46" i="39"/>
  <c r="BM14" i="38"/>
  <c r="BM17" s="1"/>
  <c r="AE17"/>
  <c r="BG49"/>
  <c r="AA14"/>
  <c r="BI48"/>
  <c r="AB48"/>
  <c r="H48" s="1"/>
  <c r="H52" s="1"/>
  <c r="BD48"/>
  <c r="BD49" s="1"/>
  <c r="BD54" s="1"/>
  <c r="D35" i="39"/>
  <c r="J38"/>
  <c r="J39"/>
  <c r="F46"/>
  <c r="E9" i="38"/>
  <c r="U14"/>
  <c r="U17" s="1"/>
  <c r="AK14"/>
  <c r="AK17" s="1"/>
  <c r="H10"/>
  <c r="T14"/>
  <c r="AR11"/>
  <c r="AS11" s="1"/>
  <c r="X12"/>
  <c r="X13"/>
  <c r="AR13"/>
  <c r="AS13" s="1"/>
  <c r="AQ14"/>
  <c r="AM48"/>
  <c r="BM21"/>
  <c r="AI48"/>
  <c r="J22"/>
  <c r="G22" s="1"/>
  <c r="K23"/>
  <c r="AR24"/>
  <c r="AS24" s="1"/>
  <c r="X42"/>
  <c r="AH42"/>
  <c r="H42"/>
  <c r="J43"/>
  <c r="G43" s="1"/>
  <c r="R52"/>
  <c r="C17" i="39"/>
  <c r="G17"/>
  <c r="H15"/>
  <c r="C42"/>
  <c r="G62"/>
  <c r="AA17" i="38"/>
  <c r="I62" i="39"/>
  <c r="BM11" i="38"/>
  <c r="G42"/>
  <c r="E43"/>
  <c r="BM9"/>
  <c r="AR12"/>
  <c r="AS12" s="1"/>
  <c r="BM13"/>
  <c r="BJ17"/>
  <c r="J21"/>
  <c r="G21" s="1"/>
  <c r="N21" s="1"/>
  <c r="AJ48"/>
  <c r="BM22"/>
  <c r="AR23"/>
  <c r="AS23" s="1"/>
  <c r="E24"/>
  <c r="AE48"/>
  <c r="AE49" s="1"/>
  <c r="AE54" s="1"/>
  <c r="BK48"/>
  <c r="BK49" s="1"/>
  <c r="F42"/>
  <c r="BC42"/>
  <c r="D12" i="39"/>
  <c r="D38"/>
  <c r="D39"/>
  <c r="B42"/>
  <c r="I42" s="1"/>
  <c r="G59"/>
  <c r="E62"/>
  <c r="B67"/>
  <c r="G67" s="1"/>
  <c r="AI49" i="38"/>
  <c r="AI52"/>
  <c r="T49"/>
  <c r="T54" s="1"/>
  <c r="AZ49"/>
  <c r="AZ52"/>
  <c r="BH49"/>
  <c r="BH54" s="1"/>
  <c r="BH52"/>
  <c r="AD48"/>
  <c r="J20"/>
  <c r="G20" s="1"/>
  <c r="N20" s="1"/>
  <c r="BI52"/>
  <c r="H13" i="39"/>
  <c r="D13"/>
  <c r="F17"/>
  <c r="H14"/>
  <c r="D14"/>
  <c r="C27"/>
  <c r="F27" s="1"/>
  <c r="H48"/>
  <c r="D48"/>
  <c r="F56"/>
  <c r="H52"/>
  <c r="D52"/>
  <c r="H54"/>
  <c r="D54"/>
  <c r="E40" i="41"/>
  <c r="G40" s="1"/>
  <c r="J167"/>
  <c r="E58" i="39"/>
  <c r="E59" s="1"/>
  <c r="H58"/>
  <c r="H27" i="40"/>
  <c r="H24"/>
  <c r="G23"/>
  <c r="F24"/>
  <c r="H26"/>
  <c r="D162" i="41"/>
  <c r="D237" i="40"/>
  <c r="D166" i="41" s="1"/>
  <c r="J97"/>
  <c r="I97" s="1"/>
  <c r="E89"/>
  <c r="G89" s="1"/>
  <c r="BL14" i="38"/>
  <c r="BL49" s="1"/>
  <c r="BL54" s="1"/>
  <c r="T17"/>
  <c r="BF17"/>
  <c r="X20"/>
  <c r="G44"/>
  <c r="N44" s="1"/>
  <c r="AA48"/>
  <c r="W52"/>
  <c r="AM52"/>
  <c r="BD52"/>
  <c r="BL52"/>
  <c r="I136" i="41"/>
  <c r="M14" i="38"/>
  <c r="M17" s="1"/>
  <c r="S17"/>
  <c r="AV17"/>
  <c r="BH17"/>
  <c r="AX48"/>
  <c r="AX49" s="1"/>
  <c r="AX54" s="1"/>
  <c r="AF48"/>
  <c r="AV48"/>
  <c r="AV52" s="1"/>
  <c r="AQ49"/>
  <c r="AQ54" s="1"/>
  <c r="AP52"/>
  <c r="AY52"/>
  <c r="BG52"/>
  <c r="I161" i="41"/>
  <c r="G155"/>
  <c r="K9" i="38"/>
  <c r="R14"/>
  <c r="R49" s="1"/>
  <c r="R54" s="1"/>
  <c r="AL14"/>
  <c r="AL17" s="1"/>
  <c r="AP14"/>
  <c r="K10"/>
  <c r="G10" s="1"/>
  <c r="N10" s="1"/>
  <c r="BM10"/>
  <c r="J13"/>
  <c r="G13" s="1"/>
  <c r="N13" s="1"/>
  <c r="O14"/>
  <c r="E14" s="1"/>
  <c r="E17" s="1"/>
  <c r="AH14"/>
  <c r="AH17" s="1"/>
  <c r="AM14"/>
  <c r="AM17" s="1"/>
  <c r="AU17"/>
  <c r="AY17"/>
  <c r="BC17"/>
  <c r="BG17"/>
  <c r="BK17"/>
  <c r="H19"/>
  <c r="L20"/>
  <c r="H21"/>
  <c r="AR22"/>
  <c r="AS22" s="1"/>
  <c r="J23"/>
  <c r="K25"/>
  <c r="G25" s="1"/>
  <c r="N25" s="1"/>
  <c r="X25"/>
  <c r="U48"/>
  <c r="N32"/>
  <c r="K33"/>
  <c r="E42"/>
  <c r="N42" s="1"/>
  <c r="O48"/>
  <c r="W48"/>
  <c r="AC52"/>
  <c r="AG52"/>
  <c r="AK52"/>
  <c r="AT52"/>
  <c r="AX52"/>
  <c r="BB52"/>
  <c r="E21" i="39"/>
  <c r="E30"/>
  <c r="F42"/>
  <c r="E80" i="41"/>
  <c r="G80" s="1"/>
  <c r="G95"/>
  <c r="I134"/>
  <c r="G132"/>
  <c r="G141"/>
  <c r="BA52" i="38"/>
  <c r="BA49"/>
  <c r="BA54" s="1"/>
  <c r="Z48"/>
  <c r="F22"/>
  <c r="H50" i="39"/>
  <c r="D50"/>
  <c r="H94" i="40"/>
  <c r="G91"/>
  <c r="F94"/>
  <c r="E92"/>
  <c r="F68" i="41"/>
  <c r="H108" i="40"/>
  <c r="H104"/>
  <c r="F104"/>
  <c r="H107"/>
  <c r="Q48" i="38"/>
  <c r="X19"/>
  <c r="AO48"/>
  <c r="K19"/>
  <c r="G19" s="1"/>
  <c r="N19" s="1"/>
  <c r="BM20"/>
  <c r="BF48"/>
  <c r="L25"/>
  <c r="V48"/>
  <c r="F112" i="40"/>
  <c r="D80" i="41"/>
  <c r="H84" s="1"/>
  <c r="D117" i="40"/>
  <c r="D110"/>
  <c r="AD14" i="38"/>
  <c r="J9"/>
  <c r="H23" i="39"/>
  <c r="D23"/>
  <c r="H26"/>
  <c r="D26"/>
  <c r="H32"/>
  <c r="D32"/>
  <c r="H41"/>
  <c r="D41"/>
  <c r="J41"/>
  <c r="E65"/>
  <c r="H65"/>
  <c r="E69" i="41"/>
  <c r="G69" s="1"/>
  <c r="F86"/>
  <c r="E86" s="1"/>
  <c r="F119" i="40"/>
  <c r="G133"/>
  <c r="F97" i="41"/>
  <c r="E97" s="1"/>
  <c r="G97" s="1"/>
  <c r="F136" i="40"/>
  <c r="E134"/>
  <c r="H136" i="41"/>
  <c r="H167"/>
  <c r="E104"/>
  <c r="AN17" i="38"/>
  <c r="X21"/>
  <c r="S48"/>
  <c r="S52" s="1"/>
  <c r="AE52"/>
  <c r="H44" i="40"/>
  <c r="BI14" i="38"/>
  <c r="BI17" s="1"/>
  <c r="J12"/>
  <c r="G12" s="1"/>
  <c r="N12" s="1"/>
  <c r="AB14"/>
  <c r="O17"/>
  <c r="W17"/>
  <c r="AI17"/>
  <c r="AQ17"/>
  <c r="AZ17"/>
  <c r="BD17"/>
  <c r="E22"/>
  <c r="N22" s="1"/>
  <c r="AW48"/>
  <c r="P48"/>
  <c r="AN48"/>
  <c r="J48" s="1"/>
  <c r="AD52"/>
  <c r="AU52"/>
  <c r="BK52"/>
  <c r="AT54"/>
  <c r="BB54"/>
  <c r="G56" i="39"/>
  <c r="E56" s="1"/>
  <c r="E244" i="40"/>
  <c r="Q14" i="38"/>
  <c r="X9"/>
  <c r="AO14"/>
  <c r="AO17" s="1"/>
  <c r="J11"/>
  <c r="G11" s="1"/>
  <c r="N11" s="1"/>
  <c r="E11"/>
  <c r="X11"/>
  <c r="AJ14"/>
  <c r="AJ17" s="1"/>
  <c r="AL48"/>
  <c r="AL52" s="1"/>
  <c r="Y48"/>
  <c r="Y49" s="1"/>
  <c r="Y54" s="1"/>
  <c r="AH20"/>
  <c r="I20"/>
  <c r="BE48"/>
  <c r="BJ48"/>
  <c r="BJ49" s="1"/>
  <c r="BJ54" s="1"/>
  <c r="AR25"/>
  <c r="AS25" s="1"/>
  <c r="BC25"/>
  <c r="N31"/>
  <c r="F33"/>
  <c r="J33"/>
  <c r="G33" s="1"/>
  <c r="N33" s="1"/>
  <c r="AR43"/>
  <c r="AS43" s="1"/>
  <c r="K44"/>
  <c r="AR48"/>
  <c r="P52"/>
  <c r="T52"/>
  <c r="AB52"/>
  <c r="AJ52"/>
  <c r="AZ54"/>
  <c r="G93" i="41"/>
  <c r="G126"/>
  <c r="G130"/>
  <c r="E135"/>
  <c r="G135" s="1"/>
  <c r="D46" i="39"/>
  <c r="H15" i="40"/>
  <c r="H12"/>
  <c r="G11"/>
  <c r="H39"/>
  <c r="H36"/>
  <c r="G35"/>
  <c r="F36"/>
  <c r="E117"/>
  <c r="H106"/>
  <c r="G103"/>
  <c r="E118"/>
  <c r="H113"/>
  <c r="F113"/>
  <c r="E110"/>
  <c r="F193"/>
  <c r="F161" i="41"/>
  <c r="E161" s="1"/>
  <c r="G161" s="1"/>
  <c r="E236" i="40"/>
  <c r="E242" s="1"/>
  <c r="F230"/>
  <c r="E238"/>
  <c r="F232"/>
  <c r="H20" i="39"/>
  <c r="D20"/>
  <c r="B27"/>
  <c r="G27" s="1"/>
  <c r="E27"/>
  <c r="H29"/>
  <c r="D29"/>
  <c r="G36"/>
  <c r="E35"/>
  <c r="E36" s="1"/>
  <c r="J40"/>
  <c r="H40"/>
  <c r="D40"/>
  <c r="H49"/>
  <c r="D49"/>
  <c r="H51"/>
  <c r="D51"/>
  <c r="H53"/>
  <c r="D53"/>
  <c r="H55"/>
  <c r="D55"/>
  <c r="C67"/>
  <c r="E98" i="40"/>
  <c r="H101"/>
  <c r="H125"/>
  <c r="H122"/>
  <c r="G121"/>
  <c r="F122"/>
  <c r="H131"/>
  <c r="H128"/>
  <c r="G127"/>
  <c r="F128"/>
  <c r="F99" i="41"/>
  <c r="E99" s="1"/>
  <c r="G99" s="1"/>
  <c r="H138" i="40"/>
  <c r="H137"/>
  <c r="E34" i="41"/>
  <c r="G118"/>
  <c r="G128"/>
  <c r="AS16" i="38"/>
  <c r="F21" i="39"/>
  <c r="F24"/>
  <c r="F30"/>
  <c r="F33"/>
  <c r="H39"/>
  <c r="G46"/>
  <c r="F95" i="40"/>
  <c r="F222"/>
  <c r="E90" i="41"/>
  <c r="G90" s="1"/>
  <c r="J99"/>
  <c r="I99" s="1"/>
  <c r="E103"/>
  <c r="G103" s="1"/>
  <c r="F136"/>
  <c r="E136" s="1"/>
  <c r="E139"/>
  <c r="E145"/>
  <c r="E151"/>
  <c r="E157"/>
  <c r="F163"/>
  <c r="E163" s="1"/>
  <c r="H191" i="40"/>
  <c r="G188"/>
  <c r="F134" i="41"/>
  <c r="E134" s="1"/>
  <c r="F191" i="40"/>
  <c r="B24" i="39"/>
  <c r="G24" s="1"/>
  <c r="B33"/>
  <c r="G33" s="1"/>
  <c r="C59"/>
  <c r="F59" s="1"/>
  <c r="H62"/>
  <c r="D62"/>
  <c r="E64"/>
  <c r="E42" i="40"/>
  <c r="H53"/>
  <c r="H50"/>
  <c r="G49"/>
  <c r="F50"/>
  <c r="H192"/>
  <c r="F192"/>
  <c r="F162" i="41"/>
  <c r="E162" s="1"/>
  <c r="G162" s="1"/>
  <c r="E237" i="40"/>
  <c r="E243" s="1"/>
  <c r="F231"/>
  <c r="E39" i="41"/>
  <c r="E70"/>
  <c r="G70" s="1"/>
  <c r="J86"/>
  <c r="I86" s="1"/>
  <c r="H14" i="40"/>
  <c r="E32" i="41"/>
  <c r="G32" s="1"/>
  <c r="F81"/>
  <c r="E81" s="1"/>
  <c r="G112"/>
  <c r="J165"/>
  <c r="AR19" i="38"/>
  <c r="AS19" s="1"/>
  <c r="AU54"/>
  <c r="AY54"/>
  <c r="BG54"/>
  <c r="BK54"/>
  <c r="F36" i="39"/>
  <c r="H38" i="40"/>
  <c r="F44"/>
  <c r="D92"/>
  <c r="H95"/>
  <c r="E189"/>
  <c r="E228"/>
  <c r="E33" i="41"/>
  <c r="G33" s="1"/>
  <c r="G91"/>
  <c r="H135"/>
  <c r="I135" s="1"/>
  <c r="E140"/>
  <c r="G140" s="1"/>
  <c r="E146"/>
  <c r="H163"/>
  <c r="I163" s="1"/>
  <c r="E153"/>
  <c r="G153" s="1"/>
  <c r="E158"/>
  <c r="G158" s="1"/>
  <c r="H87" i="40"/>
  <c r="H143"/>
  <c r="H149"/>
  <c r="H155"/>
  <c r="H161"/>
  <c r="H167"/>
  <c r="H173"/>
  <c r="H179"/>
  <c r="H185"/>
  <c r="H198"/>
  <c r="H205"/>
  <c r="H212"/>
  <c r="H218"/>
  <c r="H224"/>
  <c r="H226"/>
  <c r="D243"/>
  <c r="D170" i="41" s="1"/>
  <c r="D244" i="40"/>
  <c r="D171" i="41" s="1"/>
  <c r="E149"/>
  <c r="G149" s="1"/>
  <c r="E150"/>
  <c r="G150" s="1"/>
  <c r="H59" i="40"/>
  <c r="H66"/>
  <c r="H73"/>
  <c r="H80"/>
  <c r="AK49" i="38" l="1"/>
  <c r="AK54" s="1"/>
  <c r="N43"/>
  <c r="AR14"/>
  <c r="AB49"/>
  <c r="AB54" s="1"/>
  <c r="J14"/>
  <c r="J17" s="1"/>
  <c r="BJ52"/>
  <c r="E33" i="39"/>
  <c r="BL17" i="38"/>
  <c r="AM49"/>
  <c r="AM54" s="1"/>
  <c r="AR49"/>
  <c r="AR54" s="1"/>
  <c r="H46" i="39"/>
  <c r="G9" i="38"/>
  <c r="N9" s="1"/>
  <c r="G23"/>
  <c r="N23" s="1"/>
  <c r="I27" i="39"/>
  <c r="H59"/>
  <c r="D59"/>
  <c r="F170" i="41"/>
  <c r="E170" s="1"/>
  <c r="G170" s="1"/>
  <c r="F243" i="40"/>
  <c r="E240"/>
  <c r="H243" s="1"/>
  <c r="H242"/>
  <c r="G239"/>
  <c r="F169" i="41"/>
  <c r="H228" i="40"/>
  <c r="F228"/>
  <c r="E67" i="39"/>
  <c r="G145" i="41"/>
  <c r="G144"/>
  <c r="D24" i="39"/>
  <c r="H24"/>
  <c r="Q49" i="38"/>
  <c r="X48"/>
  <c r="X52" s="1"/>
  <c r="G48"/>
  <c r="Q52"/>
  <c r="H30" i="39"/>
  <c r="D30"/>
  <c r="H244" i="40"/>
  <c r="F244"/>
  <c r="F171" i="41"/>
  <c r="E171" s="1"/>
  <c r="AW49" i="38"/>
  <c r="AW54" s="1"/>
  <c r="AW52"/>
  <c r="U49"/>
  <c r="U54" s="1"/>
  <c r="K48"/>
  <c r="L14"/>
  <c r="L17" s="1"/>
  <c r="AP17"/>
  <c r="AF49"/>
  <c r="AF54" s="1"/>
  <c r="AF52"/>
  <c r="D33" i="39"/>
  <c r="H33"/>
  <c r="H100" i="40"/>
  <c r="G97"/>
  <c r="F98"/>
  <c r="H102"/>
  <c r="H98"/>
  <c r="F110"/>
  <c r="H114"/>
  <c r="G109"/>
  <c r="H112"/>
  <c r="H110"/>
  <c r="BE49" i="38"/>
  <c r="BE54" s="1"/>
  <c r="BE52"/>
  <c r="Q17"/>
  <c r="G14"/>
  <c r="X14"/>
  <c r="X17" s="1"/>
  <c r="P49"/>
  <c r="P54" s="1"/>
  <c r="F48"/>
  <c r="H134" i="40"/>
  <c r="F134"/>
  <c r="D84" i="41"/>
  <c r="D115" i="40"/>
  <c r="D236"/>
  <c r="H92"/>
  <c r="F92"/>
  <c r="H96"/>
  <c r="M48" i="38"/>
  <c r="W49"/>
  <c r="W54" s="1"/>
  <c r="AV49"/>
  <c r="BC48"/>
  <c r="BC52" s="1"/>
  <c r="E24" i="39"/>
  <c r="J24" s="1"/>
  <c r="G104" i="41"/>
  <c r="J85"/>
  <c r="I85" s="1"/>
  <c r="G146"/>
  <c r="H165"/>
  <c r="B68" i="39"/>
  <c r="B69" s="1"/>
  <c r="G102" i="41"/>
  <c r="J166"/>
  <c r="I166" s="1"/>
  <c r="H231" i="40"/>
  <c r="G134" i="41"/>
  <c r="G157"/>
  <c r="G136"/>
  <c r="H232" i="40"/>
  <c r="H230"/>
  <c r="G159" i="41"/>
  <c r="AI54" i="38"/>
  <c r="AL49"/>
  <c r="AL54" s="1"/>
  <c r="F14"/>
  <c r="F17" s="1"/>
  <c r="H136" i="40"/>
  <c r="AO49" i="38"/>
  <c r="AO54" s="1"/>
  <c r="AB17"/>
  <c r="I14"/>
  <c r="I17" s="1"/>
  <c r="I167" i="41"/>
  <c r="BI49" i="38"/>
  <c r="BI54" s="1"/>
  <c r="AJ49"/>
  <c r="AJ54" s="1"/>
  <c r="F166" i="41"/>
  <c r="E166" s="1"/>
  <c r="G166" s="1"/>
  <c r="F237" i="40"/>
  <c r="C68" i="39"/>
  <c r="I67"/>
  <c r="F236" i="40"/>
  <c r="E234"/>
  <c r="F165" i="41"/>
  <c r="G233" i="40"/>
  <c r="H236"/>
  <c r="E115"/>
  <c r="H117"/>
  <c r="F84" i="41"/>
  <c r="E84" s="1"/>
  <c r="G84" s="1"/>
  <c r="F117" i="40"/>
  <c r="I48" i="38"/>
  <c r="S49"/>
  <c r="S54" s="1"/>
  <c r="H56" i="39"/>
  <c r="D56"/>
  <c r="J27"/>
  <c r="H27"/>
  <c r="D27"/>
  <c r="H36"/>
  <c r="D36"/>
  <c r="G82" i="41"/>
  <c r="G81"/>
  <c r="BM48" i="38"/>
  <c r="BM52" s="1"/>
  <c r="BF49"/>
  <c r="E48"/>
  <c r="O49"/>
  <c r="O54" s="1"/>
  <c r="AH48"/>
  <c r="AH52" s="1"/>
  <c r="AA52"/>
  <c r="AA49"/>
  <c r="H17" i="39"/>
  <c r="D17"/>
  <c r="H189" i="40"/>
  <c r="F189"/>
  <c r="G39" i="41"/>
  <c r="G38"/>
  <c r="H46" i="40"/>
  <c r="H45"/>
  <c r="F42"/>
  <c r="H42"/>
  <c r="G41"/>
  <c r="H21" i="39"/>
  <c r="D21"/>
  <c r="F238" i="40"/>
  <c r="F167" i="41"/>
  <c r="E167" s="1"/>
  <c r="H238" i="40"/>
  <c r="F85" i="41"/>
  <c r="E85" s="1"/>
  <c r="G85" s="1"/>
  <c r="F118" i="40"/>
  <c r="H118"/>
  <c r="AR52" i="38"/>
  <c r="AS48"/>
  <c r="AN49"/>
  <c r="AN54" s="1"/>
  <c r="AN52"/>
  <c r="L48"/>
  <c r="V49"/>
  <c r="V54" s="1"/>
  <c r="E68" i="41"/>
  <c r="G68" s="1"/>
  <c r="J84"/>
  <c r="I84" s="1"/>
  <c r="Z49" i="38"/>
  <c r="Z54" s="1"/>
  <c r="Z52"/>
  <c r="H42" i="39"/>
  <c r="D42"/>
  <c r="J42"/>
  <c r="H14" i="38"/>
  <c r="H17" s="1"/>
  <c r="R17"/>
  <c r="I165" i="41"/>
  <c r="G151"/>
  <c r="F67" i="39"/>
  <c r="E68"/>
  <c r="E69" s="1"/>
  <c r="AD17" i="38"/>
  <c r="J49"/>
  <c r="J54" s="1"/>
  <c r="J52"/>
  <c r="G163" i="41"/>
  <c r="G139"/>
  <c r="G34"/>
  <c r="G227" i="40"/>
  <c r="H193"/>
  <c r="K14" i="38"/>
  <c r="K17" s="1"/>
  <c r="G86" i="41"/>
  <c r="BF52" i="38"/>
  <c r="AO52"/>
  <c r="Y52"/>
  <c r="O52"/>
  <c r="AD49"/>
  <c r="AD54" s="1"/>
  <c r="U52"/>
  <c r="V52"/>
  <c r="AP49"/>
  <c r="AP54" s="1"/>
  <c r="AS14" l="1"/>
  <c r="AS17" s="1"/>
  <c r="AR17"/>
  <c r="AS49"/>
  <c r="F49"/>
  <c r="F54" s="1"/>
  <c r="F52"/>
  <c r="F68" i="39"/>
  <c r="D67"/>
  <c r="H67"/>
  <c r="M49" i="38"/>
  <c r="M54" s="1"/>
  <c r="M52"/>
  <c r="N14"/>
  <c r="N17" s="1"/>
  <c r="G17"/>
  <c r="K49"/>
  <c r="K54" s="1"/>
  <c r="K52"/>
  <c r="X49"/>
  <c r="X54" s="1"/>
  <c r="Q54"/>
  <c r="BM49"/>
  <c r="BM54" s="1"/>
  <c r="BF54"/>
  <c r="I49"/>
  <c r="I54" s="1"/>
  <c r="I52"/>
  <c r="H115" i="40"/>
  <c r="F115"/>
  <c r="H119"/>
  <c r="H234"/>
  <c r="H49" i="38"/>
  <c r="H54" s="1"/>
  <c r="H237" i="40"/>
  <c r="G68" i="39"/>
  <c r="G69" s="1"/>
  <c r="L49" i="38"/>
  <c r="L54" s="1"/>
  <c r="L52"/>
  <c r="D165" i="41"/>
  <c r="D234" i="40"/>
  <c r="F234" s="1"/>
  <c r="D242"/>
  <c r="AH49" i="38"/>
  <c r="AH54" s="1"/>
  <c r="AA54"/>
  <c r="E49"/>
  <c r="E54" s="1"/>
  <c r="E52"/>
  <c r="I68" i="39"/>
  <c r="C69"/>
  <c r="AV54" i="38"/>
  <c r="BC49"/>
  <c r="BC54" s="1"/>
  <c r="N48"/>
  <c r="N52" s="1"/>
  <c r="G49"/>
  <c r="G52"/>
  <c r="H240" i="40"/>
  <c r="G171" i="41"/>
  <c r="G167"/>
  <c r="E165"/>
  <c r="G165" s="1"/>
  <c r="D68" i="39" l="1"/>
  <c r="H68"/>
  <c r="F69"/>
  <c r="D169" i="41"/>
  <c r="E169" s="1"/>
  <c r="G169" s="1"/>
  <c r="D240" i="40"/>
  <c r="F240" s="1"/>
  <c r="F242"/>
  <c r="N49" i="38"/>
  <c r="N54" s="1"/>
  <c r="G54"/>
  <c r="H69" i="39" l="1"/>
  <c r="D69"/>
  <c r="F23" i="37" l="1"/>
  <c r="B23"/>
  <c r="F22"/>
  <c r="B22"/>
  <c r="D17"/>
  <c r="C17" s="1"/>
  <c r="E17" s="1"/>
  <c r="B17"/>
  <c r="D16"/>
  <c r="C16" s="1"/>
  <c r="E16" s="1"/>
  <c r="B16"/>
  <c r="D15"/>
  <c r="C15" s="1"/>
  <c r="E15" s="1"/>
  <c r="B15"/>
  <c r="A14"/>
  <c r="D13"/>
  <c r="C13" s="1"/>
  <c r="B13"/>
  <c r="D12"/>
  <c r="H22" s="1"/>
  <c r="G22" s="1"/>
  <c r="B12"/>
  <c r="D11"/>
  <c r="C11" s="1"/>
  <c r="B11"/>
  <c r="F21" s="1"/>
  <c r="D27" i="36"/>
  <c r="C27"/>
  <c r="D23" i="37" s="1"/>
  <c r="C23" s="1"/>
  <c r="B27" i="36"/>
  <c r="C26"/>
  <c r="D22" i="37" s="1"/>
  <c r="C22" s="1"/>
  <c r="E22" s="1"/>
  <c r="B26" i="36"/>
  <c r="B25"/>
  <c r="B21" i="37" s="1"/>
  <c r="D21" i="36"/>
  <c r="C20"/>
  <c r="D20" s="1"/>
  <c r="D19"/>
  <c r="C19"/>
  <c r="C25" s="1"/>
  <c r="B17"/>
  <c r="A16"/>
  <c r="D15"/>
  <c r="D14"/>
  <c r="D13"/>
  <c r="C11"/>
  <c r="D11" s="1"/>
  <c r="B11"/>
  <c r="E10"/>
  <c r="H12" i="35"/>
  <c r="G12"/>
  <c r="E12" s="1"/>
  <c r="F12"/>
  <c r="D12"/>
  <c r="C12"/>
  <c r="B12"/>
  <c r="A12"/>
  <c r="H11"/>
  <c r="G11"/>
  <c r="F11"/>
  <c r="D11"/>
  <c r="C11"/>
  <c r="C13" s="1"/>
  <c r="F13" s="1"/>
  <c r="B11"/>
  <c r="B13" s="1"/>
  <c r="G13" l="1"/>
  <c r="H13" s="1"/>
  <c r="E11"/>
  <c r="E13" s="1"/>
  <c r="D13"/>
  <c r="D25" i="36"/>
  <c r="C23"/>
  <c r="D21" i="37"/>
  <c r="C21" s="1"/>
  <c r="E21" s="1"/>
  <c r="E13"/>
  <c r="E23"/>
  <c r="H21"/>
  <c r="G21" s="1"/>
  <c r="C17" i="36"/>
  <c r="B23"/>
  <c r="B19" i="37" s="1"/>
  <c r="D26" i="36"/>
  <c r="H23" i="37"/>
  <c r="G23" s="1"/>
  <c r="C12"/>
  <c r="E12" s="1"/>
  <c r="D23" i="36" l="1"/>
  <c r="D19" i="37"/>
  <c r="C19" s="1"/>
  <c r="D17" i="36"/>
  <c r="E16"/>
  <c r="E22"/>
  <c r="E11" i="37"/>
  <c r="D356" i="32" l="1"/>
  <c r="D357"/>
  <c r="D355"/>
  <c r="B356"/>
  <c r="B357"/>
  <c r="B355"/>
  <c r="C538" i="30"/>
  <c r="D538" s="1"/>
  <c r="C549"/>
  <c r="C551"/>
  <c r="B550"/>
  <c r="B551"/>
  <c r="B549"/>
  <c r="B429" i="32"/>
  <c r="B428"/>
  <c r="B427"/>
  <c r="D429"/>
  <c r="C429" s="1"/>
  <c r="D428"/>
  <c r="D427"/>
  <c r="D539" i="30"/>
  <c r="D537"/>
  <c r="B535"/>
  <c r="C508"/>
  <c r="C484"/>
  <c r="C436"/>
  <c r="C502"/>
  <c r="C460"/>
  <c r="C544"/>
  <c r="C532"/>
  <c r="C478"/>
  <c r="C466"/>
  <c r="C514"/>
  <c r="C526"/>
  <c r="C525"/>
  <c r="C454"/>
  <c r="C550" l="1"/>
  <c r="C535"/>
  <c r="D535" s="1"/>
  <c r="C427" i="32"/>
  <c r="C428"/>
  <c r="F213" i="34"/>
  <c r="C213"/>
  <c r="F212"/>
  <c r="C212"/>
  <c r="F211"/>
  <c r="C211"/>
  <c r="F210"/>
  <c r="C210"/>
  <c r="F209"/>
  <c r="C209"/>
  <c r="F208"/>
  <c r="C208"/>
  <c r="F207"/>
  <c r="C207"/>
  <c r="F206"/>
  <c r="C206"/>
  <c r="F200"/>
  <c r="C200"/>
  <c r="F199"/>
  <c r="C199"/>
  <c r="F193"/>
  <c r="C193"/>
  <c r="F187"/>
  <c r="C187"/>
  <c r="F186"/>
  <c r="C186"/>
  <c r="F185"/>
  <c r="C185"/>
  <c r="F184"/>
  <c r="F538" i="30" l="1"/>
  <c r="F537"/>
  <c r="F535"/>
  <c r="E534"/>
  <c r="F539"/>
  <c r="E427" i="32"/>
  <c r="E428"/>
  <c r="E429"/>
  <c r="C184" i="34"/>
  <c r="F183"/>
  <c r="C183"/>
  <c r="F182"/>
  <c r="C182"/>
  <c r="F181"/>
  <c r="C181"/>
  <c r="F175"/>
  <c r="C175"/>
  <c r="F174"/>
  <c r="C174"/>
  <c r="F173"/>
  <c r="C173"/>
  <c r="F167"/>
  <c r="C167"/>
  <c r="F166"/>
  <c r="C166"/>
  <c r="F160"/>
  <c r="C160"/>
  <c r="F159"/>
  <c r="C159"/>
  <c r="F158"/>
  <c r="C158"/>
  <c r="F152"/>
  <c r="C152"/>
  <c r="F151"/>
  <c r="C151"/>
  <c r="F150"/>
  <c r="C150"/>
  <c r="F149"/>
  <c r="C149"/>
  <c r="F148"/>
  <c r="C148"/>
  <c r="F142"/>
  <c r="C142"/>
  <c r="F141"/>
  <c r="C141"/>
  <c r="F140"/>
  <c r="C140"/>
  <c r="F139"/>
  <c r="C139"/>
  <c r="F137"/>
  <c r="C137"/>
  <c r="F136"/>
  <c r="C136"/>
  <c r="F135"/>
  <c r="C135"/>
  <c r="F134"/>
  <c r="C134"/>
  <c r="F133"/>
  <c r="C133"/>
  <c r="F132"/>
  <c r="C132"/>
  <c r="F131"/>
  <c r="C131"/>
  <c r="F130"/>
  <c r="C130"/>
  <c r="F129"/>
  <c r="C129"/>
  <c r="F128"/>
  <c r="C128"/>
  <c r="F127"/>
  <c r="C127"/>
  <c r="F126"/>
  <c r="C126"/>
  <c r="F125"/>
  <c r="C125"/>
  <c r="F124"/>
  <c r="C124"/>
  <c r="F123"/>
  <c r="C123"/>
  <c r="F122"/>
  <c r="C122"/>
  <c r="F119"/>
  <c r="C119"/>
  <c r="F118"/>
  <c r="C118"/>
  <c r="F112"/>
  <c r="C112"/>
  <c r="F111"/>
  <c r="C111"/>
  <c r="F110"/>
  <c r="C110"/>
  <c r="F104"/>
  <c r="C104"/>
  <c r="F103"/>
  <c r="C103"/>
  <c r="F101"/>
  <c r="C101"/>
  <c r="F99"/>
  <c r="C99"/>
  <c r="F98"/>
  <c r="C98"/>
  <c r="F92"/>
  <c r="C92"/>
  <c r="F91"/>
  <c r="C91"/>
  <c r="F85"/>
  <c r="C85"/>
  <c r="F84"/>
  <c r="C84"/>
  <c r="F78"/>
  <c r="C78"/>
  <c r="F77"/>
  <c r="C77"/>
  <c r="F71"/>
  <c r="C71"/>
  <c r="F70"/>
  <c r="C70"/>
  <c r="F69"/>
  <c r="C69"/>
  <c r="F68"/>
  <c r="C68"/>
  <c r="F67"/>
  <c r="C67"/>
  <c r="F66"/>
  <c r="C66"/>
  <c r="F65"/>
  <c r="C65"/>
  <c r="F64"/>
  <c r="C64"/>
  <c r="F63"/>
  <c r="C63"/>
  <c r="F62"/>
  <c r="C62"/>
  <c r="F61"/>
  <c r="C61"/>
  <c r="F60"/>
  <c r="C60"/>
  <c r="F59"/>
  <c r="C59"/>
  <c r="F53"/>
  <c r="C53"/>
  <c r="F52"/>
  <c r="C52"/>
  <c r="F51"/>
  <c r="C51"/>
  <c r="F50"/>
  <c r="C50"/>
  <c r="F49"/>
  <c r="C49"/>
  <c r="F43"/>
  <c r="C43"/>
  <c r="F37"/>
  <c r="C37"/>
  <c r="F36"/>
  <c r="C36"/>
  <c r="F35"/>
  <c r="C35"/>
  <c r="F29"/>
  <c r="C29"/>
  <c r="F25"/>
  <c r="C25"/>
  <c r="F24"/>
  <c r="C24"/>
  <c r="F23"/>
  <c r="C23"/>
  <c r="F22"/>
  <c r="C22"/>
  <c r="F21"/>
  <c r="C21"/>
  <c r="F20"/>
  <c r="C20"/>
  <c r="F19"/>
  <c r="C19"/>
  <c r="F18"/>
  <c r="C18"/>
  <c r="F17"/>
  <c r="C17"/>
  <c r="F16"/>
  <c r="C16"/>
  <c r="F15"/>
  <c r="C15"/>
  <c r="F14"/>
  <c r="C14"/>
  <c r="F13"/>
  <c r="C13"/>
  <c r="F12"/>
  <c r="C12"/>
  <c r="F11"/>
  <c r="C11"/>
  <c r="G213" l="1"/>
  <c r="B213"/>
  <c r="G212"/>
  <c r="B212"/>
  <c r="G211"/>
  <c r="B211"/>
  <c r="G210"/>
  <c r="B210"/>
  <c r="G209"/>
  <c r="B209"/>
  <c r="G208"/>
  <c r="B208"/>
  <c r="G207"/>
  <c r="B207"/>
  <c r="G206"/>
  <c r="B206"/>
  <c r="G200"/>
  <c r="B200"/>
  <c r="G199"/>
  <c r="B199"/>
  <c r="G193"/>
  <c r="B193"/>
  <c r="G187"/>
  <c r="B187"/>
  <c r="G186"/>
  <c r="B186"/>
  <c r="G185"/>
  <c r="B185"/>
  <c r="G184"/>
  <c r="B184"/>
  <c r="G183"/>
  <c r="B183"/>
  <c r="G182"/>
  <c r="B182"/>
  <c r="G181"/>
  <c r="B181"/>
  <c r="G175"/>
  <c r="B175"/>
  <c r="G174"/>
  <c r="B174"/>
  <c r="G173"/>
  <c r="B173"/>
  <c r="G167"/>
  <c r="B167"/>
  <c r="G166"/>
  <c r="B166"/>
  <c r="G160"/>
  <c r="B160"/>
  <c r="G159"/>
  <c r="B159"/>
  <c r="G158"/>
  <c r="B158"/>
  <c r="G152"/>
  <c r="B152"/>
  <c r="G151"/>
  <c r="B151"/>
  <c r="G150"/>
  <c r="B150"/>
  <c r="G149"/>
  <c r="B149"/>
  <c r="G148"/>
  <c r="B148"/>
  <c r="E143" l="1"/>
  <c r="G143"/>
  <c r="G139"/>
  <c r="B139"/>
  <c r="G142"/>
  <c r="B142"/>
  <c r="G141"/>
  <c r="B141"/>
  <c r="G140"/>
  <c r="B140"/>
  <c r="G137"/>
  <c r="B137"/>
  <c r="G136"/>
  <c r="B136"/>
  <c r="G135"/>
  <c r="B135"/>
  <c r="G134"/>
  <c r="B134"/>
  <c r="G133"/>
  <c r="B133"/>
  <c r="G132"/>
  <c r="B132"/>
  <c r="G131"/>
  <c r="B131"/>
  <c r="G130"/>
  <c r="B130"/>
  <c r="G129"/>
  <c r="B129"/>
  <c r="G128"/>
  <c r="B128"/>
  <c r="G127"/>
  <c r="B127"/>
  <c r="G126"/>
  <c r="B126"/>
  <c r="G125"/>
  <c r="B125"/>
  <c r="G124"/>
  <c r="B124"/>
  <c r="G123"/>
  <c r="B123"/>
  <c r="G122"/>
  <c r="B122"/>
  <c r="E120"/>
  <c r="G120"/>
  <c r="G119"/>
  <c r="B119"/>
  <c r="G118"/>
  <c r="B118"/>
  <c r="G112"/>
  <c r="B112"/>
  <c r="G111"/>
  <c r="B111"/>
  <c r="G110"/>
  <c r="B110"/>
  <c r="G104"/>
  <c r="B104"/>
  <c r="G103"/>
  <c r="B103"/>
  <c r="G101"/>
  <c r="B101"/>
  <c r="G99"/>
  <c r="B99"/>
  <c r="G98"/>
  <c r="B98"/>
  <c r="E93"/>
  <c r="G93"/>
  <c r="G92"/>
  <c r="B92"/>
  <c r="G91"/>
  <c r="B91"/>
  <c r="G85"/>
  <c r="B85"/>
  <c r="G84"/>
  <c r="B84"/>
  <c r="G78"/>
  <c r="B78"/>
  <c r="G77"/>
  <c r="B77"/>
  <c r="E72"/>
  <c r="G72"/>
  <c r="G71"/>
  <c r="B71"/>
  <c r="G70"/>
  <c r="B70"/>
  <c r="G69"/>
  <c r="B69"/>
  <c r="G68"/>
  <c r="B68"/>
  <c r="G67"/>
  <c r="B67"/>
  <c r="G66"/>
  <c r="B66"/>
  <c r="G65"/>
  <c r="B65"/>
  <c r="G64"/>
  <c r="B64"/>
  <c r="G63"/>
  <c r="B63"/>
  <c r="G62"/>
  <c r="B62"/>
  <c r="G61"/>
  <c r="B61"/>
  <c r="G60"/>
  <c r="B60"/>
  <c r="G59"/>
  <c r="B59"/>
  <c r="G53"/>
  <c r="B53"/>
  <c r="G52"/>
  <c r="B52"/>
  <c r="G51"/>
  <c r="B51"/>
  <c r="G50"/>
  <c r="B50"/>
  <c r="G49"/>
  <c r="B49"/>
  <c r="G43"/>
  <c r="B43"/>
  <c r="G37"/>
  <c r="B37"/>
  <c r="B36"/>
  <c r="G36"/>
  <c r="G35"/>
  <c r="B35"/>
  <c r="G29"/>
  <c r="B29"/>
  <c r="G26" l="1"/>
  <c r="G25"/>
  <c r="B25"/>
  <c r="G24"/>
  <c r="B24"/>
  <c r="G23"/>
  <c r="B23"/>
  <c r="G22"/>
  <c r="B22"/>
  <c r="G21"/>
  <c r="B21"/>
  <c r="G20"/>
  <c r="B20"/>
  <c r="G19"/>
  <c r="B19"/>
  <c r="G18"/>
  <c r="B18"/>
  <c r="G17"/>
  <c r="B17"/>
  <c r="G16"/>
  <c r="B16"/>
  <c r="G15"/>
  <c r="B15"/>
  <c r="G14"/>
  <c r="B14"/>
  <c r="G13"/>
  <c r="B13"/>
  <c r="G12"/>
  <c r="B12"/>
  <c r="G11"/>
  <c r="B11"/>
  <c r="E11" l="1"/>
  <c r="D213"/>
  <c r="D212"/>
  <c r="D211"/>
  <c r="D210"/>
  <c r="D209"/>
  <c r="D208"/>
  <c r="D207"/>
  <c r="D206"/>
  <c r="D200"/>
  <c r="D199"/>
  <c r="D193"/>
  <c r="D187"/>
  <c r="D186"/>
  <c r="D185"/>
  <c r="D184"/>
  <c r="D183"/>
  <c r="D182"/>
  <c r="D181"/>
  <c r="D175"/>
  <c r="D174"/>
  <c r="D173"/>
  <c r="D167"/>
  <c r="D166"/>
  <c r="D160"/>
  <c r="D159"/>
  <c r="D158"/>
  <c r="D152"/>
  <c r="D151"/>
  <c r="D150"/>
  <c r="D149"/>
  <c r="D148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19"/>
  <c r="D118"/>
  <c r="D112"/>
  <c r="D111"/>
  <c r="D110"/>
  <c r="D104"/>
  <c r="D103"/>
  <c r="D102"/>
  <c r="D101"/>
  <c r="D100"/>
  <c r="D99"/>
  <c r="D98"/>
  <c r="D92"/>
  <c r="D91"/>
  <c r="D85"/>
  <c r="D84"/>
  <c r="D78"/>
  <c r="D77"/>
  <c r="D71"/>
  <c r="D70"/>
  <c r="D69"/>
  <c r="D68"/>
  <c r="D67"/>
  <c r="D66"/>
  <c r="D65"/>
  <c r="D64"/>
  <c r="D63"/>
  <c r="D62"/>
  <c r="D61"/>
  <c r="D60"/>
  <c r="D59"/>
  <c r="D53"/>
  <c r="D52"/>
  <c r="D51"/>
  <c r="D50"/>
  <c r="D49"/>
  <c r="D43"/>
  <c r="D37"/>
  <c r="D36"/>
  <c r="D35"/>
  <c r="D29"/>
  <c r="D12"/>
  <c r="D13"/>
  <c r="D14"/>
  <c r="D15"/>
  <c r="D16"/>
  <c r="D17"/>
  <c r="D18"/>
  <c r="D19"/>
  <c r="D20"/>
  <c r="D21"/>
  <c r="D22"/>
  <c r="D23"/>
  <c r="D24"/>
  <c r="D25"/>
  <c r="D11"/>
  <c r="D432" i="32" l="1"/>
  <c r="D433"/>
  <c r="D431"/>
  <c r="B432"/>
  <c r="B433"/>
  <c r="B431"/>
  <c r="A430"/>
  <c r="D424"/>
  <c r="D425"/>
  <c r="D423"/>
  <c r="B424"/>
  <c r="B425"/>
  <c r="B423"/>
  <c r="A422"/>
  <c r="D420"/>
  <c r="D421"/>
  <c r="D419"/>
  <c r="B420"/>
  <c r="B421"/>
  <c r="B419"/>
  <c r="A418"/>
  <c r="D416"/>
  <c r="D417"/>
  <c r="D415"/>
  <c r="B416"/>
  <c r="B417"/>
  <c r="B415"/>
  <c r="A414"/>
  <c r="D412"/>
  <c r="D413"/>
  <c r="D411"/>
  <c r="B412"/>
  <c r="B413"/>
  <c r="B411"/>
  <c r="A410"/>
  <c r="D408"/>
  <c r="D409"/>
  <c r="D407"/>
  <c r="B408"/>
  <c r="B409"/>
  <c r="B407"/>
  <c r="A406"/>
  <c r="D404"/>
  <c r="D405"/>
  <c r="D403"/>
  <c r="B404"/>
  <c r="B405"/>
  <c r="B403"/>
  <c r="A402"/>
  <c r="D400"/>
  <c r="D401"/>
  <c r="D399"/>
  <c r="B400"/>
  <c r="B401"/>
  <c r="B399"/>
  <c r="A398"/>
  <c r="D396"/>
  <c r="D397"/>
  <c r="D395"/>
  <c r="B396"/>
  <c r="B397"/>
  <c r="B395"/>
  <c r="A394"/>
  <c r="D392"/>
  <c r="D393"/>
  <c r="D391"/>
  <c r="B392"/>
  <c r="B393"/>
  <c r="B391"/>
  <c r="A390"/>
  <c r="D388"/>
  <c r="D389"/>
  <c r="D387"/>
  <c r="B388"/>
  <c r="B389"/>
  <c r="B387"/>
  <c r="A386"/>
  <c r="D384"/>
  <c r="D385"/>
  <c r="D383"/>
  <c r="B384"/>
  <c r="B385"/>
  <c r="B383"/>
  <c r="A382"/>
  <c r="D380"/>
  <c r="D381"/>
  <c r="D379"/>
  <c r="B380"/>
  <c r="B381"/>
  <c r="B379"/>
  <c r="A378"/>
  <c r="D376"/>
  <c r="D377"/>
  <c r="D375"/>
  <c r="B376"/>
  <c r="B377"/>
  <c r="B375"/>
  <c r="A374"/>
  <c r="D372"/>
  <c r="D373"/>
  <c r="D371"/>
  <c r="B372"/>
  <c r="B373"/>
  <c r="B371"/>
  <c r="A370"/>
  <c r="D368"/>
  <c r="D369"/>
  <c r="D367"/>
  <c r="B368"/>
  <c r="B369"/>
  <c r="B367"/>
  <c r="A366"/>
  <c r="D364"/>
  <c r="D365"/>
  <c r="D363"/>
  <c r="B364"/>
  <c r="B365"/>
  <c r="B363"/>
  <c r="A362"/>
  <c r="D360"/>
  <c r="D361"/>
  <c r="B360"/>
  <c r="B361"/>
  <c r="D359"/>
  <c r="B359"/>
  <c r="A358"/>
  <c r="D352"/>
  <c r="D353"/>
  <c r="D351"/>
  <c r="B352"/>
  <c r="B353"/>
  <c r="B351"/>
  <c r="A350"/>
  <c r="D346"/>
  <c r="D347"/>
  <c r="D348"/>
  <c r="B348"/>
  <c r="B346"/>
  <c r="B347"/>
  <c r="C777" i="30"/>
  <c r="B777"/>
  <c r="C771"/>
  <c r="B771"/>
  <c r="C765"/>
  <c r="B765"/>
  <c r="C759"/>
  <c r="B759"/>
  <c r="C753"/>
  <c r="B753"/>
  <c r="C747"/>
  <c r="B747"/>
  <c r="C741"/>
  <c r="B741"/>
  <c r="C735"/>
  <c r="B735"/>
  <c r="C722"/>
  <c r="B722"/>
  <c r="C716"/>
  <c r="B716"/>
  <c r="C709"/>
  <c r="B709"/>
  <c r="C696"/>
  <c r="B696"/>
  <c r="C690"/>
  <c r="B690"/>
  <c r="C684"/>
  <c r="B684"/>
  <c r="C678"/>
  <c r="B678"/>
  <c r="C672"/>
  <c r="B672"/>
  <c r="C666"/>
  <c r="B666"/>
  <c r="C660"/>
  <c r="B660"/>
  <c r="C647"/>
  <c r="B647"/>
  <c r="C641"/>
  <c r="B641"/>
  <c r="C635"/>
  <c r="B635"/>
  <c r="C622"/>
  <c r="B622"/>
  <c r="C616"/>
  <c r="B616"/>
  <c r="C603"/>
  <c r="B603"/>
  <c r="C597"/>
  <c r="B597"/>
  <c r="C591"/>
  <c r="B591"/>
  <c r="C578"/>
  <c r="B578"/>
  <c r="C572"/>
  <c r="B572"/>
  <c r="C566"/>
  <c r="B566"/>
  <c r="C560"/>
  <c r="B560"/>
  <c r="C554"/>
  <c r="B554"/>
  <c r="C541"/>
  <c r="B541"/>
  <c r="C529"/>
  <c r="B529"/>
  <c r="C523"/>
  <c r="B523"/>
  <c r="C517"/>
  <c r="B517"/>
  <c r="C511"/>
  <c r="B511"/>
  <c r="C505"/>
  <c r="B505"/>
  <c r="C499"/>
  <c r="B499"/>
  <c r="C493"/>
  <c r="B493"/>
  <c r="C487"/>
  <c r="B487"/>
  <c r="C481"/>
  <c r="B481"/>
  <c r="C475"/>
  <c r="B475"/>
  <c r="C469"/>
  <c r="B469"/>
  <c r="C463"/>
  <c r="B463"/>
  <c r="C457"/>
  <c r="B457"/>
  <c r="C451"/>
  <c r="B451"/>
  <c r="C445"/>
  <c r="B445"/>
  <c r="C439"/>
  <c r="B439"/>
  <c r="C433"/>
  <c r="B433"/>
  <c r="C427"/>
  <c r="B427"/>
  <c r="C414"/>
  <c r="B414"/>
  <c r="C408"/>
  <c r="B408"/>
  <c r="C395"/>
  <c r="B395"/>
  <c r="C389"/>
  <c r="B389"/>
  <c r="C383"/>
  <c r="B383"/>
  <c r="C370"/>
  <c r="B370"/>
  <c r="C364"/>
  <c r="B364"/>
  <c r="C352"/>
  <c r="B352"/>
  <c r="C340"/>
  <c r="B340"/>
  <c r="C334"/>
  <c r="B334"/>
  <c r="C321"/>
  <c r="B321"/>
  <c r="C315"/>
  <c r="B315"/>
  <c r="C302"/>
  <c r="B302"/>
  <c r="C296"/>
  <c r="B296"/>
  <c r="C283"/>
  <c r="B283"/>
  <c r="C277"/>
  <c r="B277"/>
  <c r="C264"/>
  <c r="B264"/>
  <c r="C258"/>
  <c r="B258"/>
  <c r="C252"/>
  <c r="B252"/>
  <c r="C246"/>
  <c r="B246"/>
  <c r="C240"/>
  <c r="B240"/>
  <c r="C234"/>
  <c r="B234"/>
  <c r="C228"/>
  <c r="B228"/>
  <c r="C222"/>
  <c r="B222"/>
  <c r="C216"/>
  <c r="B216"/>
  <c r="C210"/>
  <c r="B210"/>
  <c r="C204"/>
  <c r="B204"/>
  <c r="C198"/>
  <c r="B198"/>
  <c r="C192"/>
  <c r="B192"/>
  <c r="C179"/>
  <c r="B179"/>
  <c r="C173"/>
  <c r="B173"/>
  <c r="C167"/>
  <c r="B167"/>
  <c r="C161"/>
  <c r="B161"/>
  <c r="C155"/>
  <c r="B155"/>
  <c r="C149"/>
  <c r="B149"/>
  <c r="C142"/>
  <c r="B142"/>
  <c r="C129"/>
  <c r="B129"/>
  <c r="C123"/>
  <c r="B123"/>
  <c r="C117"/>
  <c r="B117"/>
  <c r="C110"/>
  <c r="B110"/>
  <c r="C96"/>
  <c r="B96"/>
  <c r="C90"/>
  <c r="B90"/>
  <c r="C84"/>
  <c r="B84"/>
  <c r="C78"/>
  <c r="B78"/>
  <c r="C72"/>
  <c r="B72"/>
  <c r="C66"/>
  <c r="B66"/>
  <c r="C60"/>
  <c r="B60"/>
  <c r="C54"/>
  <c r="B54"/>
  <c r="C48"/>
  <c r="B48"/>
  <c r="C42"/>
  <c r="B42"/>
  <c r="C36"/>
  <c r="B36"/>
  <c r="C30"/>
  <c r="B30"/>
  <c r="C24"/>
  <c r="B24"/>
  <c r="C18"/>
  <c r="B18"/>
  <c r="C12"/>
  <c r="B12"/>
  <c r="C214" i="34"/>
  <c r="C201"/>
  <c r="B201"/>
  <c r="C188"/>
  <c r="B188"/>
  <c r="G188" s="1"/>
  <c r="C176"/>
  <c r="B176"/>
  <c r="G176" s="1"/>
  <c r="C168"/>
  <c r="B168"/>
  <c r="G168" s="1"/>
  <c r="C161"/>
  <c r="B161"/>
  <c r="G161" s="1"/>
  <c r="C153"/>
  <c r="B153"/>
  <c r="G153" s="1"/>
  <c r="C143"/>
  <c r="B143"/>
  <c r="C120"/>
  <c r="B120"/>
  <c r="C113"/>
  <c r="B113"/>
  <c r="G113" s="1"/>
  <c r="C105"/>
  <c r="B105"/>
  <c r="G105" s="1"/>
  <c r="C93"/>
  <c r="B93"/>
  <c r="C86"/>
  <c r="B86"/>
  <c r="C79"/>
  <c r="C72"/>
  <c r="C54"/>
  <c r="C44"/>
  <c r="C38"/>
  <c r="C30"/>
  <c r="B79"/>
  <c r="B72"/>
  <c r="B54"/>
  <c r="G54" s="1"/>
  <c r="B38"/>
  <c r="G38" s="1"/>
  <c r="B30"/>
  <c r="B214"/>
  <c r="G214" s="1"/>
  <c r="E207"/>
  <c r="E208"/>
  <c r="E209"/>
  <c r="E210"/>
  <c r="E211"/>
  <c r="E212"/>
  <c r="E213"/>
  <c r="E206"/>
  <c r="E200"/>
  <c r="E199"/>
  <c r="E193"/>
  <c r="E182"/>
  <c r="E183"/>
  <c r="E184"/>
  <c r="E185"/>
  <c r="E186"/>
  <c r="E187"/>
  <c r="E181"/>
  <c r="E174"/>
  <c r="E175"/>
  <c r="E173"/>
  <c r="E167"/>
  <c r="E166"/>
  <c r="E159"/>
  <c r="E160"/>
  <c r="E158"/>
  <c r="E149"/>
  <c r="E150"/>
  <c r="E151"/>
  <c r="E152"/>
  <c r="E148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22"/>
  <c r="E119"/>
  <c r="E118"/>
  <c r="E111"/>
  <c r="E112"/>
  <c r="E110"/>
  <c r="E99"/>
  <c r="E100"/>
  <c r="E101"/>
  <c r="E102"/>
  <c r="E103"/>
  <c r="E104"/>
  <c r="E98"/>
  <c r="E92"/>
  <c r="E91"/>
  <c r="E85"/>
  <c r="E84"/>
  <c r="E78"/>
  <c r="E77"/>
  <c r="E60"/>
  <c r="E61"/>
  <c r="E62"/>
  <c r="E63"/>
  <c r="E64"/>
  <c r="E65"/>
  <c r="E66"/>
  <c r="E67"/>
  <c r="E68"/>
  <c r="E69"/>
  <c r="E70"/>
  <c r="E71"/>
  <c r="E59"/>
  <c r="E50"/>
  <c r="E51"/>
  <c r="E52"/>
  <c r="E53"/>
  <c r="E49"/>
  <c r="G44"/>
  <c r="E43"/>
  <c r="E36"/>
  <c r="E37"/>
  <c r="E35"/>
  <c r="E29"/>
  <c r="E12"/>
  <c r="E13"/>
  <c r="E14"/>
  <c r="E15"/>
  <c r="E16"/>
  <c r="E17"/>
  <c r="E18"/>
  <c r="E19"/>
  <c r="E20"/>
  <c r="E21"/>
  <c r="E22"/>
  <c r="E23"/>
  <c r="E24"/>
  <c r="E25"/>
  <c r="H213"/>
  <c r="H212"/>
  <c r="H211"/>
  <c r="H210"/>
  <c r="H209"/>
  <c r="H208"/>
  <c r="H207"/>
  <c r="H206"/>
  <c r="H200"/>
  <c r="H199"/>
  <c r="C194"/>
  <c r="B194"/>
  <c r="G194" s="1"/>
  <c r="H193"/>
  <c r="H187"/>
  <c r="H186"/>
  <c r="H185"/>
  <c r="H184"/>
  <c r="H183"/>
  <c r="H182"/>
  <c r="H181"/>
  <c r="H175"/>
  <c r="H174"/>
  <c r="H173"/>
  <c r="H167"/>
  <c r="H160"/>
  <c r="H159"/>
  <c r="H158"/>
  <c r="H152"/>
  <c r="H151"/>
  <c r="H150"/>
  <c r="H149"/>
  <c r="H148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19"/>
  <c r="H118"/>
  <c r="H112"/>
  <c r="H111"/>
  <c r="H110"/>
  <c r="H104"/>
  <c r="H103"/>
  <c r="H102"/>
  <c r="H101"/>
  <c r="H100"/>
  <c r="H99"/>
  <c r="H98"/>
  <c r="H92"/>
  <c r="H91"/>
  <c r="H85"/>
  <c r="H84"/>
  <c r="H78"/>
  <c r="H77"/>
  <c r="H71"/>
  <c r="H70"/>
  <c r="H69"/>
  <c r="H68"/>
  <c r="H67"/>
  <c r="H66"/>
  <c r="H65"/>
  <c r="H64"/>
  <c r="H63"/>
  <c r="H62"/>
  <c r="H61"/>
  <c r="H60"/>
  <c r="H59"/>
  <c r="H53"/>
  <c r="A53"/>
  <c r="H52"/>
  <c r="A52"/>
  <c r="H51"/>
  <c r="A51"/>
  <c r="H50"/>
  <c r="A50"/>
  <c r="H49"/>
  <c r="A49"/>
  <c r="H43"/>
  <c r="B44"/>
  <c r="A43"/>
  <c r="H37"/>
  <c r="H36"/>
  <c r="A36"/>
  <c r="H35"/>
  <c r="A35"/>
  <c r="F30"/>
  <c r="H29"/>
  <c r="A29"/>
  <c r="C26"/>
  <c r="H25"/>
  <c r="H24"/>
  <c r="A24"/>
  <c r="H23"/>
  <c r="H22"/>
  <c r="H21"/>
  <c r="H20"/>
  <c r="A20"/>
  <c r="H19"/>
  <c r="H18"/>
  <c r="H17"/>
  <c r="H16"/>
  <c r="H15"/>
  <c r="H14"/>
  <c r="H13"/>
  <c r="H12"/>
  <c r="A12"/>
  <c r="H11"/>
  <c r="B26"/>
  <c r="F161" l="1"/>
  <c r="H161" s="1"/>
  <c r="E44"/>
  <c r="D30"/>
  <c r="C27"/>
  <c r="F54"/>
  <c r="F86"/>
  <c r="F105"/>
  <c r="F120"/>
  <c r="F153"/>
  <c r="F168"/>
  <c r="F188"/>
  <c r="F44"/>
  <c r="F214"/>
  <c r="F38"/>
  <c r="H38" s="1"/>
  <c r="F79"/>
  <c r="F93"/>
  <c r="H93" s="1"/>
  <c r="F113"/>
  <c r="F143"/>
  <c r="H143" s="1"/>
  <c r="F176"/>
  <c r="F201"/>
  <c r="F194"/>
  <c r="F72"/>
  <c r="H72" s="1"/>
  <c r="E201"/>
  <c r="E194"/>
  <c r="E188"/>
  <c r="E168"/>
  <c r="E153"/>
  <c r="E105"/>
  <c r="E86"/>
  <c r="E79"/>
  <c r="G79"/>
  <c r="H79" s="1"/>
  <c r="E38"/>
  <c r="G201"/>
  <c r="H201" s="1"/>
  <c r="G86"/>
  <c r="H86" s="1"/>
  <c r="E54"/>
  <c r="E214"/>
  <c r="E176"/>
  <c r="C215"/>
  <c r="B27"/>
  <c r="G27" s="1"/>
  <c r="H105"/>
  <c r="E26"/>
  <c r="G30"/>
  <c r="H30" s="1"/>
  <c r="E113"/>
  <c r="H168"/>
  <c r="E30"/>
  <c r="H120"/>
  <c r="H44"/>
  <c r="F26"/>
  <c r="B215"/>
  <c r="B216" s="1"/>
  <c r="B217" s="1"/>
  <c r="E161"/>
  <c r="H166"/>
  <c r="D194" l="1"/>
  <c r="D214"/>
  <c r="D188"/>
  <c r="D105"/>
  <c r="D54"/>
  <c r="D44"/>
  <c r="D168"/>
  <c r="D120"/>
  <c r="D86"/>
  <c r="D161"/>
  <c r="D176"/>
  <c r="D113"/>
  <c r="D79"/>
  <c r="D153"/>
  <c r="D26"/>
  <c r="D72"/>
  <c r="D201"/>
  <c r="D143"/>
  <c r="D93"/>
  <c r="D38"/>
  <c r="H176"/>
  <c r="H113"/>
  <c r="H194"/>
  <c r="H188"/>
  <c r="H153"/>
  <c r="C216"/>
  <c r="F215"/>
  <c r="E215"/>
  <c r="G215"/>
  <c r="H54"/>
  <c r="E27"/>
  <c r="H214"/>
  <c r="F27"/>
  <c r="H26"/>
  <c r="D27" l="1"/>
  <c r="D215"/>
  <c r="C217"/>
  <c r="E217"/>
  <c r="F216"/>
  <c r="E216"/>
  <c r="H215"/>
  <c r="G216"/>
  <c r="G217"/>
  <c r="H27"/>
  <c r="D216" l="1"/>
  <c r="F217"/>
  <c r="H217" s="1"/>
  <c r="H216"/>
  <c r="B586" i="30"/>
  <c r="B435" i="32" s="1"/>
  <c r="E438" i="30"/>
  <c r="D217" i="34" l="1"/>
  <c r="C547" i="30"/>
  <c r="B547"/>
  <c r="G427"/>
  <c r="D324" l="1"/>
  <c r="D325"/>
  <c r="D781" l="1"/>
  <c r="D780"/>
  <c r="D779"/>
  <c r="D775"/>
  <c r="D774"/>
  <c r="D773"/>
  <c r="D769"/>
  <c r="D768"/>
  <c r="D767"/>
  <c r="D763"/>
  <c r="D762"/>
  <c r="D761"/>
  <c r="D757"/>
  <c r="D756"/>
  <c r="D755"/>
  <c r="D751"/>
  <c r="D750"/>
  <c r="D749"/>
  <c r="D745"/>
  <c r="D744"/>
  <c r="D743"/>
  <c r="D739"/>
  <c r="D738"/>
  <c r="D737"/>
  <c r="D726"/>
  <c r="D725"/>
  <c r="D724"/>
  <c r="D720"/>
  <c r="D719"/>
  <c r="D718"/>
  <c r="D713"/>
  <c r="D712"/>
  <c r="D711"/>
  <c r="D700"/>
  <c r="D699"/>
  <c r="D698"/>
  <c r="D694"/>
  <c r="D693"/>
  <c r="D692"/>
  <c r="D688"/>
  <c r="D687"/>
  <c r="D686"/>
  <c r="D682"/>
  <c r="D681"/>
  <c r="D680"/>
  <c r="D676"/>
  <c r="D675"/>
  <c r="D674"/>
  <c r="D670"/>
  <c r="D669"/>
  <c r="D668"/>
  <c r="D664"/>
  <c r="D663"/>
  <c r="D662"/>
  <c r="D651"/>
  <c r="D650"/>
  <c r="D649"/>
  <c r="D645"/>
  <c r="D644"/>
  <c r="D643"/>
  <c r="D639"/>
  <c r="D638"/>
  <c r="D637"/>
  <c r="D626"/>
  <c r="D625"/>
  <c r="D624"/>
  <c r="D620"/>
  <c r="D619"/>
  <c r="D618"/>
  <c r="D607"/>
  <c r="D606"/>
  <c r="D605"/>
  <c r="D601"/>
  <c r="D600"/>
  <c r="D599"/>
  <c r="D595"/>
  <c r="D594"/>
  <c r="D593"/>
  <c r="D582"/>
  <c r="D581"/>
  <c r="D580"/>
  <c r="D576"/>
  <c r="D575"/>
  <c r="D574"/>
  <c r="D570"/>
  <c r="D569"/>
  <c r="D568"/>
  <c r="D564"/>
  <c r="D563"/>
  <c r="D562"/>
  <c r="D558"/>
  <c r="D557"/>
  <c r="D556"/>
  <c r="D545"/>
  <c r="D544"/>
  <c r="D543"/>
  <c r="D533"/>
  <c r="D532"/>
  <c r="D531"/>
  <c r="D527"/>
  <c r="D526"/>
  <c r="D525"/>
  <c r="D521"/>
  <c r="D520"/>
  <c r="D519"/>
  <c r="D515"/>
  <c r="D514"/>
  <c r="D513"/>
  <c r="D509"/>
  <c r="D508"/>
  <c r="D507"/>
  <c r="D503"/>
  <c r="D502"/>
  <c r="D501"/>
  <c r="D497"/>
  <c r="D496"/>
  <c r="D495"/>
  <c r="D491"/>
  <c r="D490"/>
  <c r="D489"/>
  <c r="D485"/>
  <c r="D484"/>
  <c r="D483"/>
  <c r="D479"/>
  <c r="D478"/>
  <c r="D477"/>
  <c r="D473"/>
  <c r="D472"/>
  <c r="D471"/>
  <c r="D467"/>
  <c r="D466"/>
  <c r="D465"/>
  <c r="D461"/>
  <c r="D460"/>
  <c r="D459"/>
  <c r="D455"/>
  <c r="D454"/>
  <c r="D453"/>
  <c r="D449"/>
  <c r="D448"/>
  <c r="D447"/>
  <c r="D443"/>
  <c r="D442"/>
  <c r="D441"/>
  <c r="D437"/>
  <c r="D436"/>
  <c r="D435"/>
  <c r="D431"/>
  <c r="D430"/>
  <c r="D429"/>
  <c r="D418"/>
  <c r="D417"/>
  <c r="D416"/>
  <c r="D412"/>
  <c r="D411"/>
  <c r="D410"/>
  <c r="D399"/>
  <c r="D398"/>
  <c r="D397"/>
  <c r="D393"/>
  <c r="D392"/>
  <c r="D391"/>
  <c r="D387"/>
  <c r="D386"/>
  <c r="D385"/>
  <c r="D374"/>
  <c r="D373"/>
  <c r="D372"/>
  <c r="D368"/>
  <c r="D367"/>
  <c r="D366"/>
  <c r="D362"/>
  <c r="D361"/>
  <c r="D360"/>
  <c r="D356"/>
  <c r="D355"/>
  <c r="D354"/>
  <c r="D350"/>
  <c r="D349"/>
  <c r="D348"/>
  <c r="D344"/>
  <c r="D343"/>
  <c r="D342"/>
  <c r="D338"/>
  <c r="D337"/>
  <c r="D336"/>
  <c r="D323"/>
  <c r="D319"/>
  <c r="D318"/>
  <c r="D317"/>
  <c r="D306"/>
  <c r="D305"/>
  <c r="D304"/>
  <c r="D300"/>
  <c r="D299"/>
  <c r="D298"/>
  <c r="D287"/>
  <c r="D286"/>
  <c r="D285"/>
  <c r="D281"/>
  <c r="D280"/>
  <c r="D279"/>
  <c r="D268"/>
  <c r="D267"/>
  <c r="D266"/>
  <c r="D262"/>
  <c r="D261"/>
  <c r="D260"/>
  <c r="D256"/>
  <c r="D255"/>
  <c r="D254"/>
  <c r="D250"/>
  <c r="D249"/>
  <c r="D248"/>
  <c r="D244"/>
  <c r="D243"/>
  <c r="D242"/>
  <c r="D238"/>
  <c r="D237"/>
  <c r="D236"/>
  <c r="D232"/>
  <c r="D231"/>
  <c r="D230"/>
  <c r="D226"/>
  <c r="D225"/>
  <c r="D224"/>
  <c r="D220"/>
  <c r="D219"/>
  <c r="D218"/>
  <c r="D214"/>
  <c r="D213"/>
  <c r="D212"/>
  <c r="D208"/>
  <c r="D207"/>
  <c r="D206"/>
  <c r="D202"/>
  <c r="D201"/>
  <c r="D200"/>
  <c r="D183"/>
  <c r="D182"/>
  <c r="D181"/>
  <c r="D177"/>
  <c r="D176"/>
  <c r="D175"/>
  <c r="D171"/>
  <c r="D170"/>
  <c r="D169"/>
  <c r="D165"/>
  <c r="D164"/>
  <c r="D163"/>
  <c r="D159"/>
  <c r="D158"/>
  <c r="D157"/>
  <c r="D153"/>
  <c r="D152"/>
  <c r="D151"/>
  <c r="D146"/>
  <c r="D145"/>
  <c r="D144"/>
  <c r="D133"/>
  <c r="D132"/>
  <c r="D131"/>
  <c r="D127"/>
  <c r="D126"/>
  <c r="D125"/>
  <c r="D121"/>
  <c r="D120"/>
  <c r="D119"/>
  <c r="D114"/>
  <c r="D113"/>
  <c r="D112"/>
  <c r="D100"/>
  <c r="D99"/>
  <c r="D98"/>
  <c r="D94"/>
  <c r="D93"/>
  <c r="D92"/>
  <c r="D88"/>
  <c r="D87"/>
  <c r="D86"/>
  <c r="D82"/>
  <c r="D81"/>
  <c r="D80"/>
  <c r="D76"/>
  <c r="D75"/>
  <c r="D74"/>
  <c r="D70"/>
  <c r="D69"/>
  <c r="D68"/>
  <c r="D64"/>
  <c r="D63"/>
  <c r="D62"/>
  <c r="D58"/>
  <c r="D57"/>
  <c r="D56"/>
  <c r="D52"/>
  <c r="D51"/>
  <c r="D50"/>
  <c r="D46"/>
  <c r="D45"/>
  <c r="D44"/>
  <c r="D40"/>
  <c r="D39"/>
  <c r="D38"/>
  <c r="D34"/>
  <c r="D33"/>
  <c r="D32"/>
  <c r="D28"/>
  <c r="D27"/>
  <c r="D26"/>
  <c r="D22"/>
  <c r="D21"/>
  <c r="D20"/>
  <c r="D16"/>
  <c r="D15"/>
  <c r="D14"/>
  <c r="D194"/>
  <c r="D195"/>
  <c r="D196"/>
  <c r="D87" i="32" l="1"/>
  <c r="D88"/>
  <c r="B87"/>
  <c r="B88"/>
  <c r="D86"/>
  <c r="B86"/>
  <c r="D66"/>
  <c r="D67"/>
  <c r="B66"/>
  <c r="B67"/>
  <c r="D65"/>
  <c r="B65"/>
  <c r="D54"/>
  <c r="D55"/>
  <c r="B54"/>
  <c r="B55"/>
  <c r="D53"/>
  <c r="B53"/>
  <c r="D34"/>
  <c r="D35"/>
  <c r="D33"/>
  <c r="B34"/>
  <c r="B35"/>
  <c r="B33"/>
  <c r="D22"/>
  <c r="D23"/>
  <c r="D21"/>
  <c r="B22"/>
  <c r="B23"/>
  <c r="B21"/>
  <c r="D587"/>
  <c r="D588"/>
  <c r="D583"/>
  <c r="D584"/>
  <c r="D592"/>
  <c r="D593"/>
  <c r="D600"/>
  <c r="D601"/>
  <c r="D604"/>
  <c r="D605"/>
  <c r="D621"/>
  <c r="D622"/>
  <c r="D616"/>
  <c r="D617"/>
  <c r="D612"/>
  <c r="D613"/>
  <c r="D620"/>
  <c r="D615"/>
  <c r="D611"/>
  <c r="D603"/>
  <c r="D599"/>
  <c r="D591"/>
  <c r="D586"/>
  <c r="D582"/>
  <c r="D571"/>
  <c r="D572"/>
  <c r="D566"/>
  <c r="D567"/>
  <c r="D570"/>
  <c r="D565"/>
  <c r="D557"/>
  <c r="D558"/>
  <c r="D556"/>
  <c r="D551"/>
  <c r="D552"/>
  <c r="D547"/>
  <c r="D548"/>
  <c r="D543"/>
  <c r="D544"/>
  <c r="D539"/>
  <c r="D540"/>
  <c r="D535"/>
  <c r="D536"/>
  <c r="D527"/>
  <c r="D528"/>
  <c r="D522"/>
  <c r="D523"/>
  <c r="D550"/>
  <c r="D546"/>
  <c r="D542"/>
  <c r="D538"/>
  <c r="D534"/>
  <c r="D526"/>
  <c r="D521"/>
  <c r="D513"/>
  <c r="D514"/>
  <c r="D508"/>
  <c r="D509"/>
  <c r="D503"/>
  <c r="D504"/>
  <c r="D512"/>
  <c r="D507"/>
  <c r="D502"/>
  <c r="D494"/>
  <c r="D495"/>
  <c r="D489"/>
  <c r="D490"/>
  <c r="D493"/>
  <c r="D488"/>
  <c r="D480"/>
  <c r="D481"/>
  <c r="D475"/>
  <c r="D476"/>
  <c r="D470"/>
  <c r="D471"/>
  <c r="D479"/>
  <c r="D474"/>
  <c r="D469"/>
  <c r="D461"/>
  <c r="D462"/>
  <c r="D457"/>
  <c r="D458"/>
  <c r="D453"/>
  <c r="D454"/>
  <c r="D449"/>
  <c r="D450"/>
  <c r="D460"/>
  <c r="D456"/>
  <c r="D452"/>
  <c r="D448"/>
  <c r="D441"/>
  <c r="D442"/>
  <c r="D440"/>
  <c r="D343"/>
  <c r="D344"/>
  <c r="D338"/>
  <c r="D339"/>
  <c r="D342"/>
  <c r="D337"/>
  <c r="D329"/>
  <c r="D330"/>
  <c r="D324"/>
  <c r="D325"/>
  <c r="D319"/>
  <c r="D320"/>
  <c r="D328"/>
  <c r="D323"/>
  <c r="D318"/>
  <c r="D310"/>
  <c r="D311"/>
  <c r="D306"/>
  <c r="D307"/>
  <c r="D302"/>
  <c r="D303"/>
  <c r="D298"/>
  <c r="D299"/>
  <c r="D294"/>
  <c r="D295"/>
  <c r="D309"/>
  <c r="D305"/>
  <c r="D301"/>
  <c r="D297"/>
  <c r="D293"/>
  <c r="D281"/>
  <c r="D282"/>
  <c r="D286"/>
  <c r="D287"/>
  <c r="D285"/>
  <c r="D280"/>
  <c r="D272"/>
  <c r="D273"/>
  <c r="D267"/>
  <c r="D268"/>
  <c r="D271"/>
  <c r="D266"/>
  <c r="D258"/>
  <c r="D259"/>
  <c r="D257"/>
  <c r="D253"/>
  <c r="D254"/>
  <c r="D252"/>
  <c r="D244"/>
  <c r="D245"/>
  <c r="D239"/>
  <c r="D240"/>
  <c r="D243"/>
  <c r="D238"/>
  <c r="D186"/>
  <c r="D187"/>
  <c r="D190"/>
  <c r="D191"/>
  <c r="D194"/>
  <c r="D195"/>
  <c r="D198"/>
  <c r="D199"/>
  <c r="D202"/>
  <c r="D203"/>
  <c r="D206"/>
  <c r="D207"/>
  <c r="D210"/>
  <c r="D211"/>
  <c r="D214"/>
  <c r="D215"/>
  <c r="D218"/>
  <c r="D219"/>
  <c r="D222"/>
  <c r="D223"/>
  <c r="D226"/>
  <c r="D227"/>
  <c r="D230"/>
  <c r="D231"/>
  <c r="D229"/>
  <c r="D225"/>
  <c r="D221"/>
  <c r="D217"/>
  <c r="D213"/>
  <c r="D209"/>
  <c r="D205"/>
  <c r="D201"/>
  <c r="D197"/>
  <c r="D193"/>
  <c r="D189"/>
  <c r="D185"/>
  <c r="D178"/>
  <c r="D179"/>
  <c r="D177"/>
  <c r="D169"/>
  <c r="D170"/>
  <c r="D165"/>
  <c r="D166"/>
  <c r="D161"/>
  <c r="D162"/>
  <c r="D157"/>
  <c r="D158"/>
  <c r="D149"/>
  <c r="D150"/>
  <c r="D144"/>
  <c r="D145"/>
  <c r="D168"/>
  <c r="D164"/>
  <c r="D160"/>
  <c r="D156"/>
  <c r="D148"/>
  <c r="D143"/>
  <c r="D135"/>
  <c r="D136"/>
  <c r="D134"/>
  <c r="D129"/>
  <c r="D130"/>
  <c r="D124"/>
  <c r="D125"/>
  <c r="D119"/>
  <c r="D120"/>
  <c r="D128"/>
  <c r="D123"/>
  <c r="D118"/>
  <c r="C137" i="30"/>
  <c r="B137"/>
  <c r="B113" i="32" s="1"/>
  <c r="B118"/>
  <c r="D110"/>
  <c r="D111"/>
  <c r="D109"/>
  <c r="D100"/>
  <c r="D101"/>
  <c r="D99"/>
  <c r="D95"/>
  <c r="D96"/>
  <c r="D91"/>
  <c r="D92"/>
  <c r="D94"/>
  <c r="D90"/>
  <c r="D83"/>
  <c r="D84"/>
  <c r="D82"/>
  <c r="D78"/>
  <c r="D79"/>
  <c r="D74"/>
  <c r="D75"/>
  <c r="D70"/>
  <c r="D71"/>
  <c r="D77"/>
  <c r="D73"/>
  <c r="D69"/>
  <c r="D62"/>
  <c r="D63"/>
  <c r="D58"/>
  <c r="D59"/>
  <c r="D61"/>
  <c r="D57"/>
  <c r="D50"/>
  <c r="D51"/>
  <c r="D46"/>
  <c r="D47"/>
  <c r="D42"/>
  <c r="D43"/>
  <c r="D38"/>
  <c r="D39"/>
  <c r="D49"/>
  <c r="D45"/>
  <c r="D41"/>
  <c r="D37"/>
  <c r="D30"/>
  <c r="D31"/>
  <c r="D29"/>
  <c r="D26"/>
  <c r="D27"/>
  <c r="D25"/>
  <c r="H263" l="1"/>
  <c r="D113"/>
  <c r="H22"/>
  <c r="H333"/>
  <c r="H560"/>
  <c r="H35"/>
  <c r="H233"/>
  <c r="H55"/>
  <c r="H113"/>
  <c r="H34"/>
  <c r="H54"/>
  <c r="H67"/>
  <c r="H247"/>
  <c r="H483"/>
  <c r="H249"/>
  <c r="D551" i="30"/>
  <c r="D550"/>
  <c r="D549"/>
  <c r="D608" i="32"/>
  <c r="D597"/>
  <c r="D595"/>
  <c r="H561"/>
  <c r="H33"/>
  <c r="H23"/>
  <c r="H21"/>
  <c r="H115"/>
  <c r="D137" i="30"/>
  <c r="H484" i="32"/>
  <c r="H332"/>
  <c r="D530"/>
  <c r="H516" s="1"/>
  <c r="D531"/>
  <c r="H517" s="1"/>
  <c r="H88"/>
  <c r="H87"/>
  <c r="H86"/>
  <c r="H65"/>
  <c r="H66"/>
  <c r="H53"/>
  <c r="H234"/>
  <c r="D609"/>
  <c r="H114"/>
  <c r="H485"/>
  <c r="H19"/>
  <c r="H17"/>
  <c r="H18"/>
  <c r="D579"/>
  <c r="D580"/>
  <c r="D596"/>
  <c r="D607"/>
  <c r="D578"/>
  <c r="H562"/>
  <c r="D532"/>
  <c r="H518" s="1"/>
  <c r="H498"/>
  <c r="H499"/>
  <c r="H497"/>
  <c r="H465"/>
  <c r="H466"/>
  <c r="H464"/>
  <c r="D446"/>
  <c r="H437" s="1"/>
  <c r="D445"/>
  <c r="H436" s="1"/>
  <c r="D444"/>
  <c r="H435" s="1"/>
  <c r="H334"/>
  <c r="H314"/>
  <c r="H315"/>
  <c r="H313"/>
  <c r="D290"/>
  <c r="H276" s="1"/>
  <c r="D291"/>
  <c r="H277" s="1"/>
  <c r="D289"/>
  <c r="H275" s="1"/>
  <c r="H262"/>
  <c r="H261"/>
  <c r="H248"/>
  <c r="H235"/>
  <c r="D183"/>
  <c r="H174" s="1"/>
  <c r="D182"/>
  <c r="H173" s="1"/>
  <c r="D181"/>
  <c r="H172" s="1"/>
  <c r="D153"/>
  <c r="H139" s="1"/>
  <c r="D154"/>
  <c r="H140" s="1"/>
  <c r="D152"/>
  <c r="H138" s="1"/>
  <c r="H576" l="1"/>
  <c r="H347"/>
  <c r="H575"/>
  <c r="H348"/>
  <c r="H574"/>
  <c r="H346"/>
  <c r="B621"/>
  <c r="C621" s="1"/>
  <c r="B622"/>
  <c r="C622" s="1"/>
  <c r="B620"/>
  <c r="C620" s="1"/>
  <c r="B616"/>
  <c r="C616" s="1"/>
  <c r="B617"/>
  <c r="C617" s="1"/>
  <c r="B615"/>
  <c r="C615" s="1"/>
  <c r="B612"/>
  <c r="C612" s="1"/>
  <c r="B613"/>
  <c r="C613" s="1"/>
  <c r="B611"/>
  <c r="B604"/>
  <c r="C604" s="1"/>
  <c r="B605"/>
  <c r="C605" s="1"/>
  <c r="B603"/>
  <c r="C603" s="1"/>
  <c r="B600"/>
  <c r="C600" s="1"/>
  <c r="B601"/>
  <c r="C601" s="1"/>
  <c r="B599"/>
  <c r="B592"/>
  <c r="C592" s="1"/>
  <c r="B593"/>
  <c r="C593" s="1"/>
  <c r="B591"/>
  <c r="C591" s="1"/>
  <c r="B587"/>
  <c r="C587" s="1"/>
  <c r="B588"/>
  <c r="C588" s="1"/>
  <c r="B586"/>
  <c r="C586" s="1"/>
  <c r="B583"/>
  <c r="C583" s="1"/>
  <c r="B584"/>
  <c r="C584" s="1"/>
  <c r="B582"/>
  <c r="B571"/>
  <c r="C571" s="1"/>
  <c r="B572"/>
  <c r="C572" s="1"/>
  <c r="B570"/>
  <c r="C570" s="1"/>
  <c r="B566"/>
  <c r="B567"/>
  <c r="B565"/>
  <c r="B557"/>
  <c r="C557" s="1"/>
  <c r="B558"/>
  <c r="C558" s="1"/>
  <c r="B556"/>
  <c r="C556" s="1"/>
  <c r="B551"/>
  <c r="C551" s="1"/>
  <c r="B552"/>
  <c r="C552" s="1"/>
  <c r="B550"/>
  <c r="C550" s="1"/>
  <c r="B547"/>
  <c r="C547" s="1"/>
  <c r="B548"/>
  <c r="C548" s="1"/>
  <c r="B546"/>
  <c r="C546" s="1"/>
  <c r="B543"/>
  <c r="C543" s="1"/>
  <c r="B544"/>
  <c r="C544" s="1"/>
  <c r="B542"/>
  <c r="C542" s="1"/>
  <c r="B539"/>
  <c r="C539" s="1"/>
  <c r="B540"/>
  <c r="C540" s="1"/>
  <c r="B538"/>
  <c r="C538" s="1"/>
  <c r="B535"/>
  <c r="C535" s="1"/>
  <c r="B536"/>
  <c r="C536" s="1"/>
  <c r="B534"/>
  <c r="B527"/>
  <c r="C527" s="1"/>
  <c r="B528"/>
  <c r="C528" s="1"/>
  <c r="B526"/>
  <c r="C526" s="1"/>
  <c r="B522"/>
  <c r="B523"/>
  <c r="B521"/>
  <c r="B704" i="30"/>
  <c r="B513" i="32"/>
  <c r="C513" s="1"/>
  <c r="B514"/>
  <c r="C514" s="1"/>
  <c r="B512"/>
  <c r="C512" s="1"/>
  <c r="B508"/>
  <c r="C508" s="1"/>
  <c r="B509"/>
  <c r="C509" s="1"/>
  <c r="B507"/>
  <c r="C507" s="1"/>
  <c r="B503"/>
  <c r="B504"/>
  <c r="B502"/>
  <c r="B494"/>
  <c r="C494" s="1"/>
  <c r="B495"/>
  <c r="C495" s="1"/>
  <c r="B493"/>
  <c r="C493" s="1"/>
  <c r="B489"/>
  <c r="B490"/>
  <c r="B488"/>
  <c r="B480"/>
  <c r="C480" s="1"/>
  <c r="B481"/>
  <c r="C481" s="1"/>
  <c r="B479"/>
  <c r="C479" s="1"/>
  <c r="B475"/>
  <c r="C475" s="1"/>
  <c r="B476"/>
  <c r="C476" s="1"/>
  <c r="B474"/>
  <c r="C474" s="1"/>
  <c r="B470"/>
  <c r="B471"/>
  <c r="B469"/>
  <c r="B461"/>
  <c r="C461" s="1"/>
  <c r="B462"/>
  <c r="C462" s="1"/>
  <c r="B460"/>
  <c r="C460" s="1"/>
  <c r="B457"/>
  <c r="C457" s="1"/>
  <c r="B458"/>
  <c r="C458" s="1"/>
  <c r="B456"/>
  <c r="C456" s="1"/>
  <c r="B453"/>
  <c r="C453" s="1"/>
  <c r="B454"/>
  <c r="C454" s="1"/>
  <c r="B452"/>
  <c r="C452" s="1"/>
  <c r="B449"/>
  <c r="C449" s="1"/>
  <c r="B450"/>
  <c r="C450" s="1"/>
  <c r="B448"/>
  <c r="B441"/>
  <c r="B442"/>
  <c r="B440"/>
  <c r="C432"/>
  <c r="C433"/>
  <c r="C431"/>
  <c r="C424"/>
  <c r="C425"/>
  <c r="C423"/>
  <c r="C420"/>
  <c r="C421"/>
  <c r="C419"/>
  <c r="C416"/>
  <c r="C417"/>
  <c r="C415"/>
  <c r="C412"/>
  <c r="C413"/>
  <c r="C411"/>
  <c r="C408"/>
  <c r="C409"/>
  <c r="C407"/>
  <c r="C404"/>
  <c r="C405"/>
  <c r="C403"/>
  <c r="C400"/>
  <c r="C401"/>
  <c r="C399"/>
  <c r="C396"/>
  <c r="C397"/>
  <c r="C395"/>
  <c r="C392"/>
  <c r="C393"/>
  <c r="C391"/>
  <c r="C388"/>
  <c r="C389"/>
  <c r="C387"/>
  <c r="C384"/>
  <c r="C385"/>
  <c r="C383"/>
  <c r="C380"/>
  <c r="C381"/>
  <c r="C379"/>
  <c r="C376"/>
  <c r="C377"/>
  <c r="C375"/>
  <c r="C372"/>
  <c r="C373"/>
  <c r="C371"/>
  <c r="C368"/>
  <c r="C369"/>
  <c r="C367"/>
  <c r="B343"/>
  <c r="C343" s="1"/>
  <c r="B344"/>
  <c r="C344" s="1"/>
  <c r="B342"/>
  <c r="C342" s="1"/>
  <c r="B338"/>
  <c r="B339"/>
  <c r="B337"/>
  <c r="B422" i="30"/>
  <c r="B329" i="32"/>
  <c r="C329" s="1"/>
  <c r="B330"/>
  <c r="C330" s="1"/>
  <c r="B328"/>
  <c r="C328" s="1"/>
  <c r="B324"/>
  <c r="C324" s="1"/>
  <c r="B325"/>
  <c r="C325" s="1"/>
  <c r="B323"/>
  <c r="C323" s="1"/>
  <c r="B319"/>
  <c r="B320"/>
  <c r="B318"/>
  <c r="B310"/>
  <c r="C310" s="1"/>
  <c r="B311"/>
  <c r="C311" s="1"/>
  <c r="B309"/>
  <c r="C309" s="1"/>
  <c r="B306"/>
  <c r="C306" s="1"/>
  <c r="B307"/>
  <c r="C307" s="1"/>
  <c r="B305"/>
  <c r="C305" s="1"/>
  <c r="B302"/>
  <c r="C302" s="1"/>
  <c r="B303"/>
  <c r="C303" s="1"/>
  <c r="B301"/>
  <c r="C301" s="1"/>
  <c r="B298"/>
  <c r="C298" s="1"/>
  <c r="B299"/>
  <c r="C299" s="1"/>
  <c r="B297"/>
  <c r="C297" s="1"/>
  <c r="B294"/>
  <c r="C294" s="1"/>
  <c r="B295"/>
  <c r="C295" s="1"/>
  <c r="B293"/>
  <c r="B286"/>
  <c r="C286" s="1"/>
  <c r="B287"/>
  <c r="C287" s="1"/>
  <c r="B285"/>
  <c r="C285" s="1"/>
  <c r="B281"/>
  <c r="B282"/>
  <c r="B280"/>
  <c r="C378" i="30"/>
  <c r="B272" i="32"/>
  <c r="C272" s="1"/>
  <c r="B273"/>
  <c r="C273" s="1"/>
  <c r="B271"/>
  <c r="C271" s="1"/>
  <c r="B267"/>
  <c r="B268"/>
  <c r="B266"/>
  <c r="B258"/>
  <c r="C258" s="1"/>
  <c r="B259"/>
  <c r="C259" s="1"/>
  <c r="B257"/>
  <c r="C257" s="1"/>
  <c r="B253"/>
  <c r="B254"/>
  <c r="B252"/>
  <c r="C310" i="30"/>
  <c r="B310"/>
  <c r="B244" i="32"/>
  <c r="C244" s="1"/>
  <c r="B245"/>
  <c r="C245" s="1"/>
  <c r="B243"/>
  <c r="C243" s="1"/>
  <c r="B239"/>
  <c r="B240"/>
  <c r="B238"/>
  <c r="B291" i="30"/>
  <c r="B233" i="32" s="1"/>
  <c r="B230"/>
  <c r="C230" s="1"/>
  <c r="B231"/>
  <c r="C231" s="1"/>
  <c r="B229"/>
  <c r="C229" s="1"/>
  <c r="B226"/>
  <c r="C226" s="1"/>
  <c r="B227"/>
  <c r="C227" s="1"/>
  <c r="B225"/>
  <c r="C225" s="1"/>
  <c r="B222"/>
  <c r="C222" s="1"/>
  <c r="B223"/>
  <c r="C223" s="1"/>
  <c r="B221"/>
  <c r="C221" s="1"/>
  <c r="B218"/>
  <c r="C218" s="1"/>
  <c r="B219"/>
  <c r="C219" s="1"/>
  <c r="B217"/>
  <c r="C217" s="1"/>
  <c r="B214"/>
  <c r="C214" s="1"/>
  <c r="B215"/>
  <c r="C215" s="1"/>
  <c r="B213"/>
  <c r="C213" s="1"/>
  <c r="B210"/>
  <c r="C210" s="1"/>
  <c r="B211"/>
  <c r="C211" s="1"/>
  <c r="B209"/>
  <c r="C209" s="1"/>
  <c r="B206"/>
  <c r="C206" s="1"/>
  <c r="B207"/>
  <c r="C207" s="1"/>
  <c r="B205"/>
  <c r="C205" s="1"/>
  <c r="B202"/>
  <c r="C202" s="1"/>
  <c r="B203"/>
  <c r="C203" s="1"/>
  <c r="B201"/>
  <c r="C201" s="1"/>
  <c r="B198"/>
  <c r="C198" s="1"/>
  <c r="B199"/>
  <c r="C199" s="1"/>
  <c r="B197"/>
  <c r="C197" s="1"/>
  <c r="B194"/>
  <c r="C194" s="1"/>
  <c r="B195"/>
  <c r="C195" s="1"/>
  <c r="B193"/>
  <c r="C193" s="1"/>
  <c r="B190"/>
  <c r="C190" s="1"/>
  <c r="B191"/>
  <c r="C191" s="1"/>
  <c r="B189"/>
  <c r="C189" s="1"/>
  <c r="B186"/>
  <c r="C186" s="1"/>
  <c r="B187"/>
  <c r="C187" s="1"/>
  <c r="B185"/>
  <c r="C185" s="1"/>
  <c r="B178"/>
  <c r="B179"/>
  <c r="B177"/>
  <c r="B272" i="30"/>
  <c r="B169" i="32"/>
  <c r="C169" s="1"/>
  <c r="B170"/>
  <c r="C170" s="1"/>
  <c r="B168"/>
  <c r="C168" s="1"/>
  <c r="B165"/>
  <c r="C165" s="1"/>
  <c r="B166"/>
  <c r="C166" s="1"/>
  <c r="B164"/>
  <c r="C164" s="1"/>
  <c r="B161"/>
  <c r="C161" s="1"/>
  <c r="B162"/>
  <c r="C162" s="1"/>
  <c r="B160"/>
  <c r="C160" s="1"/>
  <c r="B157"/>
  <c r="C157" s="1"/>
  <c r="B158"/>
  <c r="C158" s="1"/>
  <c r="B156"/>
  <c r="C187" i="30"/>
  <c r="B149" i="32"/>
  <c r="C149" s="1"/>
  <c r="B150"/>
  <c r="C150" s="1"/>
  <c r="B148"/>
  <c r="C148" s="1"/>
  <c r="B144"/>
  <c r="B145"/>
  <c r="B143"/>
  <c r="B188" i="30"/>
  <c r="C188"/>
  <c r="D139" i="32" s="1"/>
  <c r="B189" i="30"/>
  <c r="C189"/>
  <c r="D140" i="32" s="1"/>
  <c r="B187" i="30"/>
  <c r="B135" i="32"/>
  <c r="C135" s="1"/>
  <c r="B136"/>
  <c r="C136" s="1"/>
  <c r="B134"/>
  <c r="C134" s="1"/>
  <c r="C113"/>
  <c r="B129"/>
  <c r="C129" s="1"/>
  <c r="B130"/>
  <c r="C130" s="1"/>
  <c r="B128"/>
  <c r="C128" s="1"/>
  <c r="B124"/>
  <c r="C124" s="1"/>
  <c r="B125"/>
  <c r="C125" s="1"/>
  <c r="B123"/>
  <c r="B119"/>
  <c r="B120"/>
  <c r="C118"/>
  <c r="B247" l="1"/>
  <c r="D275"/>
  <c r="D138"/>
  <c r="E593"/>
  <c r="F346"/>
  <c r="E591"/>
  <c r="D310" i="30"/>
  <c r="D247" i="32"/>
  <c r="B140"/>
  <c r="C140" s="1"/>
  <c r="D189" i="30"/>
  <c r="B139" i="32"/>
  <c r="C139" s="1"/>
  <c r="D188" i="30"/>
  <c r="B138" i="32"/>
  <c r="D187" i="30"/>
  <c r="B332" i="32"/>
  <c r="B516"/>
  <c r="B172"/>
  <c r="C238"/>
  <c r="F233"/>
  <c r="G233" s="1"/>
  <c r="C252"/>
  <c r="F247"/>
  <c r="G247" s="1"/>
  <c r="C364"/>
  <c r="C471"/>
  <c r="F466"/>
  <c r="G466" s="1"/>
  <c r="C503"/>
  <c r="F498"/>
  <c r="G498" s="1"/>
  <c r="C565"/>
  <c r="F560"/>
  <c r="G560" s="1"/>
  <c r="C156"/>
  <c r="B152"/>
  <c r="F138" s="1"/>
  <c r="G138" s="1"/>
  <c r="C268"/>
  <c r="F263"/>
  <c r="G263" s="1"/>
  <c r="C281"/>
  <c r="C293"/>
  <c r="B289"/>
  <c r="C289" s="1"/>
  <c r="C320"/>
  <c r="F315"/>
  <c r="G315" s="1"/>
  <c r="C448"/>
  <c r="B444"/>
  <c r="F435" s="1"/>
  <c r="G435" s="1"/>
  <c r="C469"/>
  <c r="F464"/>
  <c r="G464" s="1"/>
  <c r="C599"/>
  <c r="B595"/>
  <c r="C595" s="1"/>
  <c r="C144"/>
  <c r="C239"/>
  <c r="F234"/>
  <c r="G234" s="1"/>
  <c r="C253"/>
  <c r="F248"/>
  <c r="G248" s="1"/>
  <c r="C266"/>
  <c r="F261"/>
  <c r="G261" s="1"/>
  <c r="C282"/>
  <c r="C318"/>
  <c r="F313"/>
  <c r="G313" s="1"/>
  <c r="C338"/>
  <c r="F333"/>
  <c r="G333" s="1"/>
  <c r="C363"/>
  <c r="C441"/>
  <c r="C489"/>
  <c r="F484"/>
  <c r="G484" s="1"/>
  <c r="C502"/>
  <c r="F497"/>
  <c r="G497" s="1"/>
  <c r="C522"/>
  <c r="C534"/>
  <c r="B530"/>
  <c r="F516" s="1"/>
  <c r="G516" s="1"/>
  <c r="C566"/>
  <c r="F561"/>
  <c r="G561" s="1"/>
  <c r="C582"/>
  <c r="B578"/>
  <c r="C578" s="1"/>
  <c r="C143"/>
  <c r="C267"/>
  <c r="F262"/>
  <c r="G262" s="1"/>
  <c r="C319"/>
  <c r="F314"/>
  <c r="G314" s="1"/>
  <c r="C337"/>
  <c r="F332"/>
  <c r="G332" s="1"/>
  <c r="C440"/>
  <c r="C488"/>
  <c r="F483"/>
  <c r="G483" s="1"/>
  <c r="C521"/>
  <c r="C365"/>
  <c r="C504"/>
  <c r="F499"/>
  <c r="G499" s="1"/>
  <c r="C145"/>
  <c r="C240"/>
  <c r="F235"/>
  <c r="G235" s="1"/>
  <c r="C254"/>
  <c r="F249"/>
  <c r="G249" s="1"/>
  <c r="C280"/>
  <c r="C339"/>
  <c r="F334"/>
  <c r="G334" s="1"/>
  <c r="C442"/>
  <c r="C470"/>
  <c r="F465"/>
  <c r="G465" s="1"/>
  <c r="C490"/>
  <c r="F485"/>
  <c r="G485" s="1"/>
  <c r="C523"/>
  <c r="C567"/>
  <c r="F562"/>
  <c r="G562" s="1"/>
  <c r="C611"/>
  <c r="B607"/>
  <c r="C607" s="1"/>
  <c r="C179"/>
  <c r="C178"/>
  <c r="C177"/>
  <c r="C119"/>
  <c r="F114"/>
  <c r="G114" s="1"/>
  <c r="C120"/>
  <c r="F115"/>
  <c r="G115" s="1"/>
  <c r="C123"/>
  <c r="F113"/>
  <c r="G113" s="1"/>
  <c r="C352"/>
  <c r="C353"/>
  <c r="C351"/>
  <c r="B579"/>
  <c r="B580"/>
  <c r="B608"/>
  <c r="C608" s="1"/>
  <c r="B609"/>
  <c r="C609" s="1"/>
  <c r="B446"/>
  <c r="C446" s="1"/>
  <c r="B531"/>
  <c r="C531" s="1"/>
  <c r="B596"/>
  <c r="C596" s="1"/>
  <c r="B597"/>
  <c r="C597" s="1"/>
  <c r="B532"/>
  <c r="C532" s="1"/>
  <c r="B445"/>
  <c r="C445" s="1"/>
  <c r="B154"/>
  <c r="C154" s="1"/>
  <c r="B153"/>
  <c r="C153" s="1"/>
  <c r="B181"/>
  <c r="C181" s="1"/>
  <c r="C247" l="1"/>
  <c r="C138"/>
  <c r="C444"/>
  <c r="F275"/>
  <c r="G275" s="1"/>
  <c r="F139"/>
  <c r="G139" s="1"/>
  <c r="F518"/>
  <c r="G518" s="1"/>
  <c r="F172"/>
  <c r="G172" s="1"/>
  <c r="C580"/>
  <c r="F576"/>
  <c r="G576" s="1"/>
  <c r="F140"/>
  <c r="G140" s="1"/>
  <c r="C152"/>
  <c r="C579"/>
  <c r="F575"/>
  <c r="G575" s="1"/>
  <c r="F574"/>
  <c r="G574" s="1"/>
  <c r="F436"/>
  <c r="G436" s="1"/>
  <c r="C530"/>
  <c r="F437"/>
  <c r="G437" s="1"/>
  <c r="F517"/>
  <c r="G517" s="1"/>
  <c r="B100" l="1"/>
  <c r="B101"/>
  <c r="B99"/>
  <c r="B95"/>
  <c r="C95" s="1"/>
  <c r="E95" s="1"/>
  <c r="B96"/>
  <c r="C96" s="1"/>
  <c r="B94"/>
  <c r="C94" s="1"/>
  <c r="B91"/>
  <c r="B92"/>
  <c r="B90"/>
  <c r="B83"/>
  <c r="B84"/>
  <c r="B82"/>
  <c r="B78"/>
  <c r="C78" s="1"/>
  <c r="B79"/>
  <c r="C79" s="1"/>
  <c r="B77"/>
  <c r="C77" s="1"/>
  <c r="B74"/>
  <c r="C74" s="1"/>
  <c r="E74" s="1"/>
  <c r="B75"/>
  <c r="C75" s="1"/>
  <c r="B73"/>
  <c r="C73" s="1"/>
  <c r="B70"/>
  <c r="B71"/>
  <c r="B69"/>
  <c r="B62"/>
  <c r="C62" s="1"/>
  <c r="E62" s="1"/>
  <c r="B63"/>
  <c r="C63" s="1"/>
  <c r="B61"/>
  <c r="C61" s="1"/>
  <c r="B58"/>
  <c r="B59"/>
  <c r="B57"/>
  <c r="B50"/>
  <c r="C50" s="1"/>
  <c r="E50" s="1"/>
  <c r="B51"/>
  <c r="C51" s="1"/>
  <c r="B49"/>
  <c r="C49" s="1"/>
  <c r="B46"/>
  <c r="C46" s="1"/>
  <c r="B47"/>
  <c r="C47" s="1"/>
  <c r="B45"/>
  <c r="C45" s="1"/>
  <c r="B42"/>
  <c r="C42" s="1"/>
  <c r="E42" s="1"/>
  <c r="B43"/>
  <c r="C43" s="1"/>
  <c r="B41"/>
  <c r="C41" s="1"/>
  <c r="B38"/>
  <c r="B39"/>
  <c r="B37"/>
  <c r="B30"/>
  <c r="C30" s="1"/>
  <c r="E30" s="1"/>
  <c r="B31"/>
  <c r="C31" s="1"/>
  <c r="B29"/>
  <c r="C29" s="1"/>
  <c r="B26"/>
  <c r="B27"/>
  <c r="B25"/>
  <c r="E621"/>
  <c r="E616"/>
  <c r="E608"/>
  <c r="E604"/>
  <c r="E600"/>
  <c r="E592"/>
  <c r="E587"/>
  <c r="E583"/>
  <c r="E578"/>
  <c r="E572"/>
  <c r="E571"/>
  <c r="E570"/>
  <c r="E567"/>
  <c r="E566"/>
  <c r="E565"/>
  <c r="E558"/>
  <c r="E557"/>
  <c r="E556"/>
  <c r="E552"/>
  <c r="E551"/>
  <c r="E550"/>
  <c r="E548"/>
  <c r="E547"/>
  <c r="E546"/>
  <c r="E544"/>
  <c r="E543"/>
  <c r="E542"/>
  <c r="E540"/>
  <c r="E539"/>
  <c r="E538"/>
  <c r="E536"/>
  <c r="E535"/>
  <c r="E534"/>
  <c r="E532"/>
  <c r="E531"/>
  <c r="E530"/>
  <c r="E528"/>
  <c r="E527"/>
  <c r="E526"/>
  <c r="E523"/>
  <c r="E522"/>
  <c r="E521"/>
  <c r="E514"/>
  <c r="E513"/>
  <c r="E512"/>
  <c r="E509"/>
  <c r="E508"/>
  <c r="E507"/>
  <c r="E504"/>
  <c r="E503"/>
  <c r="E502"/>
  <c r="E495"/>
  <c r="E494"/>
  <c r="E493"/>
  <c r="E490"/>
  <c r="E489"/>
  <c r="E488"/>
  <c r="E481"/>
  <c r="E480"/>
  <c r="E479"/>
  <c r="E476"/>
  <c r="E475"/>
  <c r="E474"/>
  <c r="E471"/>
  <c r="E470"/>
  <c r="E469"/>
  <c r="E462"/>
  <c r="E461"/>
  <c r="E460"/>
  <c r="E458"/>
  <c r="E457"/>
  <c r="E456"/>
  <c r="E454"/>
  <c r="E453"/>
  <c r="E452"/>
  <c r="E450"/>
  <c r="E449"/>
  <c r="E448"/>
  <c r="E446"/>
  <c r="E445"/>
  <c r="E444"/>
  <c r="E442"/>
  <c r="E441"/>
  <c r="E440"/>
  <c r="E432"/>
  <c r="E431"/>
  <c r="E425"/>
  <c r="E421"/>
  <c r="E420"/>
  <c r="E419"/>
  <c r="E416"/>
  <c r="E415"/>
  <c r="E413"/>
  <c r="E412"/>
  <c r="E411"/>
  <c r="E409"/>
  <c r="E405"/>
  <c r="E404"/>
  <c r="E403"/>
  <c r="E400"/>
  <c r="E399"/>
  <c r="E397"/>
  <c r="E396"/>
  <c r="E395"/>
  <c r="E393"/>
  <c r="E389"/>
  <c r="E388"/>
  <c r="E387"/>
  <c r="E384"/>
  <c r="E383"/>
  <c r="E381"/>
  <c r="E380"/>
  <c r="E379"/>
  <c r="E377"/>
  <c r="E373"/>
  <c r="E372"/>
  <c r="E371"/>
  <c r="E368"/>
  <c r="E367"/>
  <c r="E365"/>
  <c r="E364"/>
  <c r="E363"/>
  <c r="E353"/>
  <c r="E352"/>
  <c r="E351"/>
  <c r="E344"/>
  <c r="E339"/>
  <c r="E338"/>
  <c r="E337"/>
  <c r="E330"/>
  <c r="E329"/>
  <c r="E328"/>
  <c r="E325"/>
  <c r="E324"/>
  <c r="E323"/>
  <c r="E320"/>
  <c r="E319"/>
  <c r="E318"/>
  <c r="E311"/>
  <c r="E310"/>
  <c r="E309"/>
  <c r="E307"/>
  <c r="E306"/>
  <c r="E305"/>
  <c r="E303"/>
  <c r="E302"/>
  <c r="E301"/>
  <c r="E299"/>
  <c r="E298"/>
  <c r="E297"/>
  <c r="E295"/>
  <c r="E294"/>
  <c r="E293"/>
  <c r="B291"/>
  <c r="B290"/>
  <c r="E287"/>
  <c r="E286"/>
  <c r="E285"/>
  <c r="E282"/>
  <c r="E281"/>
  <c r="E280"/>
  <c r="E273"/>
  <c r="E272"/>
  <c r="E271"/>
  <c r="E267"/>
  <c r="E266"/>
  <c r="E259"/>
  <c r="E254"/>
  <c r="E253"/>
  <c r="E252"/>
  <c r="E245"/>
  <c r="E244"/>
  <c r="E243"/>
  <c r="E240"/>
  <c r="E239"/>
  <c r="E238"/>
  <c r="E231"/>
  <c r="E230"/>
  <c r="E229"/>
  <c r="E227"/>
  <c r="E226"/>
  <c r="E225"/>
  <c r="E223"/>
  <c r="E222"/>
  <c r="E221"/>
  <c r="E219"/>
  <c r="E218"/>
  <c r="E217"/>
  <c r="E215"/>
  <c r="E214"/>
  <c r="E213"/>
  <c r="E211"/>
  <c r="E210"/>
  <c r="E209"/>
  <c r="E207"/>
  <c r="E206"/>
  <c r="E205"/>
  <c r="E203"/>
  <c r="E202"/>
  <c r="E201"/>
  <c r="E199"/>
  <c r="E198"/>
  <c r="E197"/>
  <c r="E195"/>
  <c r="E194"/>
  <c r="E193"/>
  <c r="E191"/>
  <c r="E190"/>
  <c r="E189"/>
  <c r="E187"/>
  <c r="E186"/>
  <c r="E185"/>
  <c r="B183"/>
  <c r="B182"/>
  <c r="E179"/>
  <c r="E178"/>
  <c r="E177"/>
  <c r="E170"/>
  <c r="E169"/>
  <c r="E168"/>
  <c r="E166"/>
  <c r="E165"/>
  <c r="E164"/>
  <c r="E162"/>
  <c r="E161"/>
  <c r="E160"/>
  <c r="E158"/>
  <c r="E157"/>
  <c r="E156"/>
  <c r="E154"/>
  <c r="E153"/>
  <c r="E152"/>
  <c r="E150"/>
  <c r="E149"/>
  <c r="E148"/>
  <c r="E145"/>
  <c r="E144"/>
  <c r="E143"/>
  <c r="E140"/>
  <c r="E139"/>
  <c r="E138"/>
  <c r="E136"/>
  <c r="E135"/>
  <c r="E134"/>
  <c r="E130"/>
  <c r="E129"/>
  <c r="E128"/>
  <c r="E125"/>
  <c r="E124"/>
  <c r="E123"/>
  <c r="E120"/>
  <c r="E119"/>
  <c r="E118"/>
  <c r="B111"/>
  <c r="B110"/>
  <c r="B109"/>
  <c r="C787" i="30"/>
  <c r="D576" i="32" s="1"/>
  <c r="B787" i="30"/>
  <c r="C786"/>
  <c r="D575" i="32" s="1"/>
  <c r="B786" i="30"/>
  <c r="C785"/>
  <c r="B785"/>
  <c r="F781"/>
  <c r="F771"/>
  <c r="F765"/>
  <c r="F759"/>
  <c r="F757"/>
  <c r="F747"/>
  <c r="F745"/>
  <c r="F735"/>
  <c r="C732"/>
  <c r="D562" i="32" s="1"/>
  <c r="B732" i="30"/>
  <c r="C731"/>
  <c r="D561" i="32" s="1"/>
  <c r="B731" i="30"/>
  <c r="C730"/>
  <c r="B730"/>
  <c r="F726"/>
  <c r="F720"/>
  <c r="F713"/>
  <c r="A708"/>
  <c r="C706"/>
  <c r="D518" i="32" s="1"/>
  <c r="B706" i="30"/>
  <c r="B705"/>
  <c r="C704"/>
  <c r="F700"/>
  <c r="F693"/>
  <c r="F687"/>
  <c r="D684"/>
  <c r="F678"/>
  <c r="C705"/>
  <c r="D517" i="32" s="1"/>
  <c r="F669" i="30"/>
  <c r="F664"/>
  <c r="C657"/>
  <c r="D499" i="32" s="1"/>
  <c r="B657" i="30"/>
  <c r="C656"/>
  <c r="D498" i="32" s="1"/>
  <c r="B656" i="30"/>
  <c r="C655"/>
  <c r="B655"/>
  <c r="F650"/>
  <c r="F638"/>
  <c r="C632"/>
  <c r="D485" i="32" s="1"/>
  <c r="B632" i="30"/>
  <c r="C631"/>
  <c r="D484" i="32" s="1"/>
  <c r="B631" i="30"/>
  <c r="C630"/>
  <c r="B630"/>
  <c r="F622"/>
  <c r="F616"/>
  <c r="C613"/>
  <c r="D466" i="32" s="1"/>
  <c r="B613" i="30"/>
  <c r="C612"/>
  <c r="D465" i="32" s="1"/>
  <c r="B612" i="30"/>
  <c r="C611"/>
  <c r="B611"/>
  <c r="F603"/>
  <c r="F597"/>
  <c r="C588"/>
  <c r="D437" i="32" s="1"/>
  <c r="B588" i="30"/>
  <c r="B437" i="32" s="1"/>
  <c r="C587" i="30"/>
  <c r="D436" i="32" s="1"/>
  <c r="C586" i="30"/>
  <c r="D435" i="32" s="1"/>
  <c r="F582" i="30"/>
  <c r="F576"/>
  <c r="F570"/>
  <c r="F564"/>
  <c r="B587"/>
  <c r="B436" i="32" s="1"/>
  <c r="F558" i="30"/>
  <c r="C348" i="32"/>
  <c r="C347"/>
  <c r="C346"/>
  <c r="F544" i="30"/>
  <c r="F529"/>
  <c r="F523"/>
  <c r="F517"/>
  <c r="F511"/>
  <c r="E510"/>
  <c r="F505"/>
  <c r="F503"/>
  <c r="F497"/>
  <c r="F491"/>
  <c r="F485"/>
  <c r="D481"/>
  <c r="F479"/>
  <c r="F473"/>
  <c r="F467"/>
  <c r="F459"/>
  <c r="F457"/>
  <c r="F461"/>
  <c r="E456"/>
  <c r="F455"/>
  <c r="F449"/>
  <c r="F439"/>
  <c r="F437"/>
  <c r="F433"/>
  <c r="D427"/>
  <c r="C424"/>
  <c r="D334" i="32" s="1"/>
  <c r="B424" i="30"/>
  <c r="C423"/>
  <c r="D333" i="32" s="1"/>
  <c r="B423" i="30"/>
  <c r="C422"/>
  <c r="F418"/>
  <c r="F408"/>
  <c r="F412"/>
  <c r="C405"/>
  <c r="D315" i="32" s="1"/>
  <c r="B405" i="30"/>
  <c r="C404"/>
  <c r="D314" i="32" s="1"/>
  <c r="B404" i="30"/>
  <c r="C403"/>
  <c r="B403"/>
  <c r="F393"/>
  <c r="C380"/>
  <c r="B380"/>
  <c r="C379"/>
  <c r="B379"/>
  <c r="B378"/>
  <c r="F368"/>
  <c r="C358"/>
  <c r="F358" s="1"/>
  <c r="B358"/>
  <c r="C346"/>
  <c r="B346"/>
  <c r="C331"/>
  <c r="D263" i="32" s="1"/>
  <c r="B331" i="30"/>
  <c r="C330"/>
  <c r="D262" i="32" s="1"/>
  <c r="B330" i="30"/>
  <c r="C329"/>
  <c r="B329"/>
  <c r="C312"/>
  <c r="B312"/>
  <c r="B249" i="32" s="1"/>
  <c r="C311" i="30"/>
  <c r="B311"/>
  <c r="E301"/>
  <c r="E295"/>
  <c r="C293"/>
  <c r="D235" i="32" s="1"/>
  <c r="B293" i="30"/>
  <c r="B235" i="32" s="1"/>
  <c r="C292" i="30"/>
  <c r="D234" i="32" s="1"/>
  <c r="C291" i="30"/>
  <c r="D233" i="32" s="1"/>
  <c r="C274" i="30"/>
  <c r="D174" i="32" s="1"/>
  <c r="B274" i="30"/>
  <c r="C273"/>
  <c r="D173" i="32" s="1"/>
  <c r="B273" i="30"/>
  <c r="C272"/>
  <c r="E257"/>
  <c r="F250"/>
  <c r="E209"/>
  <c r="F202"/>
  <c r="F170"/>
  <c r="A141"/>
  <c r="C139"/>
  <c r="B139"/>
  <c r="C138"/>
  <c r="D114" i="32" s="1"/>
  <c r="B138" i="30"/>
  <c r="F110"/>
  <c r="A109"/>
  <c r="C106"/>
  <c r="D19" i="32" s="1"/>
  <c r="B106" i="30"/>
  <c r="B19" i="32" s="1"/>
  <c r="C105" i="30"/>
  <c r="D18" i="32" s="1"/>
  <c r="C104" i="30"/>
  <c r="D17" i="32" s="1"/>
  <c r="E71" i="30"/>
  <c r="E47"/>
  <c r="B105"/>
  <c r="B18" i="32" s="1"/>
  <c r="D30" i="30"/>
  <c r="C420" l="1"/>
  <c r="F422" s="1"/>
  <c r="C327"/>
  <c r="B401"/>
  <c r="C702"/>
  <c r="F706" s="1"/>
  <c r="B728"/>
  <c r="C308"/>
  <c r="E307" s="1"/>
  <c r="B584"/>
  <c r="C289"/>
  <c r="F291" s="1"/>
  <c r="B702"/>
  <c r="D313" i="32"/>
  <c r="C401" i="30"/>
  <c r="C584"/>
  <c r="F586" s="1"/>
  <c r="D276" i="32"/>
  <c r="C376" i="30"/>
  <c r="F379" s="1"/>
  <c r="D464" i="32"/>
  <c r="C609" i="30"/>
  <c r="D483" i="32"/>
  <c r="C628" i="30"/>
  <c r="D497" i="32"/>
  <c r="C653" i="30"/>
  <c r="D574" i="32"/>
  <c r="C783" i="30"/>
  <c r="B248" i="32"/>
  <c r="B308" i="30"/>
  <c r="B327"/>
  <c r="B791"/>
  <c r="B103" i="32" s="1"/>
  <c r="B609" i="30"/>
  <c r="B628"/>
  <c r="B653"/>
  <c r="B783"/>
  <c r="E77" i="32"/>
  <c r="D378" i="30"/>
  <c r="B376"/>
  <c r="D560" i="32"/>
  <c r="C728" i="30"/>
  <c r="F730" s="1"/>
  <c r="B420"/>
  <c r="E708"/>
  <c r="D647"/>
  <c r="D635"/>
  <c r="D603"/>
  <c r="F395"/>
  <c r="E394"/>
  <c r="F387"/>
  <c r="E382"/>
  <c r="F374"/>
  <c r="E369"/>
  <c r="F356"/>
  <c r="E351"/>
  <c r="F344"/>
  <c r="E339"/>
  <c r="D277" i="32"/>
  <c r="F338" i="30"/>
  <c r="E333"/>
  <c r="F325"/>
  <c r="E320"/>
  <c r="F318"/>
  <c r="E314"/>
  <c r="D261" i="32"/>
  <c r="F287" i="30"/>
  <c r="E282"/>
  <c r="F280"/>
  <c r="E276"/>
  <c r="E288"/>
  <c r="F267"/>
  <c r="E263"/>
  <c r="F255"/>
  <c r="E251"/>
  <c r="F249"/>
  <c r="E245"/>
  <c r="F243"/>
  <c r="E239"/>
  <c r="F244"/>
  <c r="F238"/>
  <c r="E233"/>
  <c r="F231"/>
  <c r="E227"/>
  <c r="F225"/>
  <c r="E221"/>
  <c r="F219"/>
  <c r="E215"/>
  <c r="F207"/>
  <c r="E203"/>
  <c r="F201"/>
  <c r="E197"/>
  <c r="F192"/>
  <c r="E191"/>
  <c r="D192"/>
  <c r="F183"/>
  <c r="E178"/>
  <c r="F177"/>
  <c r="E172"/>
  <c r="F171"/>
  <c r="E166"/>
  <c r="F165"/>
  <c r="E160"/>
  <c r="F159"/>
  <c r="E154"/>
  <c r="F153"/>
  <c r="E148"/>
  <c r="F146"/>
  <c r="E141"/>
  <c r="F133"/>
  <c r="E128"/>
  <c r="F127"/>
  <c r="E122"/>
  <c r="F121"/>
  <c r="E116"/>
  <c r="D115" i="32"/>
  <c r="F120" i="30"/>
  <c r="F112"/>
  <c r="E109"/>
  <c r="F100"/>
  <c r="E95"/>
  <c r="F93"/>
  <c r="E89"/>
  <c r="F87"/>
  <c r="E83"/>
  <c r="F78"/>
  <c r="E77"/>
  <c r="F66"/>
  <c r="E65"/>
  <c r="F60"/>
  <c r="E59"/>
  <c r="F54"/>
  <c r="E53"/>
  <c r="F42"/>
  <c r="E41"/>
  <c r="F36"/>
  <c r="E35"/>
  <c r="F32"/>
  <c r="E29"/>
  <c r="F28"/>
  <c r="E23"/>
  <c r="F22"/>
  <c r="E17"/>
  <c r="F16"/>
  <c r="E11"/>
  <c r="F12"/>
  <c r="C435" i="32"/>
  <c r="C110"/>
  <c r="E110" s="1"/>
  <c r="F104"/>
  <c r="C111"/>
  <c r="F105"/>
  <c r="C109"/>
  <c r="F103"/>
  <c r="D96" i="30"/>
  <c r="F99"/>
  <c r="D78"/>
  <c r="D36"/>
  <c r="F33" i="32"/>
  <c r="G33" s="1"/>
  <c r="D302" i="30"/>
  <c r="F302"/>
  <c r="D312"/>
  <c r="D249" i="32"/>
  <c r="C249" s="1"/>
  <c r="D311" i="30"/>
  <c r="D248" i="32"/>
  <c r="F300" i="30"/>
  <c r="D296"/>
  <c r="D403"/>
  <c r="D395"/>
  <c r="D389"/>
  <c r="F391"/>
  <c r="D383"/>
  <c r="B315" i="32"/>
  <c r="C315" s="1"/>
  <c r="D405" i="30"/>
  <c r="B314" i="32"/>
  <c r="C314" s="1"/>
  <c r="D404" i="30"/>
  <c r="D293"/>
  <c r="F281"/>
  <c r="C235" i="32"/>
  <c r="D277" i="30"/>
  <c r="C233" i="32"/>
  <c r="D291" i="30"/>
  <c r="D283"/>
  <c r="D541"/>
  <c r="D529"/>
  <c r="D523"/>
  <c r="D517"/>
  <c r="D511"/>
  <c r="D505"/>
  <c r="F501"/>
  <c r="D499"/>
  <c r="E498"/>
  <c r="F502"/>
  <c r="F495"/>
  <c r="D493"/>
  <c r="E492"/>
  <c r="D487"/>
  <c r="F487"/>
  <c r="D475"/>
  <c r="D469"/>
  <c r="E468"/>
  <c r="F471"/>
  <c r="D463"/>
  <c r="D457"/>
  <c r="D451"/>
  <c r="D445"/>
  <c r="D439"/>
  <c r="D433"/>
  <c r="F48"/>
  <c r="D48"/>
  <c r="D597"/>
  <c r="D591"/>
  <c r="D611"/>
  <c r="B466" i="32"/>
  <c r="C466" s="1"/>
  <c r="D613" i="30"/>
  <c r="B465" i="32"/>
  <c r="C465" s="1"/>
  <c r="E465" s="1"/>
  <c r="D612" i="30"/>
  <c r="D370"/>
  <c r="D364"/>
  <c r="F366"/>
  <c r="F362"/>
  <c r="D358"/>
  <c r="D352"/>
  <c r="F350"/>
  <c r="D346"/>
  <c r="D340"/>
  <c r="D334"/>
  <c r="B277" i="32"/>
  <c r="D380" i="30"/>
  <c r="B276" i="32"/>
  <c r="D379" i="30"/>
  <c r="D72"/>
  <c r="F72"/>
  <c r="D777"/>
  <c r="D771"/>
  <c r="D765"/>
  <c r="F763"/>
  <c r="D759"/>
  <c r="D753"/>
  <c r="D747"/>
  <c r="D741"/>
  <c r="D735"/>
  <c r="B576" i="32"/>
  <c r="C576" s="1"/>
  <c r="D787" i="30"/>
  <c r="B575" i="32"/>
  <c r="C575" s="1"/>
  <c r="E575" s="1"/>
  <c r="D786" i="30"/>
  <c r="B574" i="32"/>
  <c r="D785" i="30"/>
  <c r="D716"/>
  <c r="D722"/>
  <c r="B562" i="32"/>
  <c r="C562" s="1"/>
  <c r="D732" i="30"/>
  <c r="B561" i="32"/>
  <c r="C561" s="1"/>
  <c r="E561" s="1"/>
  <c r="D731" i="30"/>
  <c r="B560" i="32"/>
  <c r="D730" i="30"/>
  <c r="D321"/>
  <c r="D331"/>
  <c r="D330"/>
  <c r="D315"/>
  <c r="D329"/>
  <c r="D155"/>
  <c r="D149"/>
  <c r="D179"/>
  <c r="D161"/>
  <c r="D167"/>
  <c r="D173"/>
  <c r="D566"/>
  <c r="D572"/>
  <c r="F578"/>
  <c r="D578"/>
  <c r="D586"/>
  <c r="D560"/>
  <c r="D588"/>
  <c r="D587"/>
  <c r="F556"/>
  <c r="F144"/>
  <c r="D142"/>
  <c r="F142"/>
  <c r="D18"/>
  <c r="F21" i="32"/>
  <c r="G21" s="1"/>
  <c r="D84" i="30"/>
  <c r="F84"/>
  <c r="D12"/>
  <c r="D42"/>
  <c r="D129"/>
  <c r="D123"/>
  <c r="F119"/>
  <c r="D117"/>
  <c r="D139"/>
  <c r="B115" i="32"/>
  <c r="D138" i="30"/>
  <c r="B114" i="32"/>
  <c r="C114" s="1"/>
  <c r="D616" i="30"/>
  <c r="D622"/>
  <c r="B485" i="32"/>
  <c r="C485" s="1"/>
  <c r="D632" i="30"/>
  <c r="B484" i="32"/>
  <c r="C484" s="1"/>
  <c r="E484" s="1"/>
  <c r="D631" i="30"/>
  <c r="B483" i="32"/>
  <c r="D630" i="30"/>
  <c r="D414"/>
  <c r="D332" i="32"/>
  <c r="C332" s="1"/>
  <c r="D422" i="30"/>
  <c r="D408"/>
  <c r="B334" i="32"/>
  <c r="C334" s="1"/>
  <c r="D424" i="30"/>
  <c r="B333" i="32"/>
  <c r="C333" s="1"/>
  <c r="E333" s="1"/>
  <c r="D423" i="30"/>
  <c r="D696"/>
  <c r="D690"/>
  <c r="D678"/>
  <c r="D666"/>
  <c r="D660"/>
  <c r="D516" i="32"/>
  <c r="C516" s="1"/>
  <c r="D704" i="30"/>
  <c r="B518" i="32"/>
  <c r="C518" s="1"/>
  <c r="D706" i="30"/>
  <c r="B517" i="32"/>
  <c r="C517" s="1"/>
  <c r="E517" s="1"/>
  <c r="D705" i="30"/>
  <c r="D90"/>
  <c r="D24"/>
  <c r="D66"/>
  <c r="D110"/>
  <c r="D60"/>
  <c r="D641"/>
  <c r="B499" i="32"/>
  <c r="C499" s="1"/>
  <c r="D657" i="30"/>
  <c r="B498" i="32"/>
  <c r="C498" s="1"/>
  <c r="D656" i="30"/>
  <c r="B497" i="32"/>
  <c r="D655" i="30"/>
  <c r="D54"/>
  <c r="D106"/>
  <c r="D105"/>
  <c r="D709"/>
  <c r="D264"/>
  <c r="F268"/>
  <c r="D258"/>
  <c r="D252"/>
  <c r="D246"/>
  <c r="D240"/>
  <c r="D234"/>
  <c r="D228"/>
  <c r="D222"/>
  <c r="F226"/>
  <c r="D216"/>
  <c r="F220"/>
  <c r="D210"/>
  <c r="D204"/>
  <c r="D172" i="32"/>
  <c r="D272" i="30"/>
  <c r="D198"/>
  <c r="B174" i="32"/>
  <c r="C174" s="1"/>
  <c r="D274" i="30"/>
  <c r="B173" i="32"/>
  <c r="C173" s="1"/>
  <c r="E173" s="1"/>
  <c r="D273" i="30"/>
  <c r="C26" i="32"/>
  <c r="E26" s="1"/>
  <c r="F22"/>
  <c r="G22" s="1"/>
  <c r="C91"/>
  <c r="E91" s="1"/>
  <c r="F87"/>
  <c r="G87" s="1"/>
  <c r="C99"/>
  <c r="C71"/>
  <c r="F67"/>
  <c r="G67" s="1"/>
  <c r="C291"/>
  <c r="F277"/>
  <c r="G277" s="1"/>
  <c r="C38"/>
  <c r="E38" s="1"/>
  <c r="F34"/>
  <c r="G34" s="1"/>
  <c r="C58"/>
  <c r="E58" s="1"/>
  <c r="F54"/>
  <c r="G54" s="1"/>
  <c r="C69"/>
  <c r="F65"/>
  <c r="G65" s="1"/>
  <c r="C90"/>
  <c r="F86"/>
  <c r="G86" s="1"/>
  <c r="C100"/>
  <c r="E100" s="1"/>
  <c r="C182"/>
  <c r="E182" s="1"/>
  <c r="F173"/>
  <c r="G173" s="1"/>
  <c r="C436"/>
  <c r="E436" s="1"/>
  <c r="C57"/>
  <c r="F53"/>
  <c r="G53" s="1"/>
  <c r="C70"/>
  <c r="E70" s="1"/>
  <c r="F66"/>
  <c r="G66" s="1"/>
  <c r="C27"/>
  <c r="F23"/>
  <c r="G23" s="1"/>
  <c r="C92"/>
  <c r="F88"/>
  <c r="G88" s="1"/>
  <c r="C183"/>
  <c r="F174"/>
  <c r="G174" s="1"/>
  <c r="C290"/>
  <c r="E290" s="1"/>
  <c r="F276"/>
  <c r="G276" s="1"/>
  <c r="C437"/>
  <c r="C39"/>
  <c r="F35"/>
  <c r="G35" s="1"/>
  <c r="C59"/>
  <c r="F55"/>
  <c r="G55" s="1"/>
  <c r="C101"/>
  <c r="C84"/>
  <c r="C25"/>
  <c r="C21"/>
  <c r="C33"/>
  <c r="C37"/>
  <c r="C82"/>
  <c r="C83"/>
  <c r="E83" s="1"/>
  <c r="B464"/>
  <c r="F18" i="30"/>
  <c r="F26"/>
  <c r="F33"/>
  <c r="F132"/>
  <c r="F169"/>
  <c r="F173"/>
  <c r="F283"/>
  <c r="F336"/>
  <c r="F469"/>
  <c r="F477"/>
  <c r="F514"/>
  <c r="E571"/>
  <c r="F711"/>
  <c r="E721"/>
  <c r="F724"/>
  <c r="F769"/>
  <c r="C34" i="32"/>
  <c r="E49"/>
  <c r="C55"/>
  <c r="E61"/>
  <c r="C66"/>
  <c r="E66" s="1"/>
  <c r="F431" i="30"/>
  <c r="F427"/>
  <c r="F429"/>
  <c r="F334"/>
  <c r="F340"/>
  <c r="E388"/>
  <c r="E407"/>
  <c r="F410"/>
  <c r="F574"/>
  <c r="F716"/>
  <c r="F722"/>
  <c r="E601" i="32"/>
  <c r="E597"/>
  <c r="E599"/>
  <c r="E611"/>
  <c r="C22"/>
  <c r="E22" s="1"/>
  <c r="B262"/>
  <c r="C262" s="1"/>
  <c r="E262" s="1"/>
  <c r="B275"/>
  <c r="C275" s="1"/>
  <c r="F88" i="30"/>
  <c r="F349"/>
  <c r="F20"/>
  <c r="F30"/>
  <c r="F34"/>
  <c r="F175"/>
  <c r="F182"/>
  <c r="F285"/>
  <c r="F324"/>
  <c r="F342"/>
  <c r="F346"/>
  <c r="E363"/>
  <c r="F367"/>
  <c r="F372"/>
  <c r="F460"/>
  <c r="E474"/>
  <c r="F478"/>
  <c r="F481"/>
  <c r="F526"/>
  <c r="F532"/>
  <c r="F560"/>
  <c r="F626"/>
  <c r="F651"/>
  <c r="E659"/>
  <c r="F741"/>
  <c r="E613" i="32"/>
  <c r="E615"/>
  <c r="E47"/>
  <c r="E75"/>
  <c r="E79"/>
  <c r="C86"/>
  <c r="C135" i="30"/>
  <c r="F135" s="1"/>
  <c r="B261" i="32"/>
  <c r="B263"/>
  <c r="C263" s="1"/>
  <c r="B313"/>
  <c r="F484" i="30"/>
  <c r="F21"/>
  <c r="F24"/>
  <c r="F86"/>
  <c r="F98"/>
  <c r="F167"/>
  <c r="F319"/>
  <c r="E345"/>
  <c r="F348"/>
  <c r="F373"/>
  <c r="F383"/>
  <c r="F389"/>
  <c r="E480"/>
  <c r="F483"/>
  <c r="F493"/>
  <c r="F513"/>
  <c r="E522"/>
  <c r="E528"/>
  <c r="E347" i="32"/>
  <c r="E559" i="30"/>
  <c r="F562"/>
  <c r="F572"/>
  <c r="F607"/>
  <c r="E617" i="32"/>
  <c r="E46"/>
  <c r="E78"/>
  <c r="E584"/>
  <c r="E595"/>
  <c r="E609"/>
  <c r="E43"/>
  <c r="E63"/>
  <c r="E96"/>
  <c r="E580"/>
  <c r="E582"/>
  <c r="E607"/>
  <c r="E45"/>
  <c r="F181" i="30"/>
  <c r="F179"/>
  <c r="E94" i="32"/>
  <c r="C88"/>
  <c r="C65"/>
  <c r="E73"/>
  <c r="C53"/>
  <c r="E51"/>
  <c r="E41"/>
  <c r="E31"/>
  <c r="E29"/>
  <c r="C23"/>
  <c r="E257"/>
  <c r="E268"/>
  <c r="E342"/>
  <c r="E369"/>
  <c r="E375"/>
  <c r="E385"/>
  <c r="E391"/>
  <c r="E401"/>
  <c r="E407"/>
  <c r="E417"/>
  <c r="E423"/>
  <c r="E433"/>
  <c r="E588"/>
  <c r="E605"/>
  <c r="E622"/>
  <c r="E258"/>
  <c r="E343"/>
  <c r="E376"/>
  <c r="E392"/>
  <c r="E408"/>
  <c r="E424"/>
  <c r="E579"/>
  <c r="E596"/>
  <c r="E612"/>
  <c r="E586"/>
  <c r="E603"/>
  <c r="E620"/>
  <c r="F739" i="30"/>
  <c r="E715"/>
  <c r="F718"/>
  <c r="F719"/>
  <c r="F670"/>
  <c r="E665"/>
  <c r="F668"/>
  <c r="F666"/>
  <c r="F662"/>
  <c r="F656"/>
  <c r="F601"/>
  <c r="E577"/>
  <c r="F580"/>
  <c r="F566"/>
  <c r="E565"/>
  <c r="F568"/>
  <c r="E553"/>
  <c r="F531"/>
  <c r="F525"/>
  <c r="F519"/>
  <c r="E516"/>
  <c r="F520"/>
  <c r="F507"/>
  <c r="E504"/>
  <c r="F508"/>
  <c r="F499"/>
  <c r="F496"/>
  <c r="F490"/>
  <c r="E486"/>
  <c r="F489"/>
  <c r="F475"/>
  <c r="F472"/>
  <c r="F466"/>
  <c r="F463"/>
  <c r="E462"/>
  <c r="F465"/>
  <c r="F454"/>
  <c r="F451"/>
  <c r="E450"/>
  <c r="F453"/>
  <c r="F547"/>
  <c r="F414"/>
  <c r="F417"/>
  <c r="E413"/>
  <c r="F416"/>
  <c r="F411"/>
  <c r="F398"/>
  <c r="F397"/>
  <c r="F392"/>
  <c r="F385"/>
  <c r="F386"/>
  <c r="F364"/>
  <c r="E357"/>
  <c r="F360"/>
  <c r="F361"/>
  <c r="F355"/>
  <c r="F352"/>
  <c r="F354"/>
  <c r="F343"/>
  <c r="F337"/>
  <c r="F330"/>
  <c r="F296"/>
  <c r="F279"/>
  <c r="F277"/>
  <c r="C270"/>
  <c r="F272" s="1"/>
  <c r="F176"/>
  <c r="F164"/>
  <c r="F161"/>
  <c r="B185"/>
  <c r="F163"/>
  <c r="F158"/>
  <c r="F157"/>
  <c r="F155"/>
  <c r="F152"/>
  <c r="C793"/>
  <c r="F151"/>
  <c r="F149"/>
  <c r="F145"/>
  <c r="F131"/>
  <c r="F126"/>
  <c r="F125"/>
  <c r="B135"/>
  <c r="F113"/>
  <c r="F27"/>
  <c r="F15"/>
  <c r="F14"/>
  <c r="B102"/>
  <c r="F212"/>
  <c r="F210"/>
  <c r="F260"/>
  <c r="F258"/>
  <c r="F594"/>
  <c r="F593"/>
  <c r="E590"/>
  <c r="F643"/>
  <c r="E640"/>
  <c r="F641"/>
  <c r="F194"/>
  <c r="F230"/>
  <c r="F228"/>
  <c r="F254"/>
  <c r="F252"/>
  <c r="F305"/>
  <c r="F304"/>
  <c r="F442"/>
  <c r="F441"/>
  <c r="F543"/>
  <c r="E540"/>
  <c r="F541"/>
  <c r="F618"/>
  <c r="E615"/>
  <c r="F637"/>
  <c r="E634"/>
  <c r="F635"/>
  <c r="F681"/>
  <c r="F680"/>
  <c r="E677"/>
  <c r="F750"/>
  <c r="F749"/>
  <c r="E746"/>
  <c r="F774"/>
  <c r="F773"/>
  <c r="E770"/>
  <c r="F200"/>
  <c r="F198"/>
  <c r="F224"/>
  <c r="F222"/>
  <c r="F248"/>
  <c r="F246"/>
  <c r="F299"/>
  <c r="F298"/>
  <c r="F323"/>
  <c r="F321"/>
  <c r="F606"/>
  <c r="F605"/>
  <c r="E602"/>
  <c r="F744"/>
  <c r="F743"/>
  <c r="E740"/>
  <c r="F768"/>
  <c r="F767"/>
  <c r="E764"/>
  <c r="F40"/>
  <c r="F46"/>
  <c r="F64"/>
  <c r="F70"/>
  <c r="C185"/>
  <c r="F688"/>
  <c r="B793"/>
  <c r="B105" i="32" s="1"/>
  <c r="F51" i="30"/>
  <c r="F57"/>
  <c r="C791"/>
  <c r="D103" i="32" s="1"/>
  <c r="F620" i="30"/>
  <c r="F38"/>
  <c r="F44"/>
  <c r="F50"/>
  <c r="F56"/>
  <c r="F62"/>
  <c r="F68"/>
  <c r="F74"/>
  <c r="F80"/>
  <c r="F82"/>
  <c r="F94"/>
  <c r="F96"/>
  <c r="B104"/>
  <c r="B17" i="32" s="1"/>
  <c r="F117" i="30"/>
  <c r="F123"/>
  <c r="F129"/>
  <c r="C792"/>
  <c r="F195"/>
  <c r="F214"/>
  <c r="F262"/>
  <c r="F595"/>
  <c r="F619"/>
  <c r="F645"/>
  <c r="F236"/>
  <c r="F234"/>
  <c r="F430"/>
  <c r="E426"/>
  <c r="F448"/>
  <c r="F447"/>
  <c r="E444"/>
  <c r="F686"/>
  <c r="E683"/>
  <c r="F698"/>
  <c r="E695"/>
  <c r="F696"/>
  <c r="F756"/>
  <c r="F755"/>
  <c r="E752"/>
  <c r="F780"/>
  <c r="F779"/>
  <c r="E776"/>
  <c r="F206"/>
  <c r="F204"/>
  <c r="B292"/>
  <c r="B234" i="32" s="1"/>
  <c r="C234" s="1"/>
  <c r="F692" i="30"/>
  <c r="E689"/>
  <c r="F690"/>
  <c r="F218"/>
  <c r="F216"/>
  <c r="F242"/>
  <c r="F240"/>
  <c r="F266"/>
  <c r="F264"/>
  <c r="F317"/>
  <c r="F315"/>
  <c r="F436"/>
  <c r="F435"/>
  <c r="E432"/>
  <c r="F600"/>
  <c r="F599"/>
  <c r="E596"/>
  <c r="F625"/>
  <c r="F624"/>
  <c r="E621"/>
  <c r="F649"/>
  <c r="E646"/>
  <c r="F647"/>
  <c r="F738"/>
  <c r="F737"/>
  <c r="E734"/>
  <c r="F762"/>
  <c r="F761"/>
  <c r="E758"/>
  <c r="F52"/>
  <c r="F58"/>
  <c r="F76"/>
  <c r="F81"/>
  <c r="C102"/>
  <c r="F106" s="1"/>
  <c r="F39"/>
  <c r="F45"/>
  <c r="F63"/>
  <c r="F69"/>
  <c r="F75"/>
  <c r="F92"/>
  <c r="F196"/>
  <c r="F90"/>
  <c r="F208"/>
  <c r="F213"/>
  <c r="F232"/>
  <c r="F237"/>
  <c r="F256"/>
  <c r="F261"/>
  <c r="B270"/>
  <c r="F306"/>
  <c r="F443"/>
  <c r="F445"/>
  <c r="F545"/>
  <c r="D554"/>
  <c r="F591"/>
  <c r="F639"/>
  <c r="F644"/>
  <c r="F675"/>
  <c r="F682"/>
  <c r="F684"/>
  <c r="F694"/>
  <c r="F699"/>
  <c r="F751"/>
  <c r="F753"/>
  <c r="F775"/>
  <c r="F777"/>
  <c r="F286"/>
  <c r="F399"/>
  <c r="F509"/>
  <c r="F515"/>
  <c r="F521"/>
  <c r="F527"/>
  <c r="F533"/>
  <c r="F557"/>
  <c r="F563"/>
  <c r="F569"/>
  <c r="F575"/>
  <c r="F581"/>
  <c r="F663"/>
  <c r="F712"/>
  <c r="F725"/>
  <c r="F554"/>
  <c r="F609"/>
  <c r="F631"/>
  <c r="F660"/>
  <c r="F709"/>
  <c r="C799" l="1"/>
  <c r="D14" i="32" s="1"/>
  <c r="D105"/>
  <c r="C798" i="30"/>
  <c r="D13" i="32" s="1"/>
  <c r="D104"/>
  <c r="C248"/>
  <c r="E247" s="1"/>
  <c r="C464"/>
  <c r="E464" s="1"/>
  <c r="C497"/>
  <c r="E497" s="1"/>
  <c r="E101"/>
  <c r="E39"/>
  <c r="E99"/>
  <c r="D292" i="30"/>
  <c r="B289"/>
  <c r="C276" i="32"/>
  <c r="E276" s="1"/>
  <c r="C789" i="30"/>
  <c r="F789" s="1"/>
  <c r="C560" i="32"/>
  <c r="E560" s="1"/>
  <c r="C574"/>
  <c r="C313"/>
  <c r="E313" s="1"/>
  <c r="C483"/>
  <c r="E483" s="1"/>
  <c r="C261"/>
  <c r="E261" s="1"/>
  <c r="E111"/>
  <c r="F657" i="30"/>
  <c r="E375"/>
  <c r="C277" i="32"/>
  <c r="E326" i="30"/>
  <c r="E269"/>
  <c r="F188"/>
  <c r="E184"/>
  <c r="C115" i="32"/>
  <c r="E115" s="1"/>
  <c r="E134" i="30"/>
  <c r="E101"/>
  <c r="F17" i="32"/>
  <c r="G17" s="1"/>
  <c r="C172"/>
  <c r="E172" s="1"/>
  <c r="E109"/>
  <c r="E25"/>
  <c r="E27"/>
  <c r="D308" i="30"/>
  <c r="D401"/>
  <c r="D547"/>
  <c r="E59" i="32"/>
  <c r="D609" i="30"/>
  <c r="E291" i="32"/>
  <c r="D376" i="30"/>
  <c r="E576" i="32"/>
  <c r="E574"/>
  <c r="D783" i="30"/>
  <c r="D728"/>
  <c r="D327"/>
  <c r="D185"/>
  <c r="E435" i="32"/>
  <c r="D584" i="30"/>
  <c r="E437" i="32"/>
  <c r="E90"/>
  <c r="E92"/>
  <c r="F138" i="30"/>
  <c r="F139"/>
  <c r="F137"/>
  <c r="D135"/>
  <c r="D628"/>
  <c r="D420"/>
  <c r="D672"/>
  <c r="E37" i="32"/>
  <c r="E71"/>
  <c r="D653" i="30"/>
  <c r="E499" i="32"/>
  <c r="D102" i="30"/>
  <c r="D104"/>
  <c r="C17" i="32"/>
  <c r="D270" i="30"/>
  <c r="B799"/>
  <c r="D793"/>
  <c r="E181" i="32"/>
  <c r="E183"/>
  <c r="C361"/>
  <c r="E23"/>
  <c r="E69"/>
  <c r="E57"/>
  <c r="F18"/>
  <c r="G18" s="1"/>
  <c r="F19"/>
  <c r="G19" s="1"/>
  <c r="C360"/>
  <c r="E360" s="1"/>
  <c r="C359"/>
  <c r="E21"/>
  <c r="E289"/>
  <c r="E84"/>
  <c r="E82"/>
  <c r="C54"/>
  <c r="E54" s="1"/>
  <c r="E65"/>
  <c r="C67"/>
  <c r="E67" s="1"/>
  <c r="C87"/>
  <c r="E87" s="1"/>
  <c r="E33"/>
  <c r="E34"/>
  <c r="C35"/>
  <c r="E35" s="1"/>
  <c r="E498"/>
  <c r="E518"/>
  <c r="E466"/>
  <c r="E485"/>
  <c r="E174"/>
  <c r="E562"/>
  <c r="E348"/>
  <c r="E334"/>
  <c r="E346"/>
  <c r="E233"/>
  <c r="E234"/>
  <c r="E315"/>
  <c r="E314"/>
  <c r="E235"/>
  <c r="E263"/>
  <c r="D702" i="30"/>
  <c r="E516" i="32"/>
  <c r="E113"/>
  <c r="E114"/>
  <c r="F331" i="30"/>
  <c r="E332" i="32"/>
  <c r="B797" i="30"/>
  <c r="B12" i="32" s="1"/>
  <c r="E701" i="30"/>
  <c r="F705"/>
  <c r="E652"/>
  <c r="F653"/>
  <c r="F655"/>
  <c r="F551"/>
  <c r="F550"/>
  <c r="E546"/>
  <c r="F549"/>
  <c r="F380"/>
  <c r="F376"/>
  <c r="F378"/>
  <c r="F329"/>
  <c r="F327"/>
  <c r="F270"/>
  <c r="F274"/>
  <c r="F273"/>
  <c r="F187"/>
  <c r="F310"/>
  <c r="F308"/>
  <c r="F785"/>
  <c r="F783"/>
  <c r="F787"/>
  <c r="E782"/>
  <c r="F401"/>
  <c r="F404"/>
  <c r="F403"/>
  <c r="F289"/>
  <c r="F293"/>
  <c r="F292"/>
  <c r="F420"/>
  <c r="F424"/>
  <c r="E419"/>
  <c r="F102"/>
  <c r="F104"/>
  <c r="F105"/>
  <c r="B792"/>
  <c r="D289"/>
  <c r="F628"/>
  <c r="F632"/>
  <c r="E627"/>
  <c r="F674"/>
  <c r="E671"/>
  <c r="F672"/>
  <c r="F676"/>
  <c r="F702"/>
  <c r="F704"/>
  <c r="F612"/>
  <c r="F786"/>
  <c r="F611"/>
  <c r="E400"/>
  <c r="F311"/>
  <c r="F423"/>
  <c r="F312"/>
  <c r="E727"/>
  <c r="E583"/>
  <c r="F630"/>
  <c r="F613"/>
  <c r="F728"/>
  <c r="F731"/>
  <c r="F732"/>
  <c r="F584"/>
  <c r="F588"/>
  <c r="C797"/>
  <c r="F185"/>
  <c r="F189"/>
  <c r="E608"/>
  <c r="F587"/>
  <c r="F405"/>
  <c r="B789" l="1"/>
  <c r="D789" s="1"/>
  <c r="B104" i="32"/>
  <c r="C104" s="1"/>
  <c r="E104" s="1"/>
  <c r="D12"/>
  <c r="C12" s="1"/>
  <c r="D799" i="30"/>
  <c r="B14" i="32"/>
  <c r="C14" s="1"/>
  <c r="E248"/>
  <c r="E249"/>
  <c r="E275"/>
  <c r="E277"/>
  <c r="C103"/>
  <c r="C105"/>
  <c r="E361"/>
  <c r="E359"/>
  <c r="B798" i="30"/>
  <c r="D792"/>
  <c r="D797"/>
  <c r="D791"/>
  <c r="F348" i="32"/>
  <c r="G348" s="1"/>
  <c r="C357"/>
  <c r="C356"/>
  <c r="E356" s="1"/>
  <c r="F347"/>
  <c r="G347" s="1"/>
  <c r="G346"/>
  <c r="C355"/>
  <c r="E53"/>
  <c r="E88"/>
  <c r="E86"/>
  <c r="E55"/>
  <c r="C19"/>
  <c r="C18"/>
  <c r="F793" i="30"/>
  <c r="E788"/>
  <c r="F791"/>
  <c r="F792"/>
  <c r="C795"/>
  <c r="F797" s="1"/>
  <c r="E19" i="32" l="1"/>
  <c r="F795" i="30"/>
  <c r="D10" i="32"/>
  <c r="D798" i="30"/>
  <c r="B13" i="32"/>
  <c r="C13" s="1"/>
  <c r="E13" s="1"/>
  <c r="E17"/>
  <c r="E103"/>
  <c r="E105"/>
  <c r="E355"/>
  <c r="E357"/>
  <c r="B795" i="30"/>
  <c r="B10" i="32" s="1"/>
  <c r="E18"/>
  <c r="F799" i="30"/>
  <c r="F798"/>
  <c r="E794"/>
  <c r="C10" i="32" l="1"/>
  <c r="E10" s="1"/>
  <c r="E12"/>
  <c r="E14"/>
  <c r="D795" i="30"/>
</calcChain>
</file>

<file path=xl/sharedStrings.xml><?xml version="1.0" encoding="utf-8"?>
<sst xmlns="http://schemas.openxmlformats.org/spreadsheetml/2006/main" count="2342" uniqueCount="434">
  <si>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</si>
  <si>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</si>
  <si>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</si>
  <si>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</si>
  <si>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</si>
  <si>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план на отчетный период**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</si>
  <si>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</si>
  <si>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</si>
  <si>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</si>
  <si>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</si>
  <si>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Мониторинг целевых показателей, установленных в плане мероприятий "дорожной карте"</t>
  </si>
  <si>
    <t>Среднесписочная численность, чел.</t>
  </si>
  <si>
    <t>Доля ФОТ АУП и вспомогательного персонала в общем ФОТ, %</t>
  </si>
  <si>
    <t>в том числе по группам персонала:</t>
  </si>
  <si>
    <t>Административно-управленческий персонал</t>
  </si>
  <si>
    <t>Основной персонал</t>
  </si>
  <si>
    <t>Прочий персонал (вспомогательный)</t>
  </si>
  <si>
    <t>ФОТ , всего:</t>
  </si>
  <si>
    <t>Наименование МУ</t>
  </si>
  <si>
    <t>Александровский район</t>
  </si>
  <si>
    <t>Зырянский район</t>
  </si>
  <si>
    <t>ОГУ 1</t>
  </si>
  <si>
    <t>ОГУ 2</t>
  </si>
  <si>
    <t>Всего по ОГУ, подведомственным Департаменту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</si>
  <si>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</si>
  <si>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</si>
  <si>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</si>
  <si>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Кожевниковский район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</si>
  <si>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</si>
  <si>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</si>
  <si>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</si>
  <si>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</si>
  <si>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</si>
  <si>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</si>
  <si>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</si>
  <si>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Томский район</t>
  </si>
  <si>
    <t>Чаинский район</t>
  </si>
  <si>
    <t>Всего по муниципальному образованию "Чаинский район"</t>
  </si>
  <si>
    <t>Шегарский район</t>
  </si>
  <si>
    <t>Всего по муниципальному образованию "Шегарский район"</t>
  </si>
  <si>
    <t>Асиновский район</t>
  </si>
  <si>
    <t>Всего по муниципальному образованию "Асиновский район"</t>
  </si>
  <si>
    <t>г.Томск</t>
  </si>
  <si>
    <t>г. Стрежевой</t>
  </si>
  <si>
    <t>ЗАТО Северск</t>
  </si>
  <si>
    <t>Всего по муниципальному образованию "ЗАТО Северск"</t>
  </si>
  <si>
    <t>Доля фонда оплаты труда в общем фонде оплаты труда, %</t>
  </si>
  <si>
    <t>ФОТ, всего:</t>
  </si>
  <si>
    <t>ФОТ всего:</t>
  </si>
  <si>
    <t>(данные ведомственной статистики)</t>
  </si>
  <si>
    <t>Среднесписочная численность работников, чел.</t>
  </si>
  <si>
    <t>Среднемесячная заработная плата по категориям персонала, руб.</t>
  </si>
  <si>
    <t>Отношение среднемесячной заработной платы категорий персонала к среднемесячной заработной плате основного персонала учреждений, раз</t>
  </si>
  <si>
    <t>Работники культуры</t>
  </si>
  <si>
    <t>ОГУ</t>
  </si>
  <si>
    <t>АУП</t>
  </si>
  <si>
    <t>основной</t>
  </si>
  <si>
    <t>вспомогательный</t>
  </si>
  <si>
    <t>Библиотеки</t>
  </si>
  <si>
    <t>ОГАУК "ТОУНБ им.А.С. Пушкина"</t>
  </si>
  <si>
    <t>ОГАУК "ТОДЮБ"</t>
  </si>
  <si>
    <t>Культурно-досуговые учреждения</t>
  </si>
  <si>
    <t>ОГАУК «ДНТ «Авангард»</t>
  </si>
  <si>
    <t>ОГАУК «ТО РНД»</t>
  </si>
  <si>
    <t>ОГАУК «ЦТК»</t>
  </si>
  <si>
    <t>ОГАУК «Дом искусств»</t>
  </si>
  <si>
    <t>Музеи</t>
  </si>
  <si>
    <t>ОГАУК "ТОКМ им.М.Б. Шатилова"</t>
  </si>
  <si>
    <t>ОГАУК "ТОХМ"</t>
  </si>
  <si>
    <t>Театрально-зрелищные учреждения</t>
  </si>
  <si>
    <t>ОГАУК «Театр драмы»</t>
  </si>
  <si>
    <t>ОГАУК ТО ТЮЗ</t>
  </si>
  <si>
    <t>ОГАУК ТОТК и А
«Скоморох» им. Р. Виндермана</t>
  </si>
  <si>
    <t>Концертные организации</t>
  </si>
  <si>
    <t>ОГАУК «Томская областная государственная филармония»</t>
  </si>
  <si>
    <t>Архивы</t>
  </si>
  <si>
    <t>ОГКУ "ГАТО"</t>
  </si>
  <si>
    <t>ОГКУ "ЦДНИ ТО"</t>
  </si>
  <si>
    <t>Прочее</t>
  </si>
  <si>
    <t>ОГАУК "ЦОП"</t>
  </si>
  <si>
    <t>Муниципальные образования  (в разрезе муниципальных учреждения), всего:</t>
  </si>
  <si>
    <t>МБУ "Культурно - спортивный комплекс"</t>
  </si>
  <si>
    <t>Бакчарский район</t>
  </si>
  <si>
    <t>МБУК "Бакчарская межпоселенческая централизованная библиотечная система"</t>
  </si>
  <si>
    <t>Муниципальное казенное учреждение "Бакчарский краеведческий музей северного садоводства"</t>
  </si>
  <si>
    <t>МБУК "Бакчарская межпоселенческая централизованная клубная система"</t>
  </si>
  <si>
    <t>Верхнекетский район</t>
  </si>
  <si>
    <t>МАУ "Культура"</t>
  </si>
  <si>
    <t>МБУ "Межпоселенческая централизованная библиотечная система Зырянского района"</t>
  </si>
  <si>
    <t>МБУК "Зырянский краеведческий музей"</t>
  </si>
  <si>
    <t>Муниципальное бюджетное учреждение «Центр культуры и досуга муниципального образования «Чердатское сельское поселение»</t>
  </si>
  <si>
    <t>Муниципальное бюджетное учреждение «Центр культуры» Высоковского сельского поселения</t>
  </si>
  <si>
    <t>Муниципальное автономное учреждение «Центр культуры» Зырянского района</t>
  </si>
  <si>
    <t>Муниципальное бюджетное учреждение «Центр культурно-досуговой деятельности населения Михайловского сельского поселения»</t>
  </si>
  <si>
    <t>Муниципальное бюджетное учреждение культуры "Каргасокская центральная  районная библиотека"(создано в 2014 г.)</t>
  </si>
  <si>
    <t>Муниципальное бюджетное учреждение культуры "Каргасокский районный  дом культуры" (новое с 2014 г.)</t>
  </si>
  <si>
    <t>МКУК "Среднетымский центр культуры"</t>
  </si>
  <si>
    <t>МКУ "Культурно-досуговый центр Средневасюганского сельского поселения"</t>
  </si>
  <si>
    <t>МКУК "Нововасюганский центр культуры"</t>
  </si>
  <si>
    <t>МКУК "Сосновский центр культуры"</t>
  </si>
  <si>
    <t>МКУК "Тымский библиотечно-досуговый центр"</t>
  </si>
  <si>
    <t>МКУК "Усть-Тымский библиотечно-досуговый центр"</t>
  </si>
  <si>
    <t>МКУК "Культурно-библиотечный центр Новоюгинского поселения"</t>
  </si>
  <si>
    <t>МКУК "Вертикосский библиотечно-досуговый центр"</t>
  </si>
  <si>
    <t>МКУК "Киевский сельский библиотечно-досуговый центр"</t>
  </si>
  <si>
    <t>МКУК "Каргасокский культурно-досуговый и библиотечный центр"</t>
  </si>
  <si>
    <t>МКУК "Березовский библиотечно-досуговый центр"</t>
  </si>
  <si>
    <t>МБУ "Межпоселенческая централизованная библиотечная система Кожевниковского района"</t>
  </si>
  <si>
    <t>МБУК "Кожевниковская межмуниципальная централизованная клубная система"</t>
  </si>
  <si>
    <t>Кривошеинский район</t>
  </si>
  <si>
    <t>МБУ "Кривошеинская центральная межпоселенческая библиотека"</t>
  </si>
  <si>
    <t>МБУК "Кривошеинская межпоселенческая централизованная клубная система"</t>
  </si>
  <si>
    <t>МАУК "Молчановская межпоселенческая централизованная библиотечная система"</t>
  </si>
  <si>
    <t>МАУК "Межпоселенческий центр народного творчества и досуга"</t>
  </si>
  <si>
    <t>МБУК "Межпоселенческая библиотека"</t>
  </si>
  <si>
    <t>Музей</t>
  </si>
  <si>
    <t>МБУК "Муниципальный музей"</t>
  </si>
  <si>
    <t xml:space="preserve">МКУК МО "Заводское сельское поселение" "Заводской сельский дом культуры" </t>
  </si>
  <si>
    <t xml:space="preserve">МКУК МО "Старицинское  сельское поселение" "Старицинский  Дом культуры" </t>
  </si>
  <si>
    <t xml:space="preserve">МКУК МО "Новосельцевское  сельское поселение" "Новосельцевский сельский Дом культуры" </t>
  </si>
  <si>
    <t xml:space="preserve">МКУК "Нарымский СДК" </t>
  </si>
  <si>
    <t>МБУК "Районный Дом культуры"</t>
  </si>
  <si>
    <t>МАУ "Централизованная библиотечная система Первомайского района"</t>
  </si>
  <si>
    <t>МАУ "Первомайский районный краеведческий музей"</t>
  </si>
  <si>
    <t>МАУ "Централизованная клубная система Первомайского района"</t>
  </si>
  <si>
    <t>МКУ "Тегульдетская районная централизованная библиотечная система"</t>
  </si>
  <si>
    <t>МКУ "Районный центр творчества и досуга с филиалами"</t>
  </si>
  <si>
    <t>МБУК "Центр досуга Копыловского сельского поселения"</t>
  </si>
  <si>
    <t>МБУК "Межпоселенческая централизованная библиотечная система Чаинского района"</t>
  </si>
  <si>
    <t>МБУК "Подгорнский центр культуры и досуга"</t>
  </si>
  <si>
    <t>МКУК "Чаинский центр культуры и досуга"</t>
  </si>
  <si>
    <t>МКУК "Коломинский централизованный центр культуры и досуга"</t>
  </si>
  <si>
    <t>МКУК "Усть-Бакчарский централизованный центр культуры и досуга"</t>
  </si>
  <si>
    <t>МКУК "Шегарская межпоселенческая централизованная библиотечная система"</t>
  </si>
  <si>
    <t>МБУК "Краеведческий музей Шегарского района"</t>
  </si>
  <si>
    <t>МБУК "Культурно-спортивный центр Шегарского района"</t>
  </si>
  <si>
    <t>г.Асино</t>
  </si>
  <si>
    <t>МБУ "Асиновская межпоселенческая централизованная библиотечная система"</t>
  </si>
  <si>
    <t>МАУК "Межпоселенческий центр народного творчества и культурно - спортивной деятельности"</t>
  </si>
  <si>
    <t>г.Колпашево</t>
  </si>
  <si>
    <t>МБУ "Библиотека"</t>
  </si>
  <si>
    <t>МБУ "Центр культуры и досуга"</t>
  </si>
  <si>
    <t>Архив</t>
  </si>
  <si>
    <t>МКУ "Архив"</t>
  </si>
  <si>
    <t>МБУ "Муниципальная информационная библиотечная система"</t>
  </si>
  <si>
    <t>МБУ "Музей истории Томска"</t>
  </si>
  <si>
    <t>МАУ "Дворец Культуры "Концертно-театральное объеденение"</t>
  </si>
  <si>
    <t>МБУ "Дом культуры "Маяк"</t>
  </si>
  <si>
    <t>МАУ "Дом культуры "Томский перекресток"</t>
  </si>
  <si>
    <t>МБУ "Зрелищный центр "Аэлита"</t>
  </si>
  <si>
    <t>МАУ "Дом культуры "Светлый"</t>
  </si>
  <si>
    <t>г.Стрежевой</t>
  </si>
  <si>
    <t>МБУК "Многофункциональный социокультурный комплекс"</t>
  </si>
  <si>
    <t>г.Кедровый</t>
  </si>
  <si>
    <t>МУ "Кедровская централизованная библиотечная система"</t>
  </si>
  <si>
    <t>МУ "Культура"</t>
  </si>
  <si>
    <t>МБУ "Центральная городская библиотека"</t>
  </si>
  <si>
    <t>МБУ "Центральная детская библиотека"</t>
  </si>
  <si>
    <t>МБУ "Музей города Северска"</t>
  </si>
  <si>
    <t>Театры</t>
  </si>
  <si>
    <t>МБУ "Северский музыкальный театр"</t>
  </si>
  <si>
    <t>МБУ "Северский театр для детей и юношества"</t>
  </si>
  <si>
    <t>МБУ "Самусьский дом культуры"</t>
  </si>
  <si>
    <t>МАУ "Городской дом культуры им.Н.Островского"</t>
  </si>
  <si>
    <t>Парк</t>
  </si>
  <si>
    <t>МБУ "Северский природный парк"</t>
  </si>
  <si>
    <t>Наименование ОГУ/МУ</t>
  </si>
  <si>
    <t xml:space="preserve">Работники учреждений культуры </t>
  </si>
  <si>
    <t>ОГАУК "ТОУНБ им.А.С.Пушкина"</t>
  </si>
  <si>
    <t>ОГАУК "Дом искусств"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</si>
  <si>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</si>
  <si>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</si>
  <si>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</si>
  <si>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</si>
  <si>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</si>
  <si>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"ТОГФ"</t>
  </si>
  <si>
    <t>ИТОГО ОГУ:</t>
  </si>
  <si>
    <t>Всего по муниципальному образованию "Александровский район"</t>
  </si>
  <si>
    <t>Муниципальное бюджетное учреждение культуры "Бакчарская межпоселенческая централизованная клубная система"</t>
  </si>
  <si>
    <t>Всего по муниципальному образованию "Бакчарский район"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</si>
  <si>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</si>
  <si>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</si>
  <si>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бюджетное учреждение культуры "Каргасокский районный  дом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</si>
  <si>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</si>
  <si>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</si>
  <si>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</si>
  <si>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</si>
  <si>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"Тымский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</si>
  <si>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</si>
  <si>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</si>
  <si>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</si>
  <si>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"Усть -Тымский библиотечно-досуговый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</si>
  <si>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</si>
  <si>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"Среднетымский центр культуры"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</si>
  <si>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</si>
  <si>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</si>
  <si>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Всего по муниципальному образованию "Кожевниковский район"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</si>
  <si>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</si>
  <si>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</si>
  <si>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Всего по муниципальному образованию "Кривошеинский район"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</si>
  <si>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</si>
  <si>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</si>
  <si>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</si>
  <si>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</si>
  <si>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</si>
  <si>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</si>
  <si>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</si>
  <si>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</si>
  <si>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</si>
  <si>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</si>
  <si>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</si>
  <si>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</si>
  <si>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</si>
  <si>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</si>
  <si>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Всего по муниципальному образованию "Тегульдетский район район"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</si>
  <si>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</si>
  <si>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культуры "Центр досуга" Заречного сельского поселения</t>
  </si>
  <si>
    <t xml:space="preserve">Всего по муниципальному образованию "Томский район"
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</si>
  <si>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</si>
  <si>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</si>
  <si>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</si>
  <si>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</si>
  <si>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</si>
  <si>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</si>
  <si>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</si>
  <si>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</si>
  <si>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>Муниципальное бюджетное учреждение «Асиновская межпоселенческая централизованная библиотечная система»</t>
  </si>
  <si>
    <t>Муниципальное автономное учреждение «Межпоселенческий центр народного творчества и культурно-спортивной деятельности»</t>
  </si>
  <si>
    <t>Колпашевский район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</si>
  <si>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</si>
  <si>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</si>
  <si>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</si>
  <si>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Всего по муниципальному образованию "Колпашевский район"</t>
  </si>
  <si>
    <t>Город Томск</t>
  </si>
  <si>
    <t xml:space="preserve">Муниципальное бюджетное учреждение "Музей истории Томска" </t>
  </si>
  <si>
    <t xml:space="preserve">Муниципальное автономное учреждение "Дом культуры "Томский перекресток"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</si>
  <si>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</si>
  <si>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</si>
  <si>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</si>
  <si>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</si>
  <si>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</si>
  <si>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Всего по муниципальному образованию "Город Томск"</t>
  </si>
  <si>
    <t>Городской округ Стрежевой</t>
  </si>
  <si>
    <t>Муниципальное бюджетное учреждение культуры "Многофункциональный социокультурный комплекс"</t>
  </si>
  <si>
    <t>Всего по муниципальному образованию "Городской округ Стрежевой"</t>
  </si>
  <si>
    <t>Город Кедровый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</si>
  <si>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</si>
  <si>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</si>
  <si>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Всего по муниципальному образованию "Город Кедровый"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</si>
  <si>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</si>
  <si>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</si>
  <si>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</si>
  <si>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</si>
  <si>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</si>
  <si>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</si>
  <si>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</si>
  <si>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</si>
  <si>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ИТОГО ПО МУНИЦИПАЛЬНЫМ УЧРЕЖДЕНИЯМ КУЛЬТУРЫ</t>
  </si>
  <si>
    <t>ИТОГО КУЛЬТУРА ОГУ+МО:</t>
  </si>
  <si>
    <t>Работники учреждений культуры</t>
  </si>
  <si>
    <t>Муниципальное образование</t>
  </si>
  <si>
    <t>Молчановский  район</t>
  </si>
  <si>
    <t>г. Колпашево</t>
  </si>
  <si>
    <t>г. Томск</t>
  </si>
  <si>
    <t>ИТОГО КУЛЬТУРА ОГУ+МО+ЦОП:</t>
  </si>
  <si>
    <t>ИТОГО ОГУ+ЦОП:</t>
  </si>
  <si>
    <r>
      <t xml:space="preserve">ИТОГО ФОТ по ОГУ - </t>
    </r>
    <r>
      <rPr>
        <b/>
        <sz val="12"/>
        <color theme="1"/>
        <rFont val="Times New Roman"/>
        <family val="1"/>
        <charset val="204"/>
      </rPr>
      <t>всего</t>
    </r>
    <r>
      <rPr>
        <b/>
        <i/>
        <sz val="12"/>
        <color theme="1"/>
        <rFont val="Times New Roman"/>
        <family val="1"/>
        <charset val="204"/>
      </rPr>
      <t>:</t>
    </r>
  </si>
  <si>
    <t xml:space="preserve"> ФОТ, тыс.руб</t>
  </si>
  <si>
    <t>ВСЕГО (МО+ОГУ):</t>
  </si>
  <si>
    <t>к письму от __________№_________</t>
  </si>
  <si>
    <t xml:space="preserve">  Приложение № 2</t>
  </si>
  <si>
    <t>к письму от ________________№__________</t>
  </si>
  <si>
    <t xml:space="preserve">                         Приложение № 3</t>
  </si>
  <si>
    <t>Приложение № 1</t>
  </si>
  <si>
    <t>к письму от _____________________№________________</t>
  </si>
  <si>
    <t>Муниципальное бюджетное учреждение "Дом культуры с.Рыбалово"</t>
  </si>
  <si>
    <t xml:space="preserve">Муниципальное бюджетное учреждение "Центральный Сельский спортивно-досуговый комплекс" Зоркальцевского сельского поселения </t>
  </si>
  <si>
    <t>Муниципальное бюджетное учреждение культуры "Дом культуры с.Томское "</t>
  </si>
  <si>
    <t>Муниципальное бюджетное учреждение Дом культуры д. Воронино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</si>
  <si>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</si>
  <si>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</si>
  <si>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</si>
  <si>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</si>
  <si>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культуры Дом культуры п. Зональная станция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</si>
  <si>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</si>
  <si>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</si>
  <si>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</si>
  <si>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</si>
  <si>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</si>
  <si>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Муниципальное бюджетное учреждение "Центральный Дом культуры с.Новорождественское"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</si>
  <si>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</si>
  <si>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</si>
  <si>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Областные государственные учреждения, повведомственные Департаменту по культуре ТО, в том числе:</t>
  </si>
  <si>
    <t>Мониторинг целевых показателей, установленных в плане мероприятий "дорожной карте" за 2020 год</t>
  </si>
  <si>
    <t>за 2020 год (данные ведомственной статистики)</t>
  </si>
  <si>
    <t>*Среднемесячный доход от трудовой деятельности по Томской области на 2020 год составляет 40 339 рублей</t>
  </si>
  <si>
    <t>к письму от ______________________№___________________________</t>
  </si>
  <si>
    <t>Мониторинг целевых показателей, установленных в плане мероприятий "дорожной карте" за  2020 года</t>
  </si>
  <si>
    <t>Наименование ОГОАУ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</si>
  <si>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</si>
  <si>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</si>
  <si>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>Всего по СПО:</t>
  </si>
  <si>
    <t>Приложение № 2</t>
  </si>
  <si>
    <t>Наименование ОГАПОУ</t>
  </si>
  <si>
    <t>Среднемесячная заработная плата по группам персонала, руб.</t>
  </si>
  <si>
    <t>ИТОГО СПО:</t>
  </si>
  <si>
    <t>Приложение № 3</t>
  </si>
  <si>
    <t xml:space="preserve"> ФОТ, тыс.руб*</t>
  </si>
  <si>
    <t xml:space="preserve">Отношение среднемесячной заработной платы категорий персонала к среднемесячной заработной плате основного персонала учреждений, раз
</t>
  </si>
  <si>
    <t>Вспомогательный персонал</t>
  </si>
  <si>
    <t>ИТОГО:</t>
  </si>
  <si>
    <t>Приложение 1</t>
  </si>
  <si>
    <t xml:space="preserve">        к письму от____________________№______________________</t>
  </si>
  <si>
    <t>Информация о средней заработной плате работников в разрезе организаций дополнительного образования детей</t>
  </si>
  <si>
    <t>Наименование муниципального образования</t>
  </si>
  <si>
    <t>ОКПО</t>
  </si>
  <si>
    <t>ОКВЭД</t>
  </si>
  <si>
    <t>Наименование образовательной организации дополнительного образования детей</t>
  </si>
  <si>
    <t>01 всего (Код категории 100)</t>
  </si>
  <si>
    <t>02 руководитель организации (Код категории 101)</t>
  </si>
  <si>
    <t>03 Заместители руководителя, руководители структурных подразделений и их заместители 
(Код категории 102)</t>
  </si>
  <si>
    <t>07 (педагогические работники образовательных организаций дополнительного образования детей (код категории 221)</t>
  </si>
  <si>
    <t>26 работники культуры (код категории 631)</t>
  </si>
  <si>
    <t>28 прочий персонал (код категории 103)</t>
  </si>
  <si>
    <t>Средняя численность работников, человек</t>
  </si>
  <si>
    <t xml:space="preserve">Фонд начисленной заработной платы работников за отчетный период, тыс.руб. </t>
  </si>
  <si>
    <t xml:space="preserve">Фонд начисленной заработной платы работников по источникам финансирования, тыс.руб. </t>
  </si>
  <si>
    <t>Средняя заработная плата</t>
  </si>
  <si>
    <t>Отношение средней заработной платы работников соответствующей категории к средней заработной плате по Томской области (36 687 руб.), %</t>
  </si>
  <si>
    <t>списочного состава (без внешних совместителей)</t>
  </si>
  <si>
    <t>внешних совместителей</t>
  </si>
  <si>
    <t>из гр.3 списочного состава (без внешних совместителей)</t>
  </si>
  <si>
    <t>из гр.5 внешних совместителей</t>
  </si>
  <si>
    <t>всего</t>
  </si>
  <si>
    <t xml:space="preserve">в том числе по внутреннему совместительству </t>
  </si>
  <si>
    <t>за счет средств бюджетов всех уровней</t>
  </si>
  <si>
    <t>средства от приносящей доход деятельности</t>
  </si>
  <si>
    <t>ОГАОУ ДО</t>
  </si>
  <si>
    <t>85.41.2</t>
  </si>
  <si>
    <t>Областное государственное автономное образовательное учреждение дополнительного образования «Асиновская детская школа искусств»</t>
  </si>
  <si>
    <t>Областное государственное автономное образовательное учреждение дополнительного образования «Детская школа искусств» Верхнекетского района Томской области»</t>
  </si>
  <si>
    <t>Областное государственное автономное образовательное учреждение дополнительного образования «Зырянская детская школа искусств»</t>
  </si>
  <si>
    <t>Областное государственное автономное образовательное учреждение дополнительного образования «Тегульдетская детская школа искусств»</t>
  </si>
  <si>
    <t>85.41</t>
  </si>
  <si>
    <t>Областное государственное автономное образовательное учреждение дополнительного образования «Детская школа искусств с. Мельниково»</t>
  </si>
  <si>
    <t>ВСЕГО</t>
  </si>
  <si>
    <t>огу</t>
  </si>
  <si>
    <t>контроль</t>
  </si>
  <si>
    <t>Муниципальное бюджетное учреждение дополнительного образования "Детская школа искусств"</t>
  </si>
  <si>
    <t>Муниципальное бюджетное учреждение дополнительного образования "Каргасокская детская школа искусств"</t>
  </si>
  <si>
    <t>Муниципальное казенное учреждение дополнительного образования «Кожевниковская детская школа искусств»</t>
  </si>
  <si>
    <t>Муниципальное бюджетное учреждение дополнительного образования "Молчановская детская музыкальная школа"</t>
  </si>
  <si>
    <t xml:space="preserve">Муниципальное бюджетное учреждение дополнительного образования  "Детская школа искусств им. Геннадия и Александра Заволокиных" </t>
  </si>
  <si>
    <t>Муниципальное автономное образовательное учреждение дополнительного образования «Первомайская детская школа искусств"</t>
  </si>
  <si>
    <t>Муниципальное бюджетное образовательное учреждение дополнительного образования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</si>
  <si>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искуств п.Зональная Станция"</t>
  </si>
  <si>
    <t>Муниципальное бюджетное образовательное учреждение дополнительного образования "Детская школа искусств п.Мирный"</t>
  </si>
  <si>
    <t>Муниципальное бюджетное образовательное учреждение дополнительного образования "Детская школа искусств п.Молодежный"</t>
  </si>
  <si>
    <t>Муниципальное бюджетное образовательное учреждение дополнительного образования "Подгорнская детская музыкальная школа"</t>
  </si>
  <si>
    <t>Муниципальное бюджетное образовательное учреждение дополнительного образования "Подгорнская детская художественная школа"</t>
  </si>
  <si>
    <t>Муниципальное автономное образовательное учреждение дополнительного образования «Детская художественная школа №1» Города Томска</t>
  </si>
  <si>
    <t>Муниципальное автономное образовательное учреждение дополнительного образования «Детская художественная школа №2» Города Томска</t>
  </si>
  <si>
    <t>Муниципальное бюджетное образовательное учреждение дополнительного образования «Детская музыкальная школа № 4» Города Томска</t>
  </si>
  <si>
    <t>Муниципальное автономное образовательное учреждение дополнительного образования «Детская школа искусств № 3» Города Томска</t>
  </si>
  <si>
    <t>Муниципальное бюджетное образовательное учреждение дополнительного образования «Детская школа искусств № 1 имени А.Г.Рубинштейна» Города Томска</t>
  </si>
  <si>
    <t>Муниципальное бюджетное образовательное учреждение дополнительного образования «Детская музыкальная школа № 2» Города Томска</t>
  </si>
  <si>
    <t>Муниципальное бюджетное образовательное учреждение дополнительного образования «Детская школа искусств № 5» Города Томска</t>
  </si>
  <si>
    <t>Муниципальное бюджетное образовательное учреждение дополнительного образования «Детская школа искусств № 8» Города Томска</t>
  </si>
  <si>
    <t>Муниципальное бюджетное учреждение дополнительного образования «Детская школа искусств» городского округа Стрежевой</t>
  </si>
  <si>
    <t>г. Кедровый</t>
  </si>
  <si>
    <t xml:space="preserve">Муниципальное бюджетное образовательное учреждение дополнительного образования "Детская школа искусств" г. Кедрового </t>
  </si>
  <si>
    <t>Муниципальное автономное учреждение дополнительного образования ЗАТО Северск "Детская школа искусств»</t>
  </si>
  <si>
    <t>Муниципальное бюджетное учреждение дополнительного образования «Художественная школа»</t>
  </si>
  <si>
    <t>Муниципальное бюджетное учреждение дополнительного образования   "Самусьская детская школа искусств"</t>
  </si>
  <si>
    <t>ВСЕГО   ОГУ + МО</t>
  </si>
  <si>
    <t>МО</t>
  </si>
  <si>
    <t>общий</t>
  </si>
  <si>
    <t>Приложение 2</t>
  </si>
  <si>
    <t>к письму от _____________________№___________</t>
  </si>
  <si>
    <t>оптимизация</t>
  </si>
  <si>
    <t>реорганизация</t>
  </si>
  <si>
    <t xml:space="preserve">       </t>
  </si>
  <si>
    <t>Педагогические работники дополнительного образования детей</t>
  </si>
  <si>
    <t>ОГАОУ ДО «Асиновская ДШИ»</t>
  </si>
  <si>
    <t>ОГАОУ ДО «ДШИ» Верхнекетского района</t>
  </si>
  <si>
    <t>ОГАОУ ДО «Зырянская ДШИ»</t>
  </si>
  <si>
    <t>ОГАОУ ДО «Тегульдетская ДШИ»</t>
  </si>
  <si>
    <t>ОГАОУ ДО «ДШИ с.Мельниково»</t>
  </si>
  <si>
    <t>ИТОГО ОГАОУ:</t>
  </si>
  <si>
    <t xml:space="preserve">Всего по муниципальному образованию "Александровский район" </t>
  </si>
  <si>
    <t>б/л</t>
  </si>
  <si>
    <t xml:space="preserve">Всего по муниципальному образованию "Кожевниковский район" </t>
  </si>
  <si>
    <t>не выплата отпускных</t>
  </si>
  <si>
    <t>Всего по муниципальному образованию "Томский район"</t>
  </si>
  <si>
    <t>Муниципальное бюджетное образовательное учреждение дополнительного образования детей "Подгорнская детская музыкальная школа"</t>
  </si>
  <si>
    <t>Всего по муниципальному образованию "г.Томск"</t>
  </si>
  <si>
    <t>Муниципальное бюджетное образовательное учреждение дополнительного образования детей "Детская школа искусств" г. Кедрового</t>
  </si>
  <si>
    <t>Всего по муниципальному образованию "г.Кедровый"</t>
  </si>
  <si>
    <t>Всего по муниципальному образованию "г.Стрежевой"</t>
  </si>
  <si>
    <t>смерть работника, д/о, движение</t>
  </si>
  <si>
    <t>ИТОГО ПО ДПО: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</si>
  <si>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</si>
  <si>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ИТОГО ПО ДПО+ОГАОУ:</t>
  </si>
  <si>
    <t>*Среднемесячный доход от трудовой деятельности по Томской области на 2020 год составляет 37 858 рублей</t>
  </si>
  <si>
    <t>Наименование организации дополнительного образования детей</t>
  </si>
  <si>
    <t>категория персонала</t>
  </si>
  <si>
    <t xml:space="preserve">Работники учреждений дополнительного образования детей </t>
  </si>
  <si>
    <t>ИТОГО ПО ОГАОУ:</t>
  </si>
  <si>
    <t>Муниципальное автономное образовательное учреждение дополнительного образования "Первомайская детская школа искусств"</t>
  </si>
  <si>
    <t>Муниципальное бюджетное образовательное учреждение дополнительного образования детей "Детская школа искусств п.Зональная Станция"</t>
  </si>
  <si>
    <t>Муниципальное бюджетное образовательное учреждение дополнительного образования детей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</si>
  <si>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искусств п.Молодежный"</t>
  </si>
  <si>
    <t>Муниципальное бюджетное образовательное учреждение дополнительного образования детей "Детская школа искусств п.Мирный"</t>
  </si>
  <si>
    <t>ИТОГО ПО ДПО + ОГАОУ ДО:</t>
  </si>
  <si>
    <t>Приложение № 4</t>
  </si>
  <si>
    <t>Категория персонала</t>
  </si>
  <si>
    <t>МБОУ ДОД "ДШИ"</t>
  </si>
  <si>
    <t>МБОУ  ДОД "Кожевниковская ДШИ"</t>
  </si>
  <si>
    <t>МБОУ ДОД "Молчановская ДМШ"</t>
  </si>
  <si>
    <t>МБОУ ДШИ им.Г.Д.Заволокина</t>
  </si>
  <si>
    <t>МБОУ ДОД "Подгорнская ДМШ"</t>
  </si>
  <si>
    <t>МБОУ ДОД "Подгорнская ДХШ"</t>
  </si>
  <si>
    <t>МБОУДОД "ДШИ № 1"</t>
  </si>
  <si>
    <t>МБОУДОД "ДМШ № 2"</t>
  </si>
  <si>
    <t>МАОУДОД "ДШИ № 3"</t>
  </si>
  <si>
    <t>МБОУДОД "ДМШ № 4"</t>
  </si>
  <si>
    <t>МБОУДОД "ДШИ № 5"</t>
  </si>
  <si>
    <t>МБОУДОД "ДШИ № 8"</t>
  </si>
  <si>
    <t>МАОУДОД "ДХШ № 1"</t>
  </si>
  <si>
    <t>МАОУДОД "ДХШ № 2"</t>
  </si>
  <si>
    <t>МБОУДОД "Детская школа искусств"</t>
  </si>
  <si>
    <t>МАУДО ДШИ</t>
  </si>
  <si>
    <t>МБОУ ДОД "Художественная школа"</t>
  </si>
  <si>
    <t>МБОУ ДОД "Самусьская ДШИ"</t>
  </si>
</sst>
</file>

<file path=xl/styles.xml><?xml version="1.0" encoding="utf-8"?>
<styleSheet xmlns="http://schemas.openxmlformats.org/spreadsheetml/2006/main">
  <numFmts count="19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#,##0.0"/>
    <numFmt numFmtId="169" formatCode="0.0"/>
    <numFmt numFmtId="170" formatCode="0.0%"/>
    <numFmt numFmtId="171" formatCode="_-* #,##0.0_р_._-;\-* #,##0.0_р_._-;_-* &quot;-&quot;??_р_._-;_-@_-"/>
    <numFmt numFmtId="172" formatCode="[$-419]General"/>
    <numFmt numFmtId="173" formatCode="&quot; &quot;#,##0.00&quot;    &quot;;&quot;-&quot;#,##0.00&quot;    &quot;;&quot; -&quot;#&quot;    &quot;;&quot; &quot;@&quot; &quot;"/>
    <numFmt numFmtId="174" formatCode="[$-419]#,##0"/>
    <numFmt numFmtId="175" formatCode="#,##0.00\ [$руб.-419];[Red]\-#,##0.00\ [$руб.-419]"/>
    <numFmt numFmtId="176" formatCode="#,##0.00&quot; &quot;[$руб.-419];[Red]&quot;-&quot;#,##0.00&quot; &quot;[$руб.-419]"/>
    <numFmt numFmtId="177" formatCode="_-* #,##0.00_р_._-;\-* #,##0.00_р_._-;_-* \-??_р_._-;_-@_-"/>
    <numFmt numFmtId="178" formatCode="_-* #,##0_р_._-;\-* #,##0_р_._-;_-* &quot;-&quot;??_р_._-;_-@_-"/>
    <numFmt numFmtId="179" formatCode="_(* #,##0.00_);_(* \(#,##0.00\);_(* &quot;-&quot;??_);_(@_)"/>
    <numFmt numFmtId="180" formatCode="_(* #,##0.00_);_(* \(#,##0.00\);_(* \-??_);_(@_)"/>
    <numFmt numFmtId="181" formatCode="#,##0.0_ ;\-#,##0.0\ "/>
    <numFmt numFmtId="182" formatCode="#,##0.0\ _₽"/>
  </numFmts>
  <fonts count="18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4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Helv"/>
      <charset val="204"/>
    </font>
    <font>
      <sz val="10"/>
      <name val="Arial"/>
      <family val="2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rgb="FF000080"/>
      <name val="Calibri"/>
      <family val="2"/>
      <charset val="204"/>
    </font>
    <font>
      <sz val="11"/>
      <color indexed="9"/>
      <name val="Calibri"/>
      <family val="2"/>
    </font>
    <font>
      <sz val="11"/>
      <color rgb="FF99CCFF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rgb="FFFF9900"/>
      <name val="Arial Cyr"/>
      <charset val="204"/>
    </font>
    <font>
      <b/>
      <sz val="11"/>
      <color indexed="9"/>
      <name val="Calibri"/>
      <family val="2"/>
    </font>
    <font>
      <sz val="10.5"/>
      <color theme="1"/>
      <name val="Times New Roman"/>
      <family val="1"/>
      <charset val="204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indexed="8"/>
      <name val="Arial"/>
      <family val="2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6"/>
      <color rgb="FF000000"/>
      <name val="Arial"/>
      <family val="2"/>
      <charset val="204"/>
    </font>
    <font>
      <sz val="11"/>
      <color indexed="62"/>
      <name val="Calibri"/>
      <family val="2"/>
    </font>
    <font>
      <sz val="10"/>
      <color rgb="FF333399"/>
      <name val="Arial Cyr"/>
      <charset val="204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rgb="FF333333"/>
      <name val="Arial Cyr"/>
      <charset val="204"/>
    </font>
    <font>
      <b/>
      <i/>
      <u/>
      <sz val="11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rgb="FF000000"/>
      <name val="Arial Cyr"/>
      <charset val="204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rgb="FF333399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5"/>
      <color rgb="FF1F497D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rgb="FF333399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3"/>
      <color rgb="FF1F497D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rgb="FF333399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1F497D"/>
      <name val="Calibri"/>
      <family val="2"/>
      <charset val="204"/>
    </font>
    <font>
      <i/>
      <sz val="8"/>
      <color indexed="23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00008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rgb="FF99CCFF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rgb="FF333399"/>
      <name val="Cambria"/>
      <family val="1"/>
      <charset val="204"/>
    </font>
    <font>
      <b/>
      <sz val="18"/>
      <color indexed="62"/>
      <name val="Cambria"/>
      <family val="2"/>
      <charset val="204"/>
    </font>
    <font>
      <b/>
      <sz val="18"/>
      <color rgb="FF003366"/>
      <name val="Cambria"/>
      <family val="1"/>
      <charset val="204"/>
    </font>
    <font>
      <b/>
      <sz val="18"/>
      <color rgb="FF1F497D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rgb="FF8080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Arial Cyr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sz val="12"/>
      <color indexed="8"/>
      <name val="Verdana"/>
      <family val="2"/>
      <charset val="204"/>
    </font>
    <font>
      <sz val="11"/>
      <color rgb="FF000000"/>
      <name val="Times New Roman1"/>
      <charset val="204"/>
    </font>
    <font>
      <sz val="10"/>
      <color theme="1"/>
      <name val="Arial Cyr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sz val="11"/>
      <color rgb="FF80008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indexed="23"/>
      <name val="Calibri"/>
      <family val="2"/>
      <charset val="204"/>
    </font>
    <font>
      <i/>
      <sz val="11"/>
      <color rgb="FF80808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name val="Calibri"/>
      <family val="2"/>
    </font>
    <font>
      <sz val="11"/>
      <color indexed="52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008000"/>
      <name val="Calibri"/>
      <family val="2"/>
      <charset val="204"/>
    </font>
    <font>
      <sz val="11"/>
      <color rgb="FF006100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4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2"/>
      <name val="Arial Cyr"/>
      <charset val="204"/>
    </font>
    <font>
      <b/>
      <sz val="10"/>
      <name val="Arial"/>
      <family val="2"/>
      <charset val="204"/>
    </font>
    <font>
      <b/>
      <u/>
      <sz val="14"/>
      <name val="Arial"/>
      <family val="2"/>
      <charset val="204"/>
    </font>
    <font>
      <sz val="9"/>
      <name val="Times New Roman"/>
      <family val="1"/>
      <charset val="204"/>
    </font>
    <font>
      <b/>
      <i/>
      <sz val="10"/>
      <name val="Arial Cyr"/>
      <charset val="204"/>
    </font>
    <font>
      <b/>
      <i/>
      <sz val="10"/>
      <name val="Arial"/>
      <family val="2"/>
      <charset val="204"/>
    </font>
    <font>
      <b/>
      <i/>
      <sz val="10"/>
      <color rgb="FFFF0000"/>
      <name val="Arial Cyr"/>
      <charset val="204"/>
    </font>
    <font>
      <b/>
      <i/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 Cyr"/>
      <charset val="204"/>
    </font>
    <font>
      <sz val="9"/>
      <name val="Arial"/>
      <family val="2"/>
      <charset val="204"/>
    </font>
    <font>
      <sz val="10"/>
      <name val="Arial"/>
    </font>
    <font>
      <sz val="10"/>
      <color theme="1"/>
      <name val="Arial"/>
      <family val="2"/>
      <charset val="204"/>
    </font>
    <font>
      <sz val="8"/>
      <name val="Times New Roman"/>
      <family val="1"/>
      <charset val="204"/>
    </font>
    <font>
      <i/>
      <sz val="10"/>
      <color rgb="FFFF0000"/>
      <name val="Arial Cyr"/>
      <charset val="204"/>
    </font>
    <font>
      <sz val="14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</fonts>
  <fills count="1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rgb="FFDCE6F2"/>
        <bgColor rgb="FFDCE6F2"/>
      </patternFill>
    </fill>
    <fill>
      <patternFill patternType="solid">
        <fgColor indexed="31"/>
        <bgColor indexed="22"/>
      </patternFill>
    </fill>
    <fill>
      <patternFill patternType="solid">
        <fgColor rgb="FF99CCFF"/>
        <bgColor rgb="FF99CCFF"/>
      </patternFill>
    </fill>
    <fill>
      <patternFill patternType="solid">
        <fgColor indexed="10"/>
      </patternFill>
    </fill>
    <fill>
      <patternFill patternType="solid">
        <fgColor rgb="FFCCCCFF"/>
        <bgColor rgb="FFCCCCFF"/>
      </patternFill>
    </fill>
    <fill>
      <patternFill patternType="solid">
        <fgColor rgb="FFF2DCDB"/>
        <bgColor rgb="FFF2DCDB"/>
      </patternFill>
    </fill>
    <fill>
      <patternFill patternType="solid">
        <fgColor indexed="45"/>
        <bgColor indexed="29"/>
      </patternFill>
    </fill>
    <fill>
      <patternFill patternType="solid">
        <fgColor rgb="FFFF8080"/>
        <bgColor rgb="FFFF8080"/>
      </patternFill>
    </fill>
    <fill>
      <patternFill patternType="solid">
        <fgColor rgb="FFFF99CC"/>
        <bgColor rgb="FFFF99CC"/>
      </patternFill>
    </fill>
    <fill>
      <patternFill patternType="solid">
        <fgColor rgb="FFEBF1DE"/>
        <bgColor rgb="FFEBF1DE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rgb="FFFFFFCC"/>
      </patternFill>
    </fill>
    <fill>
      <patternFill patternType="solid">
        <fgColor indexed="9"/>
      </patternFill>
    </fill>
    <fill>
      <patternFill patternType="solid">
        <fgColor rgb="FFCCFFCC"/>
        <bgColor rgb="FFCCFFCC"/>
      </patternFill>
    </fill>
    <fill>
      <patternFill patternType="solid">
        <fgColor rgb="FFE6E0EC"/>
        <bgColor rgb="FFE6E0EC"/>
      </patternFill>
    </fill>
    <fill>
      <patternFill patternType="solid">
        <fgColor indexed="46"/>
        <bgColor indexed="24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DBEEF4"/>
        <bgColor rgb="FFDBEEF4"/>
      </patternFill>
    </fill>
    <fill>
      <patternFill patternType="solid">
        <fgColor rgb="FFCCFFFF"/>
        <bgColor rgb="FFCCFFFF"/>
      </patternFill>
    </fill>
    <fill>
      <patternFill patternType="solid">
        <fgColor rgb="FFFDEADA"/>
        <bgColor rgb="FFFDEADA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rgb="FFB9CDE5"/>
        <bgColor rgb="FFB9CDE5"/>
      </patternFill>
    </fill>
    <fill>
      <patternFill patternType="solid">
        <fgColor indexed="22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indexed="11"/>
        <bgColor indexed="49"/>
      </patternFill>
    </fill>
    <fill>
      <patternFill patternType="solid">
        <fgColor rgb="FFFFFF99"/>
        <bgColor rgb="FFFFFF99"/>
      </patternFill>
    </fill>
    <fill>
      <patternFill patternType="solid">
        <fgColor indexed="43"/>
      </patternFill>
    </fill>
    <fill>
      <patternFill patternType="solid">
        <fgColor rgb="FF00FF00"/>
        <bgColor rgb="FF00FF00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49"/>
        <bgColor indexed="40"/>
      </patternFill>
    </fill>
    <fill>
      <patternFill patternType="solid">
        <fgColor indexed="30"/>
        <bgColor indexed="21"/>
      </patternFill>
    </fill>
    <fill>
      <patternFill patternType="solid">
        <fgColor rgb="FF0066CC"/>
        <bgColor rgb="FF0066CC"/>
      </patternFill>
    </fill>
    <fill>
      <patternFill patternType="solid">
        <fgColor rgb="FF95B3D7"/>
        <bgColor rgb="FF95B3D7"/>
      </patternFill>
    </fill>
    <fill>
      <patternFill patternType="solid">
        <fgColor rgb="FFFF6600"/>
        <bgColor rgb="FFFF6600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rgb="FFB3A2C7"/>
        <bgColor rgb="FFB3A2C7"/>
      </patternFill>
    </fill>
    <fill>
      <patternFill patternType="solid">
        <fgColor rgb="FF33CCCC"/>
        <bgColor rgb="FF33CCCC"/>
      </patternFill>
    </fill>
    <fill>
      <patternFill patternType="solid">
        <fgColor rgb="FF93CDDD"/>
        <bgColor rgb="FF93CDDD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rgb="FFFAC090"/>
        <bgColor rgb="FFFAC090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rgb="FFC0C0C0"/>
        <bgColor rgb="FFC0C0C0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rgb="FF003366"/>
        <bgColor rgb="FF003366"/>
      </patternFill>
    </fill>
    <fill>
      <patternFill patternType="solid">
        <fgColor indexed="62"/>
      </patternFill>
    </fill>
    <fill>
      <patternFill patternType="solid">
        <fgColor rgb="FF333399"/>
        <bgColor rgb="FF333399"/>
      </patternFill>
    </fill>
    <fill>
      <patternFill patternType="solid">
        <fgColor rgb="FF4F81BD"/>
        <bgColor rgb="FF4F81BD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rgb="FFFF0000"/>
        <bgColor rgb="FFFF0000"/>
      </patternFill>
    </fill>
    <fill>
      <patternFill patternType="solid">
        <fgColor rgb="FFC0504D"/>
        <bgColor rgb="FFC0504D"/>
      </patternFill>
    </fill>
    <fill>
      <patternFill patternType="solid">
        <fgColor indexed="57"/>
      </patternFill>
    </fill>
    <fill>
      <patternFill patternType="solid">
        <fgColor rgb="FF339966"/>
        <bgColor rgb="FF339966"/>
      </patternFill>
    </fill>
    <fill>
      <patternFill patternType="solid">
        <fgColor rgb="FF9BBB59"/>
        <bgColor rgb="FF9BBB59"/>
      </patternFill>
    </fill>
    <fill>
      <patternFill patternType="solid">
        <fgColor rgb="FF666699"/>
        <bgColor rgb="FF666699"/>
      </patternFill>
    </fill>
    <fill>
      <patternFill patternType="solid">
        <fgColor indexed="54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darkDown">
        <fgColor indexed="10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rgb="FF969696"/>
        <bgColor rgb="FF969696"/>
      </patternFill>
    </fill>
    <fill>
      <patternFill patternType="solid">
        <fgColor indexed="55"/>
      </patternFill>
    </fill>
    <fill>
      <patternFill patternType="solid">
        <fgColor rgb="FFA5A5A5"/>
        <bgColor rgb="FFA5A5A5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indexed="26"/>
      </patternFill>
    </fill>
    <fill>
      <patternFill patternType="solid">
        <fgColor rgb="FFC6EFCE"/>
        <bgColor rgb="FFC6EFCE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rgb="FF003366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CC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9">
    <xf numFmtId="0" fontId="0" fillId="0" borderId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167" fontId="9" fillId="0" borderId="0"/>
    <xf numFmtId="165" fontId="9" fillId="0" borderId="0"/>
    <xf numFmtId="167" fontId="9" fillId="0" borderId="0"/>
    <xf numFmtId="166" fontId="9" fillId="0" borderId="0"/>
    <xf numFmtId="164" fontId="9" fillId="0" borderId="0"/>
    <xf numFmtId="166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9" fontId="9" fillId="0" borderId="0"/>
    <xf numFmtId="0" fontId="10" fillId="0" borderId="0"/>
    <xf numFmtId="0" fontId="9" fillId="0" borderId="0"/>
    <xf numFmtId="167" fontId="10" fillId="0" borderId="0" applyFont="0" applyFill="0" applyBorder="0" applyAlignment="0" applyProtection="0"/>
    <xf numFmtId="0" fontId="6" fillId="0" borderId="0"/>
    <xf numFmtId="0" fontId="7" fillId="0" borderId="0"/>
    <xf numFmtId="0" fontId="9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7" fillId="0" borderId="0"/>
    <xf numFmtId="17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7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5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0" fontId="54" fillId="0" borderId="0"/>
    <xf numFmtId="0" fontId="54" fillId="0" borderId="0"/>
    <xf numFmtId="0" fontId="54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0" fontId="55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172" fontId="53" fillId="0" borderId="0"/>
    <xf numFmtId="0" fontId="56" fillId="21" borderId="0" applyNumberFormat="0" applyBorder="0" applyAlignment="0" applyProtection="0"/>
    <xf numFmtId="0" fontId="56" fillId="21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3" borderId="0" applyNumberFormat="0" applyBorder="0" applyAlignment="0" applyProtection="0"/>
    <xf numFmtId="0" fontId="56" fillId="23" borderId="0" applyNumberFormat="0" applyBorder="0" applyAlignment="0" applyProtection="0"/>
    <xf numFmtId="0" fontId="56" fillId="23" borderId="0" applyNumberFormat="0" applyBorder="0" applyAlignment="0" applyProtection="0"/>
    <xf numFmtId="0" fontId="56" fillId="21" borderId="0" applyNumberFormat="0" applyBorder="0" applyAlignment="0" applyProtection="0"/>
    <xf numFmtId="0" fontId="56" fillId="21" borderId="0" applyNumberFormat="0" applyBorder="0" applyAlignment="0" applyProtection="0"/>
    <xf numFmtId="0" fontId="56" fillId="21" borderId="0" applyNumberFormat="0" applyBorder="0" applyAlignment="0" applyProtection="0"/>
    <xf numFmtId="0" fontId="56" fillId="24" borderId="0" applyNumberFormat="0" applyBorder="0" applyAlignment="0" applyProtection="0"/>
    <xf numFmtId="0" fontId="56" fillId="24" borderId="0" applyNumberFormat="0" applyBorder="0" applyAlignment="0" applyProtection="0"/>
    <xf numFmtId="0" fontId="56" fillId="24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17" fillId="25" borderId="0"/>
    <xf numFmtId="0" fontId="17" fillId="25" borderId="0"/>
    <xf numFmtId="0" fontId="7" fillId="3" borderId="0" applyNumberFormat="0" applyBorder="0" applyAlignment="0" applyProtection="0"/>
    <xf numFmtId="0" fontId="7" fillId="26" borderId="0" applyNumberFormat="0" applyBorder="0" applyAlignment="0" applyProtection="0"/>
    <xf numFmtId="0" fontId="7" fillId="3" borderId="0" applyNumberFormat="0" applyBorder="0" applyAlignment="0" applyProtection="0"/>
    <xf numFmtId="0" fontId="57" fillId="27" borderId="0"/>
    <xf numFmtId="0" fontId="57" fillId="27" borderId="0"/>
    <xf numFmtId="0" fontId="7" fillId="3" borderId="0" applyNumberFormat="0" applyBorder="0" applyAlignment="0" applyProtection="0"/>
    <xf numFmtId="0" fontId="7" fillId="28" borderId="0" applyNumberFormat="0" applyBorder="0" applyAlignment="0" applyProtection="0"/>
    <xf numFmtId="0" fontId="57" fillId="27" borderId="0"/>
    <xf numFmtId="0" fontId="57" fillId="27" borderId="0"/>
    <xf numFmtId="0" fontId="57" fillId="27" borderId="0"/>
    <xf numFmtId="0" fontId="57" fillId="27" borderId="0"/>
    <xf numFmtId="0" fontId="57" fillId="27" borderId="0"/>
    <xf numFmtId="0" fontId="57" fillId="27" borderId="0"/>
    <xf numFmtId="0" fontId="57" fillId="27" borderId="0"/>
    <xf numFmtId="0" fontId="17" fillId="29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7" fillId="25" borderId="0"/>
    <xf numFmtId="0" fontId="17" fillId="25" borderId="0"/>
    <xf numFmtId="0" fontId="17" fillId="25" borderId="0"/>
    <xf numFmtId="0" fontId="17" fillId="25" borderId="0"/>
    <xf numFmtId="0" fontId="17" fillId="25" borderId="0"/>
    <xf numFmtId="0" fontId="17" fillId="25" borderId="0"/>
    <xf numFmtId="0" fontId="7" fillId="3" borderId="0" applyNumberFormat="0" applyBorder="0" applyAlignment="0" applyProtection="0"/>
    <xf numFmtId="0" fontId="17" fillId="30" borderId="0"/>
    <xf numFmtId="0" fontId="17" fillId="30" borderId="0"/>
    <xf numFmtId="0" fontId="7" fillId="4" borderId="0" applyNumberFormat="0" applyBorder="0" applyAlignment="0" applyProtection="0"/>
    <xf numFmtId="0" fontId="7" fillId="31" borderId="0" applyNumberFormat="0" applyBorder="0" applyAlignment="0" applyProtection="0"/>
    <xf numFmtId="0" fontId="7" fillId="4" borderId="0" applyNumberFormat="0" applyBorder="0" applyAlignment="0" applyProtection="0"/>
    <xf numFmtId="0" fontId="57" fillId="32" borderId="0"/>
    <xf numFmtId="0" fontId="57" fillId="32" borderId="0"/>
    <xf numFmtId="0" fontId="7" fillId="4" borderId="0" applyNumberFormat="0" applyBorder="0" applyAlignment="0" applyProtection="0"/>
    <xf numFmtId="0" fontId="7" fillId="8" borderId="0" applyNumberFormat="0" applyBorder="0" applyAlignment="0" applyProtection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17" fillId="33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7" fillId="30" borderId="0"/>
    <xf numFmtId="0" fontId="17" fillId="30" borderId="0"/>
    <xf numFmtId="0" fontId="17" fillId="30" borderId="0"/>
    <xf numFmtId="0" fontId="17" fillId="30" borderId="0"/>
    <xf numFmtId="0" fontId="17" fillId="30" borderId="0"/>
    <xf numFmtId="0" fontId="17" fillId="30" borderId="0"/>
    <xf numFmtId="0" fontId="7" fillId="4" borderId="0" applyNumberFormat="0" applyBorder="0" applyAlignment="0" applyProtection="0"/>
    <xf numFmtId="0" fontId="17" fillId="34" borderId="0"/>
    <xf numFmtId="0" fontId="17" fillId="34" borderId="0"/>
    <xf numFmtId="0" fontId="7" fillId="5" borderId="0" applyNumberFormat="0" applyBorder="0" applyAlignment="0" applyProtection="0"/>
    <xf numFmtId="0" fontId="7" fillId="35" borderId="0" applyNumberFormat="0" applyBorder="0" applyAlignment="0" applyProtection="0"/>
    <xf numFmtId="0" fontId="7" fillId="5" borderId="0" applyNumberFormat="0" applyBorder="0" applyAlignment="0" applyProtection="0"/>
    <xf numFmtId="0" fontId="57" fillId="36" borderId="0"/>
    <xf numFmtId="0" fontId="57" fillId="36" borderId="0"/>
    <xf numFmtId="0" fontId="7" fillId="5" borderId="0" applyNumberFormat="0" applyBorder="0" applyAlignment="0" applyProtection="0"/>
    <xf numFmtId="0" fontId="7" fillId="37" borderId="0" applyNumberFormat="0" applyBorder="0" applyAlignment="0" applyProtection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17" fillId="38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17" fillId="34" borderId="0"/>
    <xf numFmtId="0" fontId="17" fillId="34" borderId="0"/>
    <xf numFmtId="0" fontId="17" fillId="34" borderId="0"/>
    <xf numFmtId="0" fontId="17" fillId="34" borderId="0"/>
    <xf numFmtId="0" fontId="17" fillId="34" borderId="0"/>
    <xf numFmtId="0" fontId="17" fillId="34" borderId="0"/>
    <xf numFmtId="0" fontId="7" fillId="5" borderId="0" applyNumberFormat="0" applyBorder="0" applyAlignment="0" applyProtection="0"/>
    <xf numFmtId="0" fontId="17" fillId="39" borderId="0"/>
    <xf numFmtId="0" fontId="17" fillId="39" borderId="0"/>
    <xf numFmtId="0" fontId="7" fillId="6" borderId="0" applyNumberFormat="0" applyBorder="0" applyAlignment="0" applyProtection="0"/>
    <xf numFmtId="0" fontId="7" fillId="40" borderId="0" applyNumberFormat="0" applyBorder="0" applyAlignment="0" applyProtection="0"/>
    <xf numFmtId="0" fontId="7" fillId="6" borderId="0" applyNumberFormat="0" applyBorder="0" applyAlignment="0" applyProtection="0"/>
    <xf numFmtId="0" fontId="57" fillId="41" borderId="0"/>
    <xf numFmtId="0" fontId="57" fillId="41" borderId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57" fillId="41" borderId="0"/>
    <xf numFmtId="0" fontId="57" fillId="41" borderId="0"/>
    <xf numFmtId="0" fontId="57" fillId="41" borderId="0"/>
    <xf numFmtId="0" fontId="57" fillId="41" borderId="0"/>
    <xf numFmtId="0" fontId="57" fillId="41" borderId="0"/>
    <xf numFmtId="0" fontId="57" fillId="41" borderId="0"/>
    <xf numFmtId="0" fontId="57" fillId="41" borderId="0"/>
    <xf numFmtId="0" fontId="17" fillId="42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7" fillId="39" borderId="0"/>
    <xf numFmtId="0" fontId="17" fillId="39" borderId="0"/>
    <xf numFmtId="0" fontId="17" fillId="39" borderId="0"/>
    <xf numFmtId="0" fontId="17" fillId="39" borderId="0"/>
    <xf numFmtId="0" fontId="17" fillId="39" borderId="0"/>
    <xf numFmtId="0" fontId="17" fillId="39" borderId="0"/>
    <xf numFmtId="0" fontId="7" fillId="6" borderId="0" applyNumberFormat="0" applyBorder="0" applyAlignment="0" applyProtection="0"/>
    <xf numFmtId="0" fontId="17" fillId="43" borderId="0"/>
    <xf numFmtId="0" fontId="17" fillId="43" borderId="0"/>
    <xf numFmtId="0" fontId="7" fillId="24" borderId="0" applyNumberFormat="0" applyBorder="0" applyAlignment="0" applyProtection="0"/>
    <xf numFmtId="0" fontId="7" fillId="7" borderId="0" applyNumberFormat="0" applyBorder="0" applyAlignment="0" applyProtection="0"/>
    <xf numFmtId="0" fontId="57" fillId="44" borderId="0"/>
    <xf numFmtId="0" fontId="57" fillId="44" borderId="0"/>
    <xf numFmtId="0" fontId="7" fillId="7" borderId="0" applyNumberFormat="0" applyBorder="0" applyAlignment="0" applyProtection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17" fillId="44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7" fillId="7" borderId="0" applyNumberFormat="0" applyBorder="0" applyAlignment="0" applyProtection="0"/>
    <xf numFmtId="0" fontId="17" fillId="45" borderId="0"/>
    <xf numFmtId="0" fontId="17" fillId="45" borderId="0"/>
    <xf numFmtId="0" fontId="7" fillId="22" borderId="0" applyNumberFormat="0" applyBorder="0" applyAlignment="0" applyProtection="0"/>
    <xf numFmtId="0" fontId="7" fillId="8" borderId="0" applyNumberFormat="0" applyBorder="0" applyAlignment="0" applyProtection="0"/>
    <xf numFmtId="0" fontId="57" fillId="36" borderId="0"/>
    <xf numFmtId="0" fontId="57" fillId="36" borderId="0"/>
    <xf numFmtId="0" fontId="7" fillId="8" borderId="0" applyNumberFormat="0" applyBorder="0" applyAlignment="0" applyProtection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17" fillId="41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7" fillId="8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7" borderId="0" applyNumberFormat="0" applyBorder="0" applyAlignment="0" applyProtection="0"/>
    <xf numFmtId="0" fontId="56" fillId="47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6" borderId="0" applyNumberFormat="0" applyBorder="0" applyAlignment="0" applyProtection="0"/>
    <xf numFmtId="0" fontId="56" fillId="49" borderId="0" applyNumberFormat="0" applyBorder="0" applyAlignment="0" applyProtection="0"/>
    <xf numFmtId="0" fontId="56" fillId="49" borderId="0" applyNumberFormat="0" applyBorder="0" applyAlignment="0" applyProtection="0"/>
    <xf numFmtId="0" fontId="56" fillId="49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17" fillId="50" borderId="0"/>
    <xf numFmtId="0" fontId="17" fillId="50" borderId="0"/>
    <xf numFmtId="0" fontId="7" fillId="9" borderId="0" applyNumberFormat="0" applyBorder="0" applyAlignment="0" applyProtection="0"/>
    <xf numFmtId="0" fontId="7" fillId="49" borderId="0" applyNumberFormat="0" applyBorder="0" applyAlignment="0" applyProtection="0"/>
    <xf numFmtId="0" fontId="7" fillId="9" borderId="0" applyNumberFormat="0" applyBorder="0" applyAlignment="0" applyProtection="0"/>
    <xf numFmtId="0" fontId="57" fillId="44" borderId="0"/>
    <xf numFmtId="0" fontId="57" fillId="44" borderId="0"/>
    <xf numFmtId="0" fontId="7" fillId="9" borderId="0" applyNumberFormat="0" applyBorder="0" applyAlignment="0" applyProtection="0"/>
    <xf numFmtId="0" fontId="7" fillId="51" borderId="0" applyNumberFormat="0" applyBorder="0" applyAlignment="0" applyProtection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17" fillId="27" borderId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17" fillId="50" borderId="0"/>
    <xf numFmtId="0" fontId="17" fillId="50" borderId="0"/>
    <xf numFmtId="0" fontId="17" fillId="50" borderId="0"/>
    <xf numFmtId="0" fontId="17" fillId="50" borderId="0"/>
    <xf numFmtId="0" fontId="17" fillId="50" borderId="0"/>
    <xf numFmtId="0" fontId="17" fillId="50" borderId="0"/>
    <xf numFmtId="0" fontId="7" fillId="9" borderId="0" applyNumberFormat="0" applyBorder="0" applyAlignment="0" applyProtection="0"/>
    <xf numFmtId="0" fontId="17" fillId="52" borderId="0"/>
    <xf numFmtId="0" fontId="17" fillId="52" borderId="0"/>
    <xf numFmtId="0" fontId="7" fillId="47" borderId="0" applyNumberFormat="0" applyBorder="0" applyAlignment="0" applyProtection="0"/>
    <xf numFmtId="0" fontId="7" fillId="10" borderId="0" applyNumberFormat="0" applyBorder="0" applyAlignment="0" applyProtection="0"/>
    <xf numFmtId="0" fontId="57" fillId="32" borderId="0"/>
    <xf numFmtId="0" fontId="57" fillId="32" borderId="0"/>
    <xf numFmtId="0" fontId="7" fillId="10" borderId="0" applyNumberFormat="0" applyBorder="0" applyAlignment="0" applyProtection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57" fillId="32" borderId="0"/>
    <xf numFmtId="0" fontId="17" fillId="3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7" fillId="10" borderId="0" applyNumberFormat="0" applyBorder="0" applyAlignment="0" applyProtection="0"/>
    <xf numFmtId="0" fontId="17" fillId="53" borderId="0"/>
    <xf numFmtId="0" fontId="17" fillId="53" borderId="0"/>
    <xf numFmtId="0" fontId="7" fillId="11" borderId="0" applyNumberFormat="0" applyBorder="0" applyAlignment="0" applyProtection="0"/>
    <xf numFmtId="0" fontId="7" fillId="54" borderId="0" applyNumberFormat="0" applyBorder="0" applyAlignment="0" applyProtection="0"/>
    <xf numFmtId="0" fontId="7" fillId="11" borderId="0" applyNumberFormat="0" applyBorder="0" applyAlignment="0" applyProtection="0"/>
    <xf numFmtId="0" fontId="57" fillId="55" borderId="0"/>
    <xf numFmtId="0" fontId="57" fillId="55" borderId="0"/>
    <xf numFmtId="0" fontId="7" fillId="11" borderId="0" applyNumberFormat="0" applyBorder="0" applyAlignment="0" applyProtection="0"/>
    <xf numFmtId="0" fontId="7" fillId="56" borderId="0" applyNumberFormat="0" applyBorder="0" applyAlignment="0" applyProtection="0"/>
    <xf numFmtId="0" fontId="57" fillId="55" borderId="0"/>
    <xf numFmtId="0" fontId="57" fillId="55" borderId="0"/>
    <xf numFmtId="0" fontId="57" fillId="55" borderId="0"/>
    <xf numFmtId="0" fontId="57" fillId="55" borderId="0"/>
    <xf numFmtId="0" fontId="57" fillId="55" borderId="0"/>
    <xf numFmtId="0" fontId="57" fillId="55" borderId="0"/>
    <xf numFmtId="0" fontId="57" fillId="55" borderId="0"/>
    <xf numFmtId="0" fontId="17" fillId="57" borderId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7" fillId="53" borderId="0"/>
    <xf numFmtId="0" fontId="17" fillId="53" borderId="0"/>
    <xf numFmtId="0" fontId="17" fillId="53" borderId="0"/>
    <xf numFmtId="0" fontId="17" fillId="53" borderId="0"/>
    <xf numFmtId="0" fontId="17" fillId="53" borderId="0"/>
    <xf numFmtId="0" fontId="17" fillId="53" borderId="0"/>
    <xf numFmtId="0" fontId="7" fillId="11" borderId="0" applyNumberFormat="0" applyBorder="0" applyAlignment="0" applyProtection="0"/>
    <xf numFmtId="0" fontId="17" fillId="58" borderId="0"/>
    <xf numFmtId="0" fontId="17" fillId="58" borderId="0"/>
    <xf numFmtId="0" fontId="7" fillId="6" borderId="0" applyNumberFormat="0" applyBorder="0" applyAlignment="0" applyProtection="0"/>
    <xf numFmtId="0" fontId="7" fillId="40" borderId="0" applyNumberFormat="0" applyBorder="0" applyAlignment="0" applyProtection="0"/>
    <xf numFmtId="0" fontId="7" fillId="6" borderId="0" applyNumberFormat="0" applyBorder="0" applyAlignment="0" applyProtection="0"/>
    <xf numFmtId="0" fontId="57" fillId="33" borderId="0"/>
    <xf numFmtId="0" fontId="57" fillId="33" borderId="0"/>
    <xf numFmtId="0" fontId="7" fillId="6" borderId="0" applyNumberFormat="0" applyBorder="0" applyAlignment="0" applyProtection="0"/>
    <xf numFmtId="0" fontId="7" fillId="51" borderId="0" applyNumberFormat="0" applyBorder="0" applyAlignment="0" applyProtection="0"/>
    <xf numFmtId="0" fontId="57" fillId="33" borderId="0"/>
    <xf numFmtId="0" fontId="57" fillId="33" borderId="0"/>
    <xf numFmtId="0" fontId="57" fillId="33" borderId="0"/>
    <xf numFmtId="0" fontId="57" fillId="33" borderId="0"/>
    <xf numFmtId="0" fontId="57" fillId="33" borderId="0"/>
    <xf numFmtId="0" fontId="57" fillId="33" borderId="0"/>
    <xf numFmtId="0" fontId="57" fillId="33" borderId="0"/>
    <xf numFmtId="0" fontId="17" fillId="42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7" fillId="58" borderId="0"/>
    <xf numFmtId="0" fontId="17" fillId="58" borderId="0"/>
    <xf numFmtId="0" fontId="17" fillId="58" borderId="0"/>
    <xf numFmtId="0" fontId="17" fillId="58" borderId="0"/>
    <xf numFmtId="0" fontId="17" fillId="58" borderId="0"/>
    <xf numFmtId="0" fontId="17" fillId="58" borderId="0"/>
    <xf numFmtId="0" fontId="7" fillId="6" borderId="0" applyNumberFormat="0" applyBorder="0" applyAlignment="0" applyProtection="0"/>
    <xf numFmtId="0" fontId="17" fillId="59" borderId="0"/>
    <xf numFmtId="0" fontId="17" fillId="59" borderId="0"/>
    <xf numFmtId="0" fontId="7" fillId="49" borderId="0" applyNumberFormat="0" applyBorder="0" applyAlignment="0" applyProtection="0"/>
    <xf numFmtId="0" fontId="7" fillId="9" borderId="0" applyNumberFormat="0" applyBorder="0" applyAlignment="0" applyProtection="0"/>
    <xf numFmtId="0" fontId="57" fillId="44" borderId="0"/>
    <xf numFmtId="0" fontId="57" fillId="44" borderId="0"/>
    <xf numFmtId="0" fontId="7" fillId="9" borderId="0" applyNumberFormat="0" applyBorder="0" applyAlignment="0" applyProtection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57" fillId="44" borderId="0"/>
    <xf numFmtId="0" fontId="17" fillId="27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7" fillId="9" borderId="0" applyNumberFormat="0" applyBorder="0" applyAlignment="0" applyProtection="0"/>
    <xf numFmtId="0" fontId="17" fillId="60" borderId="0"/>
    <xf numFmtId="0" fontId="17" fillId="60" borderId="0"/>
    <xf numFmtId="0" fontId="7" fillId="12" borderId="0" applyNumberFormat="0" applyBorder="0" applyAlignment="0" applyProtection="0"/>
    <xf numFmtId="0" fontId="7" fillId="61" borderId="0" applyNumberFormat="0" applyBorder="0" applyAlignment="0" applyProtection="0"/>
    <xf numFmtId="0" fontId="7" fillId="12" borderId="0" applyNumberFormat="0" applyBorder="0" applyAlignment="0" applyProtection="0"/>
    <xf numFmtId="0" fontId="57" fillId="36" borderId="0"/>
    <xf numFmtId="0" fontId="57" fillId="36" borderId="0"/>
    <xf numFmtId="0" fontId="7" fillId="12" borderId="0" applyNumberFormat="0" applyBorder="0" applyAlignment="0" applyProtection="0"/>
    <xf numFmtId="0" fontId="7" fillId="8" borderId="0" applyNumberFormat="0" applyBorder="0" applyAlignment="0" applyProtection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57" fillId="36" borderId="0"/>
    <xf numFmtId="0" fontId="17" fillId="62" borderId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17" fillId="60" borderId="0"/>
    <xf numFmtId="0" fontId="17" fillId="60" borderId="0"/>
    <xf numFmtId="0" fontId="17" fillId="60" borderId="0"/>
    <xf numFmtId="0" fontId="17" fillId="60" borderId="0"/>
    <xf numFmtId="0" fontId="17" fillId="60" borderId="0"/>
    <xf numFmtId="0" fontId="17" fillId="60" borderId="0"/>
    <xf numFmtId="0" fontId="7" fillId="12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6" borderId="0" applyNumberFormat="0" applyBorder="0" applyAlignment="0" applyProtection="0"/>
    <xf numFmtId="0" fontId="58" fillId="46" borderId="0" applyNumberFormat="0" applyBorder="0" applyAlignment="0" applyProtection="0"/>
    <xf numFmtId="0" fontId="58" fillId="46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8" fillId="64" borderId="0" applyNumberFormat="0" applyBorder="0" applyAlignment="0" applyProtection="0"/>
    <xf numFmtId="0" fontId="8" fillId="13" borderId="0" applyNumberFormat="0" applyBorder="0" applyAlignment="0" applyProtection="0"/>
    <xf numFmtId="0" fontId="59" fillId="44" borderId="0"/>
    <xf numFmtId="0" fontId="59" fillId="44" borderId="0"/>
    <xf numFmtId="0" fontId="60" fillId="15" borderId="0" applyNumberFormat="0" applyBorder="0" applyAlignment="0" applyProtection="0"/>
    <xf numFmtId="0" fontId="8" fillId="13" borderId="0" applyNumberFormat="0" applyBorder="0" applyAlignment="0" applyProtection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61" fillId="65" borderId="0"/>
    <xf numFmtId="0" fontId="8" fillId="13" borderId="0" applyNumberFormat="0" applyBorder="0" applyAlignment="0" applyProtection="0"/>
    <xf numFmtId="0" fontId="61" fillId="66" borderId="0"/>
    <xf numFmtId="0" fontId="61" fillId="66" borderId="0"/>
    <xf numFmtId="0" fontId="61" fillId="66" borderId="0"/>
    <xf numFmtId="0" fontId="8" fillId="13" borderId="0" applyNumberFormat="0" applyBorder="0" applyAlignment="0" applyProtection="0"/>
    <xf numFmtId="0" fontId="8" fillId="47" borderId="0" applyNumberFormat="0" applyBorder="0" applyAlignment="0" applyProtection="0"/>
    <xf numFmtId="0" fontId="8" fillId="10" borderId="0" applyNumberFormat="0" applyBorder="0" applyAlignment="0" applyProtection="0"/>
    <xf numFmtId="0" fontId="59" fillId="67" borderId="0"/>
    <xf numFmtId="0" fontId="59" fillId="67" borderId="0"/>
    <xf numFmtId="0" fontId="60" fillId="10" borderId="0" applyNumberFormat="0" applyBorder="0" applyAlignment="0" applyProtection="0"/>
    <xf numFmtId="0" fontId="8" fillId="10" borderId="0" applyNumberFormat="0" applyBorder="0" applyAlignment="0" applyProtection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61" fillId="32" borderId="0"/>
    <xf numFmtId="0" fontId="8" fillId="10" borderId="0" applyNumberFormat="0" applyBorder="0" applyAlignment="0" applyProtection="0"/>
    <xf numFmtId="0" fontId="61" fillId="68" borderId="0"/>
    <xf numFmtId="0" fontId="61" fillId="68" borderId="0"/>
    <xf numFmtId="0" fontId="61" fillId="68" borderId="0"/>
    <xf numFmtId="0" fontId="8" fillId="10" borderId="0" applyNumberFormat="0" applyBorder="0" applyAlignment="0" applyProtection="0"/>
    <xf numFmtId="0" fontId="8" fillId="54" borderId="0" applyNumberFormat="0" applyBorder="0" applyAlignment="0" applyProtection="0"/>
    <xf numFmtId="0" fontId="8" fillId="11" borderId="0" applyNumberFormat="0" applyBorder="0" applyAlignment="0" applyProtection="0"/>
    <xf numFmtId="0" fontId="59" fillId="62" borderId="0"/>
    <xf numFmtId="0" fontId="59" fillId="62" borderId="0"/>
    <xf numFmtId="0" fontId="60" fillId="56" borderId="0" applyNumberFormat="0" applyBorder="0" applyAlignment="0" applyProtection="0"/>
    <xf numFmtId="0" fontId="8" fillId="11" borderId="0" applyNumberFormat="0" applyBorder="0" applyAlignment="0" applyProtection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61" fillId="57" borderId="0"/>
    <xf numFmtId="0" fontId="8" fillId="11" borderId="0" applyNumberFormat="0" applyBorder="0" applyAlignment="0" applyProtection="0"/>
    <xf numFmtId="0" fontId="61" fillId="69" borderId="0"/>
    <xf numFmtId="0" fontId="61" fillId="69" borderId="0"/>
    <xf numFmtId="0" fontId="61" fillId="69" borderId="0"/>
    <xf numFmtId="0" fontId="8" fillId="11" borderId="0" applyNumberFormat="0" applyBorder="0" applyAlignment="0" applyProtection="0"/>
    <xf numFmtId="0" fontId="8" fillId="70" borderId="0" applyNumberFormat="0" applyBorder="0" applyAlignment="0" applyProtection="0"/>
    <xf numFmtId="0" fontId="8" fillId="14" borderId="0" applyNumberFormat="0" applyBorder="0" applyAlignment="0" applyProtection="0"/>
    <xf numFmtId="0" fontId="59" fillId="33" borderId="0"/>
    <xf numFmtId="0" fontId="59" fillId="33" borderId="0"/>
    <xf numFmtId="0" fontId="60" fillId="51" borderId="0" applyNumberFormat="0" applyBorder="0" applyAlignment="0" applyProtection="0"/>
    <xf numFmtId="0" fontId="8" fillId="14" borderId="0" applyNumberFormat="0" applyBorder="0" applyAlignment="0" applyProtection="0"/>
    <xf numFmtId="0" fontId="59" fillId="33" borderId="0"/>
    <xf numFmtId="0" fontId="59" fillId="33" borderId="0"/>
    <xf numFmtId="0" fontId="59" fillId="33" borderId="0"/>
    <xf numFmtId="0" fontId="59" fillId="33" borderId="0"/>
    <xf numFmtId="0" fontId="59" fillId="33" borderId="0"/>
    <xf numFmtId="0" fontId="59" fillId="33" borderId="0"/>
    <xf numFmtId="0" fontId="59" fillId="33" borderId="0"/>
    <xf numFmtId="0" fontId="59" fillId="33" borderId="0"/>
    <xf numFmtId="0" fontId="61" fillId="71" borderId="0"/>
    <xf numFmtId="0" fontId="8" fillId="14" borderId="0" applyNumberFormat="0" applyBorder="0" applyAlignment="0" applyProtection="0"/>
    <xf numFmtId="0" fontId="61" fillId="72" borderId="0"/>
    <xf numFmtId="0" fontId="61" fillId="72" borderId="0"/>
    <xf numFmtId="0" fontId="61" fillId="72" borderId="0"/>
    <xf numFmtId="0" fontId="8" fillId="14" borderId="0" applyNumberFormat="0" applyBorder="0" applyAlignment="0" applyProtection="0"/>
    <xf numFmtId="0" fontId="8" fillId="63" borderId="0" applyNumberFormat="0" applyBorder="0" applyAlignment="0" applyProtection="0"/>
    <xf numFmtId="0" fontId="8" fillId="15" borderId="0" applyNumberFormat="0" applyBorder="0" applyAlignment="0" applyProtection="0"/>
    <xf numFmtId="0" fontId="59" fillId="44" borderId="0"/>
    <xf numFmtId="0" fontId="59" fillId="44" borderId="0"/>
    <xf numFmtId="0" fontId="60" fillId="15" borderId="0" applyNumberFormat="0" applyBorder="0" applyAlignment="0" applyProtection="0"/>
    <xf numFmtId="0" fontId="8" fillId="15" borderId="0" applyNumberFormat="0" applyBorder="0" applyAlignment="0" applyProtection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59" fillId="44" borderId="0"/>
    <xf numFmtId="0" fontId="61" fillId="73" borderId="0"/>
    <xf numFmtId="0" fontId="8" fillId="15" borderId="0" applyNumberFormat="0" applyBorder="0" applyAlignment="0" applyProtection="0"/>
    <xf numFmtId="0" fontId="61" fillId="74" borderId="0"/>
    <xf numFmtId="0" fontId="61" fillId="74" borderId="0"/>
    <xf numFmtId="0" fontId="61" fillId="74" borderId="0"/>
    <xf numFmtId="0" fontId="8" fillId="15" borderId="0" applyNumberFormat="0" applyBorder="0" applyAlignment="0" applyProtection="0"/>
    <xf numFmtId="0" fontId="8" fillId="75" borderId="0" applyNumberFormat="0" applyBorder="0" applyAlignment="0" applyProtection="0"/>
    <xf numFmtId="0" fontId="8" fillId="16" borderId="0" applyNumberFormat="0" applyBorder="0" applyAlignment="0" applyProtection="0"/>
    <xf numFmtId="0" fontId="59" fillId="32" borderId="0"/>
    <xf numFmtId="0" fontId="59" fillId="32" borderId="0"/>
    <xf numFmtId="0" fontId="60" fillId="8" borderId="0" applyNumberFormat="0" applyBorder="0" applyAlignment="0" applyProtection="0"/>
    <xf numFmtId="0" fontId="8" fillId="16" borderId="0" applyNumberFormat="0" applyBorder="0" applyAlignment="0" applyProtection="0"/>
    <xf numFmtId="0" fontId="59" fillId="32" borderId="0"/>
    <xf numFmtId="0" fontId="59" fillId="32" borderId="0"/>
    <xf numFmtId="0" fontId="59" fillId="32" borderId="0"/>
    <xf numFmtId="0" fontId="59" fillId="32" borderId="0"/>
    <xf numFmtId="0" fontId="59" fillId="32" borderId="0"/>
    <xf numFmtId="0" fontId="59" fillId="32" borderId="0"/>
    <xf numFmtId="0" fontId="59" fillId="32" borderId="0"/>
    <xf numFmtId="0" fontId="59" fillId="32" borderId="0"/>
    <xf numFmtId="0" fontId="61" fillId="76" borderId="0"/>
    <xf numFmtId="0" fontId="8" fillId="16" borderId="0" applyNumberFormat="0" applyBorder="0" applyAlignment="0" applyProtection="0"/>
    <xf numFmtId="0" fontId="61" fillId="77" borderId="0"/>
    <xf numFmtId="0" fontId="61" fillId="77" borderId="0"/>
    <xf numFmtId="0" fontId="61" fillId="77" borderId="0"/>
    <xf numFmtId="0" fontId="8" fillId="16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78" borderId="0" applyNumberFormat="0" applyBorder="0" applyAlignment="0" applyProtection="0"/>
    <xf numFmtId="0" fontId="58" fillId="78" borderId="0" applyNumberFormat="0" applyBorder="0" applyAlignment="0" applyProtection="0"/>
    <xf numFmtId="0" fontId="58" fillId="78" borderId="0" applyNumberFormat="0" applyBorder="0" applyAlignment="0" applyProtection="0"/>
    <xf numFmtId="0" fontId="58" fillId="79" borderId="0" applyNumberFormat="0" applyBorder="0" applyAlignment="0" applyProtection="0"/>
    <xf numFmtId="0" fontId="58" fillId="79" borderId="0" applyNumberFormat="0" applyBorder="0" applyAlignment="0" applyProtection="0"/>
    <xf numFmtId="0" fontId="58" fillId="79" borderId="0" applyNumberFormat="0" applyBorder="0" applyAlignment="0" applyProtection="0"/>
    <xf numFmtId="0" fontId="58" fillId="80" borderId="0" applyNumberFormat="0" applyBorder="0" applyAlignment="0" applyProtection="0"/>
    <xf numFmtId="0" fontId="58" fillId="80" borderId="0" applyNumberFormat="0" applyBorder="0" applyAlignment="0" applyProtection="0"/>
    <xf numFmtId="0" fontId="58" fillId="80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63" borderId="0" applyNumberFormat="0" applyBorder="0" applyAlignment="0" applyProtection="0"/>
    <xf numFmtId="0" fontId="58" fillId="81" borderId="0" applyNumberFormat="0" applyBorder="0" applyAlignment="0" applyProtection="0"/>
    <xf numFmtId="0" fontId="58" fillId="81" borderId="0" applyNumberFormat="0" applyBorder="0" applyAlignment="0" applyProtection="0"/>
    <xf numFmtId="0" fontId="58" fillId="81" borderId="0" applyNumberFormat="0" applyBorder="0" applyAlignment="0" applyProtection="0"/>
    <xf numFmtId="0" fontId="62" fillId="31" borderId="0" applyNumberFormat="0" applyBorder="0" applyAlignment="0" applyProtection="0"/>
    <xf numFmtId="0" fontId="62" fillId="31" borderId="0" applyNumberFormat="0" applyBorder="0" applyAlignment="0" applyProtection="0"/>
    <xf numFmtId="0" fontId="62" fillId="31" borderId="0" applyNumberFormat="0" applyBorder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3" fillId="21" borderId="17" applyNumberFormat="0" applyAlignment="0" applyProtection="0"/>
    <xf numFmtId="0" fontId="64" fillId="82" borderId="18"/>
    <xf numFmtId="0" fontId="64" fillId="82" borderId="18"/>
    <xf numFmtId="0" fontId="63" fillId="21" borderId="17" applyNumberFormat="0" applyAlignment="0" applyProtection="0"/>
    <xf numFmtId="0" fontId="63" fillId="21" borderId="17" applyNumberFormat="0" applyAlignment="0" applyProtection="0"/>
    <xf numFmtId="0" fontId="65" fillId="83" borderId="19" applyNumberFormat="0" applyAlignment="0" applyProtection="0"/>
    <xf numFmtId="0" fontId="65" fillId="83" borderId="19" applyNumberFormat="0" applyAlignment="0" applyProtection="0"/>
    <xf numFmtId="0" fontId="65" fillId="83" borderId="19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66" fillId="0" borderId="20">
      <alignment vertical="center" wrapText="1"/>
    </xf>
    <xf numFmtId="0" fontId="7" fillId="0" borderId="0" applyBorder="0" applyProtection="0"/>
    <xf numFmtId="173" fontId="17" fillId="0" borderId="0"/>
    <xf numFmtId="173" fontId="17" fillId="0" borderId="0" applyBorder="0" applyProtection="0"/>
    <xf numFmtId="0" fontId="17" fillId="0" borderId="0" applyBorder="0" applyProtection="0"/>
    <xf numFmtId="173" fontId="17" fillId="0" borderId="0" applyBorder="0" applyProtection="0"/>
    <xf numFmtId="173" fontId="17" fillId="0" borderId="0" applyBorder="0" applyProtection="0"/>
    <xf numFmtId="0" fontId="7" fillId="0" borderId="0" applyBorder="0" applyProtection="0"/>
    <xf numFmtId="174" fontId="7" fillId="0" borderId="0" applyBorder="0" applyProtection="0"/>
    <xf numFmtId="0" fontId="17" fillId="0" borderId="0"/>
    <xf numFmtId="174" fontId="67" fillId="0" borderId="0" applyBorder="0" applyProtection="0"/>
    <xf numFmtId="3" fontId="7" fillId="0" borderId="0" applyBorder="0" applyProtection="0"/>
    <xf numFmtId="174" fontId="17" fillId="0" borderId="0" applyBorder="0" applyProtection="0"/>
    <xf numFmtId="172" fontId="17" fillId="0" borderId="0" applyBorder="0" applyProtection="0"/>
    <xf numFmtId="172" fontId="17" fillId="0" borderId="0" applyBorder="0" applyProtection="0"/>
    <xf numFmtId="3" fontId="7" fillId="0" borderId="0" applyBorder="0" applyProtection="0"/>
    <xf numFmtId="174" fontId="7" fillId="0" borderId="0" applyBorder="0" applyProtection="0"/>
    <xf numFmtId="0" fontId="68" fillId="0" borderId="0" applyNumberFormat="0" applyFill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69" fillId="35" borderId="0" applyNumberFormat="0" applyBorder="0" applyAlignment="0" applyProtection="0"/>
    <xf numFmtId="0" fontId="70" fillId="0" borderId="0" applyNumberFormat="0" applyBorder="0" applyProtection="0">
      <alignment horizontal="center"/>
    </xf>
    <xf numFmtId="0" fontId="71" fillId="0" borderId="21" applyNumberFormat="0" applyFill="0" applyAlignment="0" applyProtection="0"/>
    <xf numFmtId="0" fontId="72" fillId="0" borderId="22" applyNumberFormat="0" applyFill="0" applyAlignment="0" applyProtection="0"/>
    <xf numFmtId="0" fontId="73" fillId="0" borderId="23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>
      <alignment horizontal="center"/>
    </xf>
    <xf numFmtId="0" fontId="70" fillId="0" borderId="0" applyNumberFormat="0" applyBorder="0" applyProtection="0">
      <alignment horizontal="center" textRotation="90"/>
    </xf>
    <xf numFmtId="0" fontId="74" fillId="0" borderId="0">
      <alignment horizontal="center" textRotation="90"/>
    </xf>
    <xf numFmtId="0" fontId="75" fillId="22" borderId="17" applyNumberFormat="0" applyAlignment="0" applyProtection="0"/>
    <xf numFmtId="0" fontId="75" fillId="22" borderId="17" applyNumberFormat="0" applyAlignment="0" applyProtection="0"/>
    <xf numFmtId="0" fontId="75" fillId="22" borderId="17" applyNumberFormat="0" applyAlignment="0" applyProtection="0"/>
    <xf numFmtId="0" fontId="75" fillId="22" borderId="17" applyNumberFormat="0" applyAlignment="0" applyProtection="0"/>
    <xf numFmtId="0" fontId="75" fillId="22" borderId="17" applyNumberFormat="0" applyAlignment="0" applyProtection="0"/>
    <xf numFmtId="0" fontId="76" fillId="41" borderId="18"/>
    <xf numFmtId="0" fontId="76" fillId="41" borderId="18"/>
    <xf numFmtId="0" fontId="75" fillId="22" borderId="17" applyNumberFormat="0" applyAlignment="0" applyProtection="0"/>
    <xf numFmtId="0" fontId="77" fillId="0" borderId="24" applyNumberFormat="0" applyFill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6" fillId="0" borderId="0"/>
    <xf numFmtId="0" fontId="9" fillId="0" borderId="0"/>
    <xf numFmtId="0" fontId="7" fillId="0" borderId="0"/>
    <xf numFmtId="0" fontId="6" fillId="0" borderId="0"/>
    <xf numFmtId="0" fontId="7" fillId="0" borderId="0"/>
    <xf numFmtId="0" fontId="9" fillId="0" borderId="0"/>
    <xf numFmtId="0" fontId="7" fillId="0" borderId="0"/>
    <xf numFmtId="172" fontId="17" fillId="0" borderId="0" applyBorder="0" applyProtection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54" fillId="23" borderId="25" applyNumberFormat="0" applyAlignment="0" applyProtection="0"/>
    <xf numFmtId="0" fontId="54" fillId="23" borderId="25" applyNumberFormat="0" applyAlignment="0" applyProtection="0"/>
    <xf numFmtId="0" fontId="54" fillId="23" borderId="25" applyNumberFormat="0" applyAlignment="0" applyProtection="0"/>
    <xf numFmtId="0" fontId="54" fillId="23" borderId="25" applyNumberFormat="0" applyAlignment="0" applyProtection="0"/>
    <xf numFmtId="0" fontId="54" fillId="23" borderId="25" applyNumberFormat="0" applyAlignment="0" applyProtection="0"/>
    <xf numFmtId="0" fontId="79" fillId="36" borderId="26"/>
    <xf numFmtId="0" fontId="79" fillId="36" borderId="26"/>
    <xf numFmtId="0" fontId="54" fillId="23" borderId="25" applyNumberFormat="0" applyAlignment="0" applyProtection="0"/>
    <xf numFmtId="0" fontId="80" fillId="21" borderId="27" applyNumberFormat="0" applyAlignment="0" applyProtection="0"/>
    <xf numFmtId="0" fontId="80" fillId="21" borderId="27" applyNumberFormat="0" applyAlignment="0" applyProtection="0"/>
    <xf numFmtId="0" fontId="80" fillId="21" borderId="27" applyNumberFormat="0" applyAlignment="0" applyProtection="0"/>
    <xf numFmtId="0" fontId="80" fillId="21" borderId="27" applyNumberFormat="0" applyAlignment="0" applyProtection="0"/>
    <xf numFmtId="0" fontId="80" fillId="21" borderId="27" applyNumberFormat="0" applyAlignment="0" applyProtection="0"/>
    <xf numFmtId="0" fontId="81" fillId="82" borderId="28"/>
    <xf numFmtId="0" fontId="81" fillId="82" borderId="28"/>
    <xf numFmtId="0" fontId="80" fillId="21" borderId="27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2" fillId="0" borderId="0" applyNumberFormat="0" applyBorder="0" applyProtection="0"/>
    <xf numFmtId="0" fontId="83" fillId="0" borderId="0"/>
    <xf numFmtId="175" fontId="82" fillId="0" borderId="0" applyBorder="0" applyProtection="0"/>
    <xf numFmtId="176" fontId="83" fillId="0" borderId="0"/>
    <xf numFmtId="0" fontId="54" fillId="0" borderId="0"/>
    <xf numFmtId="0" fontId="54" fillId="0" borderId="0"/>
    <xf numFmtId="0" fontId="54" fillId="0" borderId="0"/>
    <xf numFmtId="169" fontId="55" fillId="0" borderId="0" applyBorder="0" applyProtection="0"/>
    <xf numFmtId="0" fontId="84" fillId="0" borderId="0" applyNumberFormat="0" applyFill="0" applyBorder="0" applyAlignment="0" applyProtection="0"/>
    <xf numFmtId="0" fontId="85" fillId="0" borderId="29" applyNumberFormat="0" applyFill="0" applyAlignment="0" applyProtection="0"/>
    <xf numFmtId="0" fontId="86" fillId="0" borderId="30"/>
    <xf numFmtId="0" fontId="86" fillId="0" borderId="30"/>
    <xf numFmtId="0" fontId="86" fillId="0" borderId="30"/>
    <xf numFmtId="0" fontId="86" fillId="0" borderId="30"/>
    <xf numFmtId="0" fontId="85" fillId="0" borderId="29" applyNumberFormat="0" applyFill="0" applyAlignment="0" applyProtection="0"/>
    <xf numFmtId="0" fontId="87" fillId="0" borderId="0" applyNumberFormat="0" applyFill="0" applyBorder="0" applyAlignment="0" applyProtection="0"/>
    <xf numFmtId="0" fontId="8" fillId="84" borderId="0" applyNumberFormat="0" applyBorder="0" applyAlignment="0" applyProtection="0"/>
    <xf numFmtId="0" fontId="59" fillId="85" borderId="0"/>
    <xf numFmtId="0" fontId="59" fillId="85" borderId="0"/>
    <xf numFmtId="0" fontId="60" fillId="15" borderId="0" applyNumberFormat="0" applyBorder="0" applyAlignment="0" applyProtection="0"/>
    <xf numFmtId="0" fontId="8" fillId="86" borderId="0" applyNumberFormat="0" applyBorder="0" applyAlignment="0" applyProtection="0"/>
    <xf numFmtId="0" fontId="59" fillId="85" borderId="0"/>
    <xf numFmtId="0" fontId="59" fillId="85" borderId="0"/>
    <xf numFmtId="0" fontId="59" fillId="85" borderId="0"/>
    <xf numFmtId="0" fontId="59" fillId="85" borderId="0"/>
    <xf numFmtId="0" fontId="59" fillId="85" borderId="0"/>
    <xf numFmtId="0" fontId="59" fillId="85" borderId="0"/>
    <xf numFmtId="0" fontId="59" fillId="85" borderId="0"/>
    <xf numFmtId="0" fontId="59" fillId="85" borderId="0"/>
    <xf numFmtId="0" fontId="61" fillId="87" borderId="0"/>
    <xf numFmtId="0" fontId="8" fillId="86" borderId="0" applyNumberFormat="0" applyBorder="0" applyAlignment="0" applyProtection="0"/>
    <xf numFmtId="0" fontId="61" fillId="88" borderId="0"/>
    <xf numFmtId="0" fontId="61" fillId="88" borderId="0"/>
    <xf numFmtId="0" fontId="61" fillId="88" borderId="0"/>
    <xf numFmtId="0" fontId="8" fillId="86" borderId="0" applyNumberFormat="0" applyBorder="0" applyAlignment="0" applyProtection="0"/>
    <xf numFmtId="0" fontId="8" fillId="89" borderId="0" applyNumberFormat="0" applyBorder="0" applyAlignment="0" applyProtection="0"/>
    <xf numFmtId="0" fontId="59" fillId="67" borderId="0"/>
    <xf numFmtId="0" fontId="59" fillId="67" borderId="0"/>
    <xf numFmtId="0" fontId="60" fillId="90" borderId="0" applyNumberFormat="0" applyBorder="0" applyAlignment="0" applyProtection="0"/>
    <xf numFmtId="0" fontId="8" fillId="28" borderId="0" applyNumberFormat="0" applyBorder="0" applyAlignment="0" applyProtection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59" fillId="67" borderId="0"/>
    <xf numFmtId="0" fontId="61" fillId="91" borderId="0"/>
    <xf numFmtId="0" fontId="8" fillId="28" borderId="0" applyNumberFormat="0" applyBorder="0" applyAlignment="0" applyProtection="0"/>
    <xf numFmtId="0" fontId="61" fillId="92" borderId="0"/>
    <xf numFmtId="0" fontId="61" fillId="92" borderId="0"/>
    <xf numFmtId="0" fontId="61" fillId="92" borderId="0"/>
    <xf numFmtId="0" fontId="8" fillId="28" borderId="0" applyNumberFormat="0" applyBorder="0" applyAlignment="0" applyProtection="0"/>
    <xf numFmtId="0" fontId="8" fillId="79" borderId="0" applyNumberFormat="0" applyBorder="0" applyAlignment="0" applyProtection="0"/>
    <xf numFmtId="0" fontId="59" fillId="62" borderId="0"/>
    <xf numFmtId="0" fontId="59" fillId="62" borderId="0"/>
    <xf numFmtId="0" fontId="60" fillId="93" borderId="0" applyNumberFormat="0" applyBorder="0" applyAlignment="0" applyProtection="0"/>
    <xf numFmtId="0" fontId="8" fillId="93" borderId="0" applyNumberFormat="0" applyBorder="0" applyAlignment="0" applyProtection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59" fillId="62" borderId="0"/>
    <xf numFmtId="0" fontId="61" fillId="94" borderId="0"/>
    <xf numFmtId="0" fontId="8" fillId="93" borderId="0" applyNumberFormat="0" applyBorder="0" applyAlignment="0" applyProtection="0"/>
    <xf numFmtId="0" fontId="61" fillId="95" borderId="0"/>
    <xf numFmtId="0" fontId="61" fillId="95" borderId="0"/>
    <xf numFmtId="0" fontId="61" fillId="95" borderId="0"/>
    <xf numFmtId="0" fontId="8" fillId="93" borderId="0" applyNumberFormat="0" applyBorder="0" applyAlignment="0" applyProtection="0"/>
    <xf numFmtId="0" fontId="8" fillId="70" borderId="0" applyNumberFormat="0" applyBorder="0" applyAlignment="0" applyProtection="0"/>
    <xf numFmtId="0" fontId="59" fillId="96" borderId="0"/>
    <xf numFmtId="0" fontId="59" fillId="96" borderId="0"/>
    <xf numFmtId="0" fontId="60" fillId="97" borderId="0" applyNumberFormat="0" applyBorder="0" applyAlignment="0" applyProtection="0"/>
    <xf numFmtId="0" fontId="8" fillId="14" borderId="0" applyNumberFormat="0" applyBorder="0" applyAlignment="0" applyProtection="0"/>
    <xf numFmtId="0" fontId="59" fillId="96" borderId="0"/>
    <xf numFmtId="0" fontId="59" fillId="96" borderId="0"/>
    <xf numFmtId="0" fontId="59" fillId="96" borderId="0"/>
    <xf numFmtId="0" fontId="59" fillId="96" borderId="0"/>
    <xf numFmtId="0" fontId="59" fillId="96" borderId="0"/>
    <xf numFmtId="0" fontId="59" fillId="96" borderId="0"/>
    <xf numFmtId="0" fontId="59" fillId="96" borderId="0"/>
    <xf numFmtId="0" fontId="59" fillId="96" borderId="0"/>
    <xf numFmtId="0" fontId="61" fillId="71" borderId="0"/>
    <xf numFmtId="0" fontId="8" fillId="14" borderId="0" applyNumberFormat="0" applyBorder="0" applyAlignment="0" applyProtection="0"/>
    <xf numFmtId="0" fontId="61" fillId="98" borderId="0"/>
    <xf numFmtId="0" fontId="61" fillId="98" borderId="0"/>
    <xf numFmtId="0" fontId="61" fillId="98" borderId="0"/>
    <xf numFmtId="0" fontId="8" fillId="14" borderId="0" applyNumberFormat="0" applyBorder="0" applyAlignment="0" applyProtection="0"/>
    <xf numFmtId="0" fontId="8" fillId="63" borderId="0" applyNumberFormat="0" applyBorder="0" applyAlignment="0" applyProtection="0"/>
    <xf numFmtId="0" fontId="59" fillId="73" borderId="0"/>
    <xf numFmtId="0" fontId="59" fillId="73" borderId="0"/>
    <xf numFmtId="0" fontId="60" fillId="15" borderId="0" applyNumberFormat="0" applyBorder="0" applyAlignment="0" applyProtection="0"/>
    <xf numFmtId="0" fontId="8" fillId="15" borderId="0" applyNumberFormat="0" applyBorder="0" applyAlignment="0" applyProtection="0"/>
    <xf numFmtId="0" fontId="59" fillId="73" borderId="0"/>
    <xf numFmtId="0" fontId="59" fillId="73" borderId="0"/>
    <xf numFmtId="0" fontId="59" fillId="73" borderId="0"/>
    <xf numFmtId="0" fontId="59" fillId="73" borderId="0"/>
    <xf numFmtId="0" fontId="59" fillId="73" borderId="0"/>
    <xf numFmtId="0" fontId="59" fillId="73" borderId="0"/>
    <xf numFmtId="0" fontId="59" fillId="73" borderId="0"/>
    <xf numFmtId="0" fontId="59" fillId="73" borderId="0"/>
    <xf numFmtId="0" fontId="61" fillId="73" borderId="0"/>
    <xf numFmtId="0" fontId="8" fillId="15" borderId="0" applyNumberFormat="0" applyBorder="0" applyAlignment="0" applyProtection="0"/>
    <xf numFmtId="0" fontId="61" fillId="99" borderId="0"/>
    <xf numFmtId="0" fontId="61" fillId="99" borderId="0"/>
    <xf numFmtId="0" fontId="61" fillId="99" borderId="0"/>
    <xf numFmtId="0" fontId="8" fillId="15" borderId="0" applyNumberFormat="0" applyBorder="0" applyAlignment="0" applyProtection="0"/>
    <xf numFmtId="0" fontId="8" fillId="81" borderId="0" applyNumberFormat="0" applyBorder="0" applyAlignment="0" applyProtection="0"/>
    <xf numFmtId="0" fontId="59" fillId="91" borderId="0"/>
    <xf numFmtId="0" fontId="59" fillId="91" borderId="0"/>
    <xf numFmtId="0" fontId="60" fillId="90" borderId="0" applyNumberFormat="0" applyBorder="0" applyAlignment="0" applyProtection="0"/>
    <xf numFmtId="0" fontId="8" fillId="90" borderId="0" applyNumberFormat="0" applyBorder="0" applyAlignment="0" applyProtection="0"/>
    <xf numFmtId="0" fontId="59" fillId="91" borderId="0"/>
    <xf numFmtId="0" fontId="59" fillId="91" borderId="0"/>
    <xf numFmtId="0" fontId="59" fillId="91" borderId="0"/>
    <xf numFmtId="0" fontId="59" fillId="91" borderId="0"/>
    <xf numFmtId="0" fontId="59" fillId="91" borderId="0"/>
    <xf numFmtId="0" fontId="59" fillId="91" borderId="0"/>
    <xf numFmtId="0" fontId="59" fillId="91" borderId="0"/>
    <xf numFmtId="0" fontId="59" fillId="91" borderId="0"/>
    <xf numFmtId="0" fontId="61" fillId="67" borderId="0"/>
    <xf numFmtId="0" fontId="8" fillId="90" borderId="0" applyNumberFormat="0" applyBorder="0" applyAlignment="0" applyProtection="0"/>
    <xf numFmtId="0" fontId="61" fillId="100" borderId="0"/>
    <xf numFmtId="0" fontId="61" fillId="100" borderId="0"/>
    <xf numFmtId="0" fontId="61" fillId="100" borderId="0"/>
    <xf numFmtId="0" fontId="8" fillId="90" borderId="0" applyNumberFormat="0" applyBorder="0" applyAlignment="0" applyProtection="0"/>
    <xf numFmtId="0" fontId="88" fillId="22" borderId="17" applyNumberFormat="0" applyAlignment="0" applyProtection="0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41" borderId="18"/>
    <xf numFmtId="0" fontId="89" fillId="41" borderId="18"/>
    <xf numFmtId="0" fontId="89" fillId="41" borderId="18"/>
    <xf numFmtId="0" fontId="89" fillId="41" borderId="18"/>
    <xf numFmtId="0" fontId="88" fillId="8" borderId="17" applyNumberFormat="0" applyAlignment="0" applyProtection="0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55" borderId="18"/>
    <xf numFmtId="0" fontId="89" fillId="41" borderId="18"/>
    <xf numFmtId="0" fontId="90" fillId="41" borderId="11"/>
    <xf numFmtId="0" fontId="90" fillId="41" borderId="11"/>
    <xf numFmtId="0" fontId="90" fillId="41" borderId="11"/>
    <xf numFmtId="0" fontId="90" fillId="41" borderId="11"/>
    <xf numFmtId="0" fontId="91" fillId="46" borderId="27" applyNumberFormat="0" applyAlignment="0" applyProtection="0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82" borderId="28"/>
    <xf numFmtId="0" fontId="92" fillId="82" borderId="28"/>
    <xf numFmtId="0" fontId="92" fillId="82" borderId="28"/>
    <xf numFmtId="0" fontId="92" fillId="82" borderId="28"/>
    <xf numFmtId="0" fontId="91" fillId="28" borderId="27" applyNumberFormat="0" applyAlignment="0" applyProtection="0"/>
    <xf numFmtId="0" fontId="91" fillId="51" borderId="27" applyNumberFormat="0" applyAlignment="0" applyProtection="0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101" borderId="28"/>
    <xf numFmtId="0" fontId="92" fillId="82" borderId="28"/>
    <xf numFmtId="0" fontId="91" fillId="51" borderId="27" applyNumberFormat="0" applyAlignment="0" applyProtection="0"/>
    <xf numFmtId="0" fontId="91" fillId="51" borderId="27" applyNumberFormat="0" applyAlignment="0" applyProtection="0"/>
    <xf numFmtId="0" fontId="93" fillId="102" borderId="12"/>
    <xf numFmtId="0" fontId="93" fillId="102" borderId="12"/>
    <xf numFmtId="0" fontId="93" fillId="102" borderId="12"/>
    <xf numFmtId="0" fontId="91" fillId="51" borderId="27" applyNumberFormat="0" applyAlignment="0" applyProtection="0"/>
    <xf numFmtId="0" fontId="94" fillId="46" borderId="17" applyNumberFormat="0" applyAlignment="0" applyProtection="0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6" fillId="82" borderId="18"/>
    <xf numFmtId="0" fontId="96" fillId="82" borderId="18"/>
    <xf numFmtId="0" fontId="96" fillId="82" borderId="18"/>
    <xf numFmtId="0" fontId="96" fillId="82" borderId="18"/>
    <xf numFmtId="0" fontId="94" fillId="28" borderId="17" applyNumberFormat="0" applyAlignment="0" applyProtection="0"/>
    <xf numFmtId="0" fontId="94" fillId="51" borderId="17" applyNumberFormat="0" applyAlignment="0" applyProtection="0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5" fillId="101" borderId="18"/>
    <xf numFmtId="0" fontId="96" fillId="82" borderId="18"/>
    <xf numFmtId="0" fontId="94" fillId="51" borderId="17" applyNumberFormat="0" applyAlignment="0" applyProtection="0"/>
    <xf numFmtId="0" fontId="94" fillId="51" borderId="17" applyNumberFormat="0" applyAlignment="0" applyProtection="0"/>
    <xf numFmtId="0" fontId="97" fillId="102" borderId="11"/>
    <xf numFmtId="0" fontId="97" fillId="102" borderId="11"/>
    <xf numFmtId="0" fontId="97" fillId="102" borderId="11"/>
    <xf numFmtId="0" fontId="94" fillId="51" borderId="17" applyNumberFormat="0" applyAlignment="0" applyProtection="0"/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103" borderId="31" applyNumberFormat="0">
      <alignment horizontal="right" vertical="top"/>
    </xf>
    <xf numFmtId="0" fontId="56" fillId="103" borderId="31" applyNumberFormat="0">
      <alignment horizontal="right" vertical="top"/>
    </xf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9" fillId="0" borderId="0"/>
    <xf numFmtId="49" fontId="56" fillId="51" borderId="31">
      <alignment horizontal="left" vertical="top"/>
    </xf>
    <xf numFmtId="49" fontId="85" fillId="0" borderId="31">
      <alignment horizontal="left" vertical="top"/>
    </xf>
    <xf numFmtId="49" fontId="85" fillId="0" borderId="31">
      <alignment horizontal="left" vertical="top"/>
    </xf>
    <xf numFmtId="49" fontId="56" fillId="51" borderId="31">
      <alignment horizontal="left" vertical="top"/>
    </xf>
    <xf numFmtId="0" fontId="98" fillId="0" borderId="32" applyNumberFormat="0" applyFill="0" applyAlignment="0" applyProtection="0"/>
    <xf numFmtId="0" fontId="99" fillId="0" borderId="33"/>
    <xf numFmtId="0" fontId="99" fillId="0" borderId="33"/>
    <xf numFmtId="0" fontId="100" fillId="0" borderId="21" applyNumberFormat="0" applyFill="0" applyAlignment="0" applyProtection="0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99" fillId="0" borderId="33"/>
    <xf numFmtId="0" fontId="101" fillId="0" borderId="34"/>
    <xf numFmtId="0" fontId="98" fillId="0" borderId="32" applyNumberFormat="0" applyFill="0" applyAlignment="0" applyProtection="0"/>
    <xf numFmtId="0" fontId="102" fillId="0" borderId="35"/>
    <xf numFmtId="0" fontId="102" fillId="0" borderId="35"/>
    <xf numFmtId="0" fontId="102" fillId="0" borderId="35"/>
    <xf numFmtId="0" fontId="103" fillId="0" borderId="22" applyNumberFormat="0" applyFill="0" applyAlignment="0" applyProtection="0"/>
    <xf numFmtId="0" fontId="104" fillId="0" borderId="36"/>
    <xf numFmtId="0" fontId="104" fillId="0" borderId="36"/>
    <xf numFmtId="0" fontId="105" fillId="0" borderId="22" applyNumberFormat="0" applyFill="0" applyAlignment="0" applyProtection="0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6" fillId="0" borderId="37"/>
    <xf numFmtId="0" fontId="103" fillId="0" borderId="22" applyNumberFormat="0" applyFill="0" applyAlignment="0" applyProtection="0"/>
    <xf numFmtId="0" fontId="107" fillId="0" borderId="38"/>
    <xf numFmtId="0" fontId="107" fillId="0" borderId="38"/>
    <xf numFmtId="0" fontId="107" fillId="0" borderId="38"/>
    <xf numFmtId="0" fontId="108" fillId="0" borderId="39" applyNumberFormat="0" applyFill="0" applyAlignment="0" applyProtection="0"/>
    <xf numFmtId="0" fontId="109" fillId="0" borderId="36"/>
    <xf numFmtId="0" fontId="109" fillId="0" borderId="36"/>
    <xf numFmtId="0" fontId="110" fillId="0" borderId="23" applyNumberFormat="0" applyFill="0" applyAlignment="0" applyProtection="0"/>
    <xf numFmtId="0" fontId="109" fillId="0" borderId="36"/>
    <xf numFmtId="0" fontId="109" fillId="0" borderId="36"/>
    <xf numFmtId="0" fontId="109" fillId="0" borderId="36"/>
    <xf numFmtId="0" fontId="109" fillId="0" borderId="36"/>
    <xf numFmtId="0" fontId="109" fillId="0" borderId="36"/>
    <xf numFmtId="0" fontId="109" fillId="0" borderId="36"/>
    <xf numFmtId="0" fontId="109" fillId="0" borderId="36"/>
    <xf numFmtId="0" fontId="109" fillId="0" borderId="36"/>
    <xf numFmtId="0" fontId="111" fillId="0" borderId="40"/>
    <xf numFmtId="0" fontId="108" fillId="0" borderId="39" applyNumberFormat="0" applyFill="0" applyAlignment="0" applyProtection="0"/>
    <xf numFmtId="0" fontId="112" fillId="0" borderId="41"/>
    <xf numFmtId="0" fontId="112" fillId="0" borderId="41"/>
    <xf numFmtId="0" fontId="112" fillId="0" borderId="41"/>
    <xf numFmtId="0" fontId="108" fillId="0" borderId="0" applyNumberFormat="0" applyFill="0" applyBorder="0" applyAlignment="0" applyProtection="0"/>
    <xf numFmtId="0" fontId="109" fillId="0" borderId="0"/>
    <xf numFmtId="0" fontId="109" fillId="0" borderId="0"/>
    <xf numFmtId="0" fontId="110" fillId="0" borderId="0" applyNumberFormat="0" applyFill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11" fillId="0" borderId="0"/>
    <xf numFmtId="0" fontId="108" fillId="0" borderId="0" applyNumberFormat="0" applyFill="0" applyBorder="0" applyAlignment="0" applyProtection="0"/>
    <xf numFmtId="0" fontId="112" fillId="0" borderId="0"/>
    <xf numFmtId="0" fontId="112" fillId="0" borderId="0"/>
    <xf numFmtId="0" fontId="112" fillId="0" borderId="0"/>
    <xf numFmtId="0" fontId="56" fillId="12" borderId="31">
      <alignment horizontal="left" vertical="top" wrapText="1"/>
    </xf>
    <xf numFmtId="0" fontId="56" fillId="12" borderId="31">
      <alignment horizontal="left" vertical="top" wrapText="1"/>
    </xf>
    <xf numFmtId="0" fontId="85" fillId="0" borderId="31">
      <alignment horizontal="left" vertical="top" wrapText="1"/>
    </xf>
    <xf numFmtId="0" fontId="85" fillId="0" borderId="31">
      <alignment horizontal="left" vertical="top" wrapText="1"/>
    </xf>
    <xf numFmtId="0" fontId="56" fillId="3" borderId="31">
      <alignment horizontal="left" vertical="top" wrapText="1"/>
    </xf>
    <xf numFmtId="0" fontId="56" fillId="3" borderId="31">
      <alignment horizontal="left" vertical="top" wrapText="1"/>
    </xf>
    <xf numFmtId="0" fontId="56" fillId="104" borderId="31">
      <alignment horizontal="left" vertical="top" wrapText="1"/>
    </xf>
    <xf numFmtId="0" fontId="56" fillId="104" borderId="31">
      <alignment horizontal="left" vertical="top" wrapText="1"/>
    </xf>
    <xf numFmtId="0" fontId="56" fillId="105" borderId="31">
      <alignment horizontal="left" vertical="top" wrapText="1"/>
    </xf>
    <xf numFmtId="0" fontId="56" fillId="105" borderId="31">
      <alignment horizontal="left" vertical="top" wrapText="1"/>
    </xf>
    <xf numFmtId="0" fontId="56" fillId="106" borderId="31">
      <alignment horizontal="left" vertical="top" wrapText="1"/>
    </xf>
    <xf numFmtId="0" fontId="56" fillId="0" borderId="31">
      <alignment horizontal="left" vertical="top" wrapText="1"/>
    </xf>
    <xf numFmtId="0" fontId="56" fillId="0" borderId="31">
      <alignment horizontal="left" vertical="top" wrapText="1"/>
    </xf>
    <xf numFmtId="0" fontId="56" fillId="106" borderId="31">
      <alignment horizontal="left" vertical="top" wrapText="1"/>
    </xf>
    <xf numFmtId="0" fontId="113" fillId="0" borderId="0">
      <alignment horizontal="left" vertical="top"/>
    </xf>
    <xf numFmtId="0" fontId="114" fillId="0" borderId="42" applyNumberFormat="0" applyFill="0" applyAlignment="0" applyProtection="0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6" fillId="0" borderId="30"/>
    <xf numFmtId="0" fontId="116" fillId="0" borderId="30"/>
    <xf numFmtId="0" fontId="116" fillId="0" borderId="30"/>
    <xf numFmtId="0" fontId="116" fillId="0" borderId="30"/>
    <xf numFmtId="0" fontId="114" fillId="0" borderId="29" applyNumberFormat="0" applyFill="0" applyAlignment="0" applyProtection="0"/>
    <xf numFmtId="0" fontId="114" fillId="0" borderId="42" applyNumberFormat="0" applyFill="0" applyAlignment="0" applyProtection="0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5" fillId="0" borderId="43"/>
    <xf numFmtId="0" fontId="116" fillId="0" borderId="30"/>
    <xf numFmtId="0" fontId="114" fillId="0" borderId="42" applyNumberFormat="0" applyFill="0" applyAlignment="0" applyProtection="0"/>
    <xf numFmtId="0" fontId="114" fillId="0" borderId="42" applyNumberFormat="0" applyFill="0" applyAlignment="0" applyProtection="0"/>
    <xf numFmtId="0" fontId="116" fillId="0" borderId="44"/>
    <xf numFmtId="0" fontId="116" fillId="0" borderId="44"/>
    <xf numFmtId="0" fontId="116" fillId="0" borderId="44"/>
    <xf numFmtId="0" fontId="114" fillId="0" borderId="42" applyNumberFormat="0" applyFill="0" applyAlignment="0" applyProtection="0"/>
    <xf numFmtId="0" fontId="117" fillId="83" borderId="19" applyNumberFormat="0" applyAlignment="0" applyProtection="0"/>
    <xf numFmtId="0" fontId="118" fillId="107" borderId="45"/>
    <xf numFmtId="0" fontId="118" fillId="107" borderId="45"/>
    <xf numFmtId="0" fontId="119" fillId="108" borderId="19" applyNumberFormat="0" applyAlignment="0" applyProtection="0"/>
    <xf numFmtId="0" fontId="117" fillId="108" borderId="19" applyNumberFormat="0" applyAlignment="0" applyProtection="0"/>
    <xf numFmtId="0" fontId="118" fillId="107" borderId="45"/>
    <xf numFmtId="0" fontId="118" fillId="107" borderId="45"/>
    <xf numFmtId="0" fontId="118" fillId="107" borderId="45"/>
    <xf numFmtId="0" fontId="118" fillId="107" borderId="45"/>
    <xf numFmtId="0" fontId="118" fillId="107" borderId="45"/>
    <xf numFmtId="0" fontId="118" fillId="107" borderId="45"/>
    <xf numFmtId="0" fontId="118" fillId="107" borderId="45"/>
    <xf numFmtId="0" fontId="118" fillId="107" borderId="45"/>
    <xf numFmtId="0" fontId="120" fillId="107" borderId="45"/>
    <xf numFmtId="0" fontId="117" fillId="108" borderId="19" applyNumberFormat="0" applyAlignment="0" applyProtection="0"/>
    <xf numFmtId="0" fontId="120" fillId="109" borderId="14"/>
    <xf numFmtId="0" fontId="120" fillId="109" borderId="14"/>
    <xf numFmtId="0" fontId="120" fillId="109" borderId="14"/>
    <xf numFmtId="0" fontId="117" fillId="108" borderId="19" applyNumberFormat="0" applyAlignment="0" applyProtection="0"/>
    <xf numFmtId="0" fontId="121" fillId="0" borderId="0" applyNumberFormat="0" applyFill="0" applyBorder="0" applyAlignment="0" applyProtection="0"/>
    <xf numFmtId="0" fontId="122" fillId="0" borderId="0"/>
    <xf numFmtId="0" fontId="122" fillId="0" borderId="0"/>
    <xf numFmtId="0" fontId="123" fillId="0" borderId="0" applyNumberFormat="0" applyFill="0" applyBorder="0" applyAlignment="0" applyProtection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4" fillId="0" borderId="0"/>
    <xf numFmtId="0" fontId="121" fillId="0" borderId="0" applyNumberFormat="0" applyFill="0" applyBorder="0" applyAlignment="0" applyProtection="0"/>
    <xf numFmtId="0" fontId="125" fillId="0" borderId="0"/>
    <xf numFmtId="0" fontId="125" fillId="0" borderId="0"/>
    <xf numFmtId="0" fontId="125" fillId="0" borderId="0"/>
    <xf numFmtId="0" fontId="126" fillId="48" borderId="0" applyNumberFormat="0" applyBorder="0" applyAlignment="0" applyProtection="0"/>
    <xf numFmtId="0" fontId="127" fillId="55" borderId="0"/>
    <xf numFmtId="0" fontId="127" fillId="55" borderId="0"/>
    <xf numFmtId="0" fontId="126" fillId="56" borderId="0" applyNumberFormat="0" applyBorder="0" applyAlignment="0" applyProtection="0"/>
    <xf numFmtId="0" fontId="127" fillId="55" borderId="0"/>
    <xf numFmtId="0" fontId="127" fillId="55" borderId="0"/>
    <xf numFmtId="0" fontId="127" fillId="55" borderId="0"/>
    <xf numFmtId="0" fontId="127" fillId="55" borderId="0"/>
    <xf numFmtId="0" fontId="127" fillId="55" borderId="0"/>
    <xf numFmtId="0" fontId="127" fillId="55" borderId="0"/>
    <xf numFmtId="0" fontId="127" fillId="55" borderId="0"/>
    <xf numFmtId="0" fontId="127" fillId="55" borderId="0"/>
    <xf numFmtId="0" fontId="128" fillId="55" borderId="0"/>
    <xf numFmtId="0" fontId="129" fillId="110" borderId="0"/>
    <xf numFmtId="0" fontId="129" fillId="110" borderId="0"/>
    <xf numFmtId="0" fontId="129" fillId="110" borderId="0"/>
    <xf numFmtId="0" fontId="129" fillId="110" borderId="0"/>
    <xf numFmtId="0" fontId="54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0" fillId="0" borderId="0"/>
    <xf numFmtId="172" fontId="17" fillId="0" borderId="0"/>
    <xf numFmtId="172" fontId="130" fillId="0" borderId="0"/>
    <xf numFmtId="172" fontId="131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2" fillId="0" borderId="0"/>
    <xf numFmtId="0" fontId="79" fillId="0" borderId="0"/>
    <xf numFmtId="0" fontId="133" fillId="0" borderId="0"/>
    <xf numFmtId="0" fontId="6" fillId="0" borderId="0"/>
    <xf numFmtId="0" fontId="6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134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135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22" fillId="0" borderId="0"/>
    <xf numFmtId="172" fontId="122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0" fontId="136" fillId="0" borderId="0" applyNumberFormat="0" applyFill="0" applyBorder="0" applyProtection="0">
      <alignment vertical="top" wrapText="1"/>
    </xf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22" fillId="0" borderId="0"/>
    <xf numFmtId="172" fontId="17" fillId="0" borderId="0"/>
    <xf numFmtId="0" fontId="55" fillId="0" borderId="0"/>
    <xf numFmtId="172" fontId="130" fillId="0" borderId="0"/>
    <xf numFmtId="172" fontId="17" fillId="0" borderId="0"/>
    <xf numFmtId="0" fontId="7" fillId="0" borderId="0"/>
    <xf numFmtId="172" fontId="130" fillId="0" borderId="0"/>
    <xf numFmtId="0" fontId="6" fillId="0" borderId="0"/>
    <xf numFmtId="172" fontId="130" fillId="0" borderId="0"/>
    <xf numFmtId="172" fontId="130" fillId="0" borderId="0"/>
    <xf numFmtId="172" fontId="130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6" fillId="0" borderId="0"/>
    <xf numFmtId="172" fontId="17" fillId="0" borderId="0"/>
    <xf numFmtId="0" fontId="6" fillId="0" borderId="0"/>
    <xf numFmtId="0" fontId="10" fillId="0" borderId="0"/>
    <xf numFmtId="172" fontId="17" fillId="0" borderId="0"/>
    <xf numFmtId="172" fontId="17" fillId="0" borderId="0"/>
    <xf numFmtId="172" fontId="137" fillId="0" borderId="0"/>
    <xf numFmtId="172" fontId="131" fillId="0" borderId="0"/>
    <xf numFmtId="0" fontId="10" fillId="0" borderId="0"/>
    <xf numFmtId="0" fontId="55" fillId="0" borderId="0"/>
    <xf numFmtId="172" fontId="131" fillId="0" borderId="0"/>
    <xf numFmtId="0" fontId="55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5" fillId="0" borderId="0"/>
    <xf numFmtId="172" fontId="17" fillId="0" borderId="0"/>
    <xf numFmtId="172" fontId="17" fillId="0" borderId="0"/>
    <xf numFmtId="172" fontId="130" fillId="0" borderId="0"/>
    <xf numFmtId="0" fontId="7" fillId="0" borderId="0"/>
    <xf numFmtId="0" fontId="55" fillId="0" borderId="0"/>
    <xf numFmtId="0" fontId="55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5" fillId="0" borderId="0"/>
    <xf numFmtId="172" fontId="17" fillId="0" borderId="0"/>
    <xf numFmtId="172" fontId="17" fillId="0" borderId="0"/>
    <xf numFmtId="172" fontId="130" fillId="0" borderId="0"/>
    <xf numFmtId="0" fontId="55" fillId="0" borderId="0"/>
    <xf numFmtId="0" fontId="55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9" fillId="0" borderId="0"/>
    <xf numFmtId="172" fontId="17" fillId="0" borderId="0"/>
    <xf numFmtId="172" fontId="130" fillId="0" borderId="0"/>
    <xf numFmtId="172" fontId="130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5" fillId="0" borderId="0"/>
    <xf numFmtId="172" fontId="131" fillId="0" borderId="0"/>
    <xf numFmtId="172" fontId="131" fillId="0" borderId="0"/>
    <xf numFmtId="172" fontId="99" fillId="0" borderId="0"/>
    <xf numFmtId="172" fontId="17" fillId="0" borderId="0"/>
    <xf numFmtId="172" fontId="9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5" fillId="0" borderId="0"/>
    <xf numFmtId="0" fontId="55" fillId="0" borderId="0"/>
    <xf numFmtId="0" fontId="55" fillId="0" borderId="0"/>
    <xf numFmtId="172" fontId="131" fillId="0" borderId="0"/>
    <xf numFmtId="0" fontId="55" fillId="0" borderId="0"/>
    <xf numFmtId="172" fontId="131" fillId="0" borderId="0"/>
    <xf numFmtId="172" fontId="131" fillId="0" borderId="0"/>
    <xf numFmtId="172" fontId="99" fillId="0" borderId="0"/>
    <xf numFmtId="172" fontId="17" fillId="0" borderId="0"/>
    <xf numFmtId="0" fontId="55" fillId="0" borderId="0"/>
    <xf numFmtId="0" fontId="55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0" fontId="55" fillId="0" borderId="0"/>
    <xf numFmtId="172" fontId="131" fillId="0" borderId="0"/>
    <xf numFmtId="172" fontId="131" fillId="0" borderId="0"/>
    <xf numFmtId="172" fontId="99" fillId="0" borderId="0"/>
    <xf numFmtId="0" fontId="55" fillId="0" borderId="0"/>
    <xf numFmtId="0" fontId="55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172" fontId="131" fillId="0" borderId="0"/>
    <xf numFmtId="0" fontId="55" fillId="0" borderId="0"/>
    <xf numFmtId="0" fontId="55" fillId="0" borderId="0"/>
    <xf numFmtId="0" fontId="55" fillId="0" borderId="0"/>
    <xf numFmtId="0" fontId="7" fillId="0" borderId="0"/>
    <xf numFmtId="172" fontId="131" fillId="0" borderId="0"/>
    <xf numFmtId="0" fontId="9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8" fillId="0" borderId="0"/>
    <xf numFmtId="172" fontId="17" fillId="0" borderId="0"/>
    <xf numFmtId="172" fontId="17" fillId="0" borderId="0"/>
    <xf numFmtId="172" fontId="131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0" fillId="0" borderId="0"/>
    <xf numFmtId="172" fontId="130" fillId="0" borderId="0"/>
    <xf numFmtId="172" fontId="131" fillId="0" borderId="0"/>
    <xf numFmtId="172" fontId="17" fillId="0" borderId="0"/>
    <xf numFmtId="172" fontId="131" fillId="0" borderId="0"/>
    <xf numFmtId="0" fontId="10" fillId="0" borderId="0"/>
    <xf numFmtId="172" fontId="17" fillId="0" borderId="0"/>
    <xf numFmtId="172" fontId="17" fillId="0" borderId="0"/>
    <xf numFmtId="172" fontId="131" fillId="0" borderId="0"/>
    <xf numFmtId="0" fontId="7" fillId="0" borderId="0"/>
    <xf numFmtId="0" fontId="6" fillId="0" borderId="0"/>
    <xf numFmtId="0" fontId="139" fillId="0" borderId="0"/>
    <xf numFmtId="172" fontId="130" fillId="0" borderId="0"/>
    <xf numFmtId="172" fontId="130" fillId="0" borderId="0"/>
    <xf numFmtId="172" fontId="130" fillId="0" borderId="0"/>
    <xf numFmtId="172" fontId="130" fillId="0" borderId="0"/>
    <xf numFmtId="172" fontId="17" fillId="0" borderId="0"/>
    <xf numFmtId="172" fontId="17" fillId="0" borderId="0"/>
    <xf numFmtId="172" fontId="122" fillId="0" borderId="0"/>
    <xf numFmtId="172" fontId="17" fillId="0" borderId="0"/>
    <xf numFmtId="172" fontId="122" fillId="0" borderId="0"/>
    <xf numFmtId="172" fontId="122" fillId="0" borderId="0"/>
    <xf numFmtId="172" fontId="17" fillId="0" borderId="0"/>
    <xf numFmtId="172" fontId="17" fillId="0" borderId="0"/>
    <xf numFmtId="172" fontId="17" fillId="0" borderId="0"/>
    <xf numFmtId="0" fontId="140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6" fillId="0" borderId="0"/>
    <xf numFmtId="172" fontId="17" fillId="0" borderId="0"/>
    <xf numFmtId="172" fontId="17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0" fillId="0" borderId="0"/>
    <xf numFmtId="172" fontId="17" fillId="0" borderId="0"/>
    <xf numFmtId="172" fontId="130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6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1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9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1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1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172" fontId="132" fillId="0" borderId="0"/>
    <xf numFmtId="0" fontId="56" fillId="12" borderId="46" applyNumberFormat="0">
      <alignment horizontal="right" vertical="top"/>
    </xf>
    <xf numFmtId="0" fontId="56" fillId="3" borderId="46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56" fillId="104" borderId="46" applyNumberFormat="0">
      <alignment horizontal="right" vertical="top"/>
    </xf>
    <xf numFmtId="0" fontId="56" fillId="0" borderId="31" applyNumberFormat="0">
      <alignment horizontal="right" vertical="top"/>
    </xf>
    <xf numFmtId="0" fontId="56" fillId="0" borderId="31" applyNumberFormat="0">
      <alignment horizontal="right" vertical="top"/>
    </xf>
    <xf numFmtId="0" fontId="141" fillId="31" borderId="0" applyNumberFormat="0" applyBorder="0" applyAlignment="0" applyProtection="0"/>
    <xf numFmtId="0" fontId="142" fillId="42" borderId="0"/>
    <xf numFmtId="0" fontId="142" fillId="42" borderId="0"/>
    <xf numFmtId="0" fontId="141" fillId="4" borderId="0" applyNumberFormat="0" applyBorder="0" applyAlignment="0" applyProtection="0"/>
    <xf numFmtId="0" fontId="142" fillId="42" borderId="0"/>
    <xf numFmtId="0" fontId="142" fillId="42" borderId="0"/>
    <xf numFmtId="0" fontId="142" fillId="42" borderId="0"/>
    <xf numFmtId="0" fontId="142" fillId="42" borderId="0"/>
    <xf numFmtId="0" fontId="142" fillId="42" borderId="0"/>
    <xf numFmtId="0" fontId="142" fillId="42" borderId="0"/>
    <xf numFmtId="0" fontId="142" fillId="42" borderId="0"/>
    <xf numFmtId="0" fontId="142" fillId="42" borderId="0"/>
    <xf numFmtId="0" fontId="142" fillId="33" borderId="0"/>
    <xf numFmtId="0" fontId="143" fillId="111" borderId="0"/>
    <xf numFmtId="0" fontId="143" fillId="111" borderId="0"/>
    <xf numFmtId="0" fontId="143" fillId="111" borderId="0"/>
    <xf numFmtId="0" fontId="143" fillId="111" borderId="0"/>
    <xf numFmtId="0" fontId="144" fillId="0" borderId="0" applyNumberFormat="0" applyFill="0" applyBorder="0" applyAlignment="0" applyProtection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5" fillId="0" borderId="0"/>
    <xf numFmtId="0" fontId="146" fillId="0" borderId="0"/>
    <xf numFmtId="0" fontId="146" fillId="0" borderId="0"/>
    <xf numFmtId="0" fontId="146" fillId="0" borderId="0"/>
    <xf numFmtId="0" fontId="146" fillId="0" borderId="0"/>
    <xf numFmtId="0" fontId="79" fillId="36" borderId="15"/>
    <xf numFmtId="0" fontId="79" fillId="36" borderId="15"/>
    <xf numFmtId="0" fontId="7" fillId="23" borderId="25" applyNumberFormat="0" applyAlignment="0" applyProtection="0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9" fillId="112" borderId="25" applyNumberFormat="0" applyFont="0" applyAlignment="0" applyProtection="0"/>
    <xf numFmtId="0" fontId="10" fillId="112" borderId="25" applyNumberFormat="0" applyFont="0" applyAlignment="0" applyProtection="0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9" fillId="36" borderId="26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9" fillId="36" borderId="15"/>
    <xf numFmtId="0" fontId="79" fillId="36" borderId="15"/>
    <xf numFmtId="0" fontId="79" fillId="36" borderId="15"/>
    <xf numFmtId="0" fontId="79" fillId="36" borderId="15"/>
    <xf numFmtId="0" fontId="79" fillId="36" borderId="15"/>
    <xf numFmtId="0" fontId="79" fillId="36" borderId="15"/>
    <xf numFmtId="9" fontId="7" fillId="0" borderId="0" applyFont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54" fillId="0" borderId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49" fontId="75" fillId="56" borderId="31">
      <alignment horizontal="left" vertical="top" wrapText="1"/>
    </xf>
    <xf numFmtId="49" fontId="147" fillId="0" borderId="31">
      <alignment horizontal="left" vertical="top" wrapText="1"/>
    </xf>
    <xf numFmtId="49" fontId="147" fillId="0" borderId="31">
      <alignment horizontal="left" vertical="top" wrapText="1"/>
    </xf>
    <xf numFmtId="49" fontId="75" fillId="56" borderId="31">
      <alignment horizontal="left" vertical="top" wrapText="1"/>
    </xf>
    <xf numFmtId="0" fontId="148" fillId="0" borderId="24" applyNumberFormat="0" applyFill="0" applyAlignment="0" applyProtection="0"/>
    <xf numFmtId="0" fontId="149" fillId="0" borderId="47"/>
    <xf numFmtId="0" fontId="149" fillId="0" borderId="47"/>
    <xf numFmtId="0" fontId="149" fillId="0" borderId="47"/>
    <xf numFmtId="0" fontId="149" fillId="0" borderId="47"/>
    <xf numFmtId="0" fontId="149" fillId="0" borderId="47"/>
    <xf numFmtId="0" fontId="149" fillId="0" borderId="47"/>
    <xf numFmtId="0" fontId="149" fillId="0" borderId="47"/>
    <xf numFmtId="0" fontId="149" fillId="0" borderId="47"/>
    <xf numFmtId="0" fontId="149" fillId="0" borderId="47"/>
    <xf numFmtId="0" fontId="150" fillId="0" borderId="48"/>
    <xf numFmtId="0" fontId="151" fillId="0" borderId="13"/>
    <xf numFmtId="0" fontId="151" fillId="0" borderId="13"/>
    <xf numFmtId="0" fontId="151" fillId="0" borderId="13"/>
    <xf numFmtId="0" fontId="151" fillId="0" borderId="13"/>
    <xf numFmtId="0" fontId="54" fillId="0" borderId="0"/>
    <xf numFmtId="0" fontId="54" fillId="0" borderId="0"/>
    <xf numFmtId="0" fontId="54" fillId="0" borderId="0"/>
    <xf numFmtId="0" fontId="60" fillId="0" borderId="0" applyNumberFormat="0" applyFill="0" applyBorder="0" applyAlignment="0" applyProtection="0"/>
    <xf numFmtId="0" fontId="149" fillId="0" borderId="0"/>
    <xf numFmtId="0" fontId="149" fillId="0" borderId="0"/>
    <xf numFmtId="0" fontId="152" fillId="0" borderId="0" applyNumberFormat="0" applyFill="0" applyBorder="0" applyAlignment="0" applyProtection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60" fillId="0" borderId="0" applyNumberFormat="0" applyFill="0" applyBorder="0" applyAlignment="0" applyProtection="0"/>
    <xf numFmtId="0" fontId="149" fillId="0" borderId="0"/>
    <xf numFmtId="0" fontId="149" fillId="0" borderId="0"/>
    <xf numFmtId="0" fontId="149" fillId="0" borderId="0"/>
    <xf numFmtId="177" fontId="7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7" fontId="54" fillId="0" borderId="0" applyFill="0" applyBorder="0" applyAlignment="0" applyProtection="0"/>
    <xf numFmtId="177" fontId="54" fillId="0" borderId="0" applyFill="0" applyBorder="0" applyAlignment="0" applyProtection="0"/>
    <xf numFmtId="167" fontId="7" fillId="0" borderId="0" applyFont="0" applyFill="0" applyBorder="0" applyAlignment="0" applyProtection="0"/>
    <xf numFmtId="173" fontId="79" fillId="0" borderId="0"/>
    <xf numFmtId="173" fontId="79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54" fillId="0" borderId="0" applyFill="0" applyBorder="0" applyAlignment="0" applyProtection="0"/>
    <xf numFmtId="180" fontId="54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6" fillId="0" borderId="0" applyFont="0" applyFill="0" applyBorder="0" applyAlignment="0" applyProtection="0"/>
    <xf numFmtId="177" fontId="54" fillId="0" borderId="0" applyFill="0" applyBorder="0" applyAlignment="0" applyProtection="0"/>
    <xf numFmtId="167" fontId="10" fillId="0" borderId="0" applyFont="0" applyFill="0" applyBorder="0" applyAlignment="0" applyProtection="0"/>
    <xf numFmtId="0" fontId="7" fillId="0" borderId="0" applyBorder="0" applyProtection="0"/>
    <xf numFmtId="167" fontId="6" fillId="0" borderId="0" applyFont="0" applyFill="0" applyBorder="0" applyAlignment="0" applyProtection="0"/>
    <xf numFmtId="177" fontId="7" fillId="0" borderId="0" applyFill="0" applyBorder="0" applyAlignment="0" applyProtection="0"/>
    <xf numFmtId="167" fontId="7" fillId="0" borderId="0" applyFont="0" applyFill="0" applyBorder="0" applyAlignment="0" applyProtection="0"/>
    <xf numFmtId="0" fontId="153" fillId="35" borderId="0" applyNumberFormat="0" applyBorder="0" applyAlignment="0" applyProtection="0"/>
    <xf numFmtId="0" fontId="154" fillId="44" borderId="0"/>
    <xf numFmtId="0" fontId="154" fillId="44" borderId="0"/>
    <xf numFmtId="0" fontId="153" fillId="5" borderId="0" applyNumberFormat="0" applyBorder="0" applyAlignment="0" applyProtection="0"/>
    <xf numFmtId="0" fontId="154" fillId="44" borderId="0"/>
    <xf numFmtId="0" fontId="154" fillId="44" borderId="0"/>
    <xf numFmtId="0" fontId="154" fillId="44" borderId="0"/>
    <xf numFmtId="0" fontId="154" fillId="44" borderId="0"/>
    <xf numFmtId="0" fontId="154" fillId="44" borderId="0"/>
    <xf numFmtId="0" fontId="154" fillId="44" borderId="0"/>
    <xf numFmtId="0" fontId="154" fillId="44" borderId="0"/>
    <xf numFmtId="0" fontId="154" fillId="44" borderId="0"/>
    <xf numFmtId="0" fontId="154" fillId="38" borderId="0"/>
    <xf numFmtId="0" fontId="155" fillId="113" borderId="0"/>
    <xf numFmtId="0" fontId="155" fillId="113" borderId="0"/>
    <xf numFmtId="0" fontId="155" fillId="113" borderId="0"/>
    <xf numFmtId="0" fontId="155" fillId="113" borderId="0"/>
    <xf numFmtId="0" fontId="56" fillId="106" borderId="31">
      <alignment horizontal="left" vertical="top" wrapText="1"/>
    </xf>
    <xf numFmtId="0" fontId="56" fillId="0" borderId="31">
      <alignment horizontal="left" vertical="top" wrapText="1"/>
    </xf>
    <xf numFmtId="0" fontId="56" fillId="0" borderId="31">
      <alignment horizontal="left" vertical="top" wrapText="1"/>
    </xf>
    <xf numFmtId="0" fontId="56" fillId="106" borderId="31">
      <alignment horizontal="left" vertical="top" wrapText="1"/>
    </xf>
    <xf numFmtId="0" fontId="9" fillId="0" borderId="0"/>
    <xf numFmtId="0" fontId="172" fillId="0" borderId="0"/>
    <xf numFmtId="0" fontId="9" fillId="0" borderId="0"/>
  </cellStyleXfs>
  <cellXfs count="857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9" fontId="2" fillId="0" borderId="1" xfId="0" applyNumberFormat="1" applyFont="1" applyBorder="1" applyAlignment="1">
      <alignment horizontal="center" vertical="center"/>
    </xf>
    <xf numFmtId="0" fontId="2" fillId="0" borderId="0" xfId="0" applyFont="1" applyFill="1"/>
    <xf numFmtId="168" fontId="2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2" borderId="0" xfId="0" applyFont="1" applyFill="1"/>
    <xf numFmtId="169" fontId="2" fillId="0" borderId="1" xfId="0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68" fontId="2" fillId="0" borderId="0" xfId="0" applyNumberFormat="1" applyFont="1"/>
    <xf numFmtId="0" fontId="5" fillId="0" borderId="1" xfId="0" applyFont="1" applyBorder="1" applyAlignment="1">
      <alignment horizontal="left" vertical="center" wrapText="1"/>
    </xf>
    <xf numFmtId="168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8" fontId="4" fillId="2" borderId="1" xfId="0" applyNumberFormat="1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1" xfId="0" applyFont="1" applyFill="1" applyBorder="1" applyAlignment="1">
      <alignment vertical="center" wrapText="1"/>
    </xf>
    <xf numFmtId="169" fontId="14" fillId="0" borderId="1" xfId="0" applyNumberFormat="1" applyFont="1" applyFill="1" applyBorder="1" applyAlignment="1">
      <alignment horizontal="center" vertical="center" wrapText="1"/>
    </xf>
    <xf numFmtId="168" fontId="0" fillId="0" borderId="0" xfId="0" applyNumberFormat="1" applyFill="1"/>
    <xf numFmtId="168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8" fontId="14" fillId="0" borderId="1" xfId="0" applyNumberFormat="1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0" fillId="0" borderId="0" xfId="0" applyFont="1" applyFill="1" applyBorder="1" applyAlignment="1">
      <alignment horizontal="right"/>
    </xf>
    <xf numFmtId="0" fontId="19" fillId="0" borderId="0" xfId="0" applyFont="1" applyFill="1"/>
    <xf numFmtId="0" fontId="20" fillId="0" borderId="1" xfId="0" applyFont="1" applyFill="1" applyBorder="1" applyAlignment="1">
      <alignment horizontal="center"/>
    </xf>
    <xf numFmtId="168" fontId="22" fillId="0" borderId="1" xfId="0" applyNumberFormat="1" applyFont="1" applyFill="1" applyBorder="1" applyAlignment="1">
      <alignment horizontal="center"/>
    </xf>
    <xf numFmtId="0" fontId="21" fillId="2" borderId="1" xfId="46" applyFont="1" applyFill="1" applyBorder="1" applyAlignment="1">
      <alignment vertical="center" wrapText="1"/>
    </xf>
    <xf numFmtId="168" fontId="23" fillId="2" borderId="2" xfId="46" applyNumberFormat="1" applyFont="1" applyFill="1" applyBorder="1" applyAlignment="1">
      <alignment horizontal="center" vertical="center" wrapText="1"/>
    </xf>
    <xf numFmtId="168" fontId="23" fillId="2" borderId="1" xfId="46" applyNumberFormat="1" applyFont="1" applyFill="1" applyBorder="1" applyAlignment="1">
      <alignment horizontal="center" vertical="center" wrapText="1"/>
    </xf>
    <xf numFmtId="0" fontId="23" fillId="2" borderId="1" xfId="46" applyFont="1" applyFill="1" applyBorder="1" applyAlignment="1">
      <alignment vertical="center" wrapText="1"/>
    </xf>
    <xf numFmtId="168" fontId="19" fillId="2" borderId="1" xfId="0" applyNumberFormat="1" applyFont="1" applyFill="1" applyBorder="1" applyAlignment="1">
      <alignment horizontal="center" vertical="center" wrapText="1"/>
    </xf>
    <xf numFmtId="169" fontId="21" fillId="2" borderId="1" xfId="46" applyNumberFormat="1" applyFont="1" applyFill="1" applyBorder="1" applyAlignment="1">
      <alignment horizontal="center" vertical="center" wrapText="1"/>
    </xf>
    <xf numFmtId="168" fontId="21" fillId="2" borderId="1" xfId="46" applyNumberFormat="1" applyFont="1" applyFill="1" applyBorder="1" applyAlignment="1">
      <alignment horizontal="center" vertical="center" wrapText="1"/>
    </xf>
    <xf numFmtId="169" fontId="25" fillId="2" borderId="1" xfId="46" applyNumberFormat="1" applyFont="1" applyFill="1" applyBorder="1" applyAlignment="1">
      <alignment horizontal="center" vertical="center" wrapText="1"/>
    </xf>
    <xf numFmtId="168" fontId="25" fillId="2" borderId="1" xfId="46" applyNumberFormat="1" applyFont="1" applyFill="1" applyBorder="1" applyAlignment="1">
      <alignment horizontal="center" vertical="center" wrapText="1"/>
    </xf>
    <xf numFmtId="168" fontId="22" fillId="2" borderId="1" xfId="0" applyNumberFormat="1" applyFont="1" applyFill="1" applyBorder="1" applyAlignment="1">
      <alignment horizontal="center" vertical="center" wrapText="1"/>
    </xf>
    <xf numFmtId="0" fontId="25" fillId="2" borderId="2" xfId="46" applyFont="1" applyFill="1" applyBorder="1" applyAlignment="1">
      <alignment horizontal="center" vertical="center" wrapText="1"/>
    </xf>
    <xf numFmtId="169" fontId="23" fillId="2" borderId="2" xfId="46" applyNumberFormat="1" applyFont="1" applyFill="1" applyBorder="1" applyAlignment="1">
      <alignment horizontal="center" vertical="center" wrapText="1"/>
    </xf>
    <xf numFmtId="169" fontId="25" fillId="2" borderId="2" xfId="46" applyNumberFormat="1" applyFont="1" applyFill="1" applyBorder="1" applyAlignment="1">
      <alignment horizontal="center" vertical="center" wrapText="1"/>
    </xf>
    <xf numFmtId="169" fontId="23" fillId="2" borderId="2" xfId="46" applyNumberFormat="1" applyFont="1" applyFill="1" applyBorder="1" applyAlignment="1">
      <alignment vertical="center" wrapText="1"/>
    </xf>
    <xf numFmtId="169" fontId="23" fillId="2" borderId="1" xfId="46" applyNumberFormat="1" applyFont="1" applyFill="1" applyBorder="1" applyAlignment="1">
      <alignment vertical="center" wrapText="1"/>
    </xf>
    <xf numFmtId="0" fontId="25" fillId="2" borderId="9" xfId="46" applyFont="1" applyFill="1" applyBorder="1" applyAlignment="1">
      <alignment horizontal="center"/>
    </xf>
    <xf numFmtId="0" fontId="23" fillId="2" borderId="2" xfId="46" applyFont="1" applyFill="1" applyBorder="1" applyAlignment="1">
      <alignment vertical="center" wrapText="1"/>
    </xf>
    <xf numFmtId="0" fontId="0" fillId="2" borderId="0" xfId="0" applyFill="1" applyBorder="1"/>
    <xf numFmtId="169" fontId="27" fillId="2" borderId="2" xfId="46" applyNumberFormat="1" applyFont="1" applyFill="1" applyBorder="1" applyAlignment="1">
      <alignment vertical="center" wrapText="1"/>
    </xf>
    <xf numFmtId="168" fontId="27" fillId="2" borderId="2" xfId="46" applyNumberFormat="1" applyFont="1" applyFill="1" applyBorder="1" applyAlignment="1">
      <alignment horizontal="center" vertical="center" wrapText="1"/>
    </xf>
    <xf numFmtId="168" fontId="12" fillId="20" borderId="1" xfId="40" applyNumberFormat="1" applyFont="1" applyFill="1" applyBorder="1" applyAlignment="1">
      <alignment horizontal="center"/>
    </xf>
    <xf numFmtId="169" fontId="25" fillId="2" borderId="1" xfId="46" applyNumberFormat="1" applyFont="1" applyFill="1" applyBorder="1" applyAlignment="1">
      <alignment vertical="center" wrapText="1"/>
    </xf>
    <xf numFmtId="0" fontId="28" fillId="2" borderId="2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center" wrapText="1"/>
    </xf>
    <xf numFmtId="0" fontId="23" fillId="2" borderId="2" xfId="46" applyFont="1" applyFill="1" applyBorder="1" applyAlignment="1">
      <alignment horizontal="left"/>
    </xf>
    <xf numFmtId="169" fontId="25" fillId="2" borderId="9" xfId="46" applyNumberFormat="1" applyFont="1" applyFill="1" applyBorder="1" applyAlignment="1">
      <alignment horizontal="center" vertical="center" wrapText="1"/>
    </xf>
    <xf numFmtId="169" fontId="29" fillId="2" borderId="1" xfId="46" applyNumberFormat="1" applyFont="1" applyFill="1" applyBorder="1" applyAlignment="1">
      <alignment horizontal="center" vertical="center" wrapText="1"/>
    </xf>
    <xf numFmtId="169" fontId="27" fillId="2" borderId="1" xfId="46" applyNumberFormat="1" applyFont="1" applyFill="1" applyBorder="1" applyAlignment="1">
      <alignment horizontal="center" vertical="center" wrapText="1"/>
    </xf>
    <xf numFmtId="168" fontId="23" fillId="2" borderId="1" xfId="46" applyNumberFormat="1" applyFont="1" applyFill="1" applyBorder="1" applyAlignment="1">
      <alignment horizontal="center"/>
    </xf>
    <xf numFmtId="169" fontId="27" fillId="2" borderId="2" xfId="46" applyNumberFormat="1" applyFont="1" applyFill="1" applyBorder="1" applyAlignment="1">
      <alignment horizontal="left" vertical="center" wrapText="1"/>
    </xf>
    <xf numFmtId="0" fontId="21" fillId="2" borderId="0" xfId="46" applyFont="1" applyFill="1" applyBorder="1" applyAlignment="1"/>
    <xf numFmtId="0" fontId="21" fillId="2" borderId="2" xfId="46" applyFont="1" applyFill="1" applyBorder="1" applyAlignment="1"/>
    <xf numFmtId="169" fontId="23" fillId="2" borderId="2" xfId="46" applyNumberFormat="1" applyFont="1" applyFill="1" applyBorder="1" applyAlignment="1">
      <alignment horizontal="left" vertical="center" wrapText="1"/>
    </xf>
    <xf numFmtId="0" fontId="25" fillId="2" borderId="2" xfId="46" applyFont="1" applyFill="1" applyBorder="1" applyAlignment="1">
      <alignment horizontal="center"/>
    </xf>
    <xf numFmtId="169" fontId="27" fillId="2" borderId="1" xfId="46" applyNumberFormat="1" applyFont="1" applyFill="1" applyBorder="1" applyAlignment="1">
      <alignment vertical="center" wrapText="1"/>
    </xf>
    <xf numFmtId="169" fontId="25" fillId="2" borderId="2" xfId="46" applyNumberFormat="1" applyFont="1" applyFill="1" applyBorder="1" applyAlignment="1">
      <alignment vertical="center" wrapText="1"/>
    </xf>
    <xf numFmtId="0" fontId="19" fillId="2" borderId="0" xfId="0" applyFont="1" applyFill="1"/>
    <xf numFmtId="168" fontId="27" fillId="2" borderId="0" xfId="46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168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168" fontId="16" fillId="0" borderId="1" xfId="0" applyNumberFormat="1" applyFont="1" applyFill="1" applyBorder="1" applyAlignment="1">
      <alignment horizontal="center" wrapText="1"/>
    </xf>
    <xf numFmtId="169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168" fontId="2" fillId="0" borderId="1" xfId="0" applyNumberFormat="1" applyFont="1" applyFill="1" applyBorder="1" applyAlignment="1">
      <alignment horizontal="center" wrapText="1"/>
    </xf>
    <xf numFmtId="168" fontId="30" fillId="2" borderId="1" xfId="46" applyNumberFormat="1" applyFont="1" applyFill="1" applyBorder="1" applyAlignment="1">
      <alignment horizontal="center" vertical="center"/>
    </xf>
    <xf numFmtId="168" fontId="30" fillId="2" borderId="4" xfId="46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wrapText="1"/>
    </xf>
    <xf numFmtId="168" fontId="15" fillId="0" borderId="1" xfId="0" applyNumberFormat="1" applyFont="1" applyFill="1" applyBorder="1" applyAlignment="1">
      <alignment horizontal="center" vertical="center"/>
    </xf>
    <xf numFmtId="169" fontId="30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168" fontId="30" fillId="0" borderId="1" xfId="0" applyNumberFormat="1" applyFont="1" applyFill="1" applyBorder="1" applyAlignment="1">
      <alignment horizontal="center" vertical="center" wrapText="1"/>
    </xf>
    <xf numFmtId="168" fontId="26" fillId="0" borderId="1" xfId="0" applyNumberFormat="1" applyFont="1" applyBorder="1" applyAlignment="1">
      <alignment horizontal="center" vertical="center" wrapText="1"/>
    </xf>
    <xf numFmtId="0" fontId="30" fillId="0" borderId="0" xfId="0" applyFont="1"/>
    <xf numFmtId="169" fontId="26" fillId="0" borderId="1" xfId="0" applyNumberFormat="1" applyFont="1" applyFill="1" applyBorder="1" applyAlignment="1">
      <alignment horizontal="center" vertical="center" wrapText="1"/>
    </xf>
    <xf numFmtId="168" fontId="26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/>
    <xf numFmtId="168" fontId="30" fillId="0" borderId="1" xfId="0" applyNumberFormat="1" applyFont="1" applyBorder="1" applyAlignment="1">
      <alignment horizontal="center" vertical="center"/>
    </xf>
    <xf numFmtId="168" fontId="4" fillId="0" borderId="0" xfId="0" applyNumberFormat="1" applyFont="1" applyFill="1" applyBorder="1" applyAlignment="1">
      <alignment horizontal="center" vertical="center"/>
    </xf>
    <xf numFmtId="168" fontId="4" fillId="0" borderId="0" xfId="0" applyNumberFormat="1" applyFont="1" applyBorder="1" applyAlignment="1">
      <alignment horizontal="center" vertical="center"/>
    </xf>
    <xf numFmtId="168" fontId="13" fillId="0" borderId="0" xfId="0" applyNumberFormat="1" applyFont="1" applyBorder="1" applyAlignment="1">
      <alignment horizontal="center" vertical="center"/>
    </xf>
    <xf numFmtId="168" fontId="4" fillId="2" borderId="0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0" xfId="0" applyFont="1"/>
    <xf numFmtId="0" fontId="14" fillId="0" borderId="1" xfId="0" applyFont="1" applyBorder="1" applyAlignment="1">
      <alignment horizontal="left" vertical="center" wrapText="1"/>
    </xf>
    <xf numFmtId="168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168" fontId="30" fillId="2" borderId="1" xfId="0" applyNumberFormat="1" applyFont="1" applyFill="1" applyBorder="1" applyAlignment="1">
      <alignment horizontal="center" vertical="center"/>
    </xf>
    <xf numFmtId="168" fontId="26" fillId="2" borderId="1" xfId="0" applyNumberFormat="1" applyFont="1" applyFill="1" applyBorder="1" applyAlignment="1">
      <alignment horizontal="center" vertical="center"/>
    </xf>
    <xf numFmtId="0" fontId="30" fillId="2" borderId="0" xfId="0" applyFont="1" applyFill="1"/>
    <xf numFmtId="0" fontId="5" fillId="2" borderId="1" xfId="0" applyFont="1" applyFill="1" applyBorder="1" applyAlignment="1">
      <alignment wrapText="1"/>
    </xf>
    <xf numFmtId="0" fontId="5" fillId="0" borderId="0" xfId="0" applyFont="1"/>
    <xf numFmtId="168" fontId="30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wrapText="1"/>
    </xf>
    <xf numFmtId="169" fontId="30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17" borderId="1" xfId="0" applyFont="1" applyFill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30" fillId="0" borderId="1" xfId="1" applyFont="1" applyBorder="1" applyAlignment="1">
      <alignment horizontal="left" vertical="center" wrapText="1"/>
    </xf>
    <xf numFmtId="168" fontId="30" fillId="0" borderId="1" xfId="1" applyNumberFormat="1" applyFont="1" applyFill="1" applyBorder="1" applyAlignment="1">
      <alignment horizontal="center" vertical="center" wrapText="1"/>
    </xf>
    <xf numFmtId="0" fontId="30" fillId="0" borderId="1" xfId="1" applyFont="1" applyFill="1" applyBorder="1" applyAlignment="1">
      <alignment horizontal="center" vertical="center" wrapText="1"/>
    </xf>
    <xf numFmtId="0" fontId="20" fillId="0" borderId="0" xfId="0" applyFont="1" applyBorder="1"/>
    <xf numFmtId="0" fontId="20" fillId="0" borderId="0" xfId="0" applyFont="1"/>
    <xf numFmtId="0" fontId="2" fillId="2" borderId="1" xfId="0" applyFont="1" applyFill="1" applyBorder="1" applyAlignment="1">
      <alignment wrapText="1"/>
    </xf>
    <xf numFmtId="169" fontId="2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Border="1"/>
    <xf numFmtId="0" fontId="33" fillId="0" borderId="0" xfId="0" applyFont="1"/>
    <xf numFmtId="170" fontId="0" fillId="0" borderId="0" xfId="37" applyNumberFormat="1" applyFont="1" applyAlignment="1">
      <alignment horizontal="center"/>
    </xf>
    <xf numFmtId="0" fontId="3" fillId="0" borderId="0" xfId="0" applyFont="1" applyFill="1"/>
    <xf numFmtId="168" fontId="2" fillId="0" borderId="0" xfId="0" applyNumberFormat="1" applyFont="1" applyFill="1"/>
    <xf numFmtId="169" fontId="2" fillId="0" borderId="0" xfId="0" applyNumberFormat="1" applyFont="1" applyFill="1"/>
    <xf numFmtId="168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17" borderId="0" xfId="0" applyFont="1" applyFill="1"/>
    <xf numFmtId="168" fontId="15" fillId="0" borderId="3" xfId="0" applyNumberFormat="1" applyFont="1" applyFill="1" applyBorder="1" applyAlignment="1">
      <alignment horizontal="center" vertical="center"/>
    </xf>
    <xf numFmtId="169" fontId="15" fillId="0" borderId="3" xfId="0" applyNumberFormat="1" applyFont="1" applyBorder="1" applyAlignment="1">
      <alignment horizontal="center" vertical="center"/>
    </xf>
    <xf numFmtId="168" fontId="2" fillId="0" borderId="1" xfId="49" applyNumberFormat="1" applyFont="1" applyFill="1" applyBorder="1" applyAlignment="1">
      <alignment horizontal="center" vertical="center"/>
    </xf>
    <xf numFmtId="168" fontId="4" fillId="0" borderId="1" xfId="49" applyNumberFormat="1" applyFont="1" applyFill="1" applyBorder="1" applyAlignment="1">
      <alignment horizontal="center" vertical="center"/>
    </xf>
    <xf numFmtId="169" fontId="30" fillId="0" borderId="1" xfId="1" applyNumberFormat="1" applyFont="1" applyFill="1" applyBorder="1" applyAlignment="1">
      <alignment horizontal="center" vertical="center" wrapText="1"/>
    </xf>
    <xf numFmtId="168" fontId="15" fillId="19" borderId="1" xfId="0" applyNumberFormat="1" applyFont="1" applyFill="1" applyBorder="1" applyAlignment="1">
      <alignment horizontal="left" vertical="center" wrapText="1"/>
    </xf>
    <xf numFmtId="168" fontId="24" fillId="19" borderId="1" xfId="0" applyNumberFormat="1" applyFont="1" applyFill="1" applyBorder="1" applyAlignment="1">
      <alignment horizontal="center" vertical="center"/>
    </xf>
    <xf numFmtId="169" fontId="4" fillId="19" borderId="1" xfId="0" applyNumberFormat="1" applyFont="1" applyFill="1" applyBorder="1" applyAlignment="1">
      <alignment horizontal="center" vertical="center"/>
    </xf>
    <xf numFmtId="168" fontId="15" fillId="19" borderId="1" xfId="0" applyNumberFormat="1" applyFont="1" applyFill="1" applyBorder="1" applyAlignment="1">
      <alignment horizontal="center" vertical="center"/>
    </xf>
    <xf numFmtId="168" fontId="15" fillId="19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9" fontId="21" fillId="2" borderId="2" xfId="46" applyNumberFormat="1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/>
    </xf>
    <xf numFmtId="0" fontId="20" fillId="2" borderId="1" xfId="0" applyFont="1" applyFill="1" applyBorder="1"/>
    <xf numFmtId="0" fontId="35" fillId="2" borderId="1" xfId="0" applyFont="1" applyFill="1" applyBorder="1"/>
    <xf numFmtId="168" fontId="31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/>
    <xf numFmtId="0" fontId="22" fillId="2" borderId="1" xfId="0" applyFont="1" applyFill="1" applyBorder="1" applyAlignment="1">
      <alignment wrapText="1"/>
    </xf>
    <xf numFmtId="0" fontId="21" fillId="2" borderId="2" xfId="46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left" vertical="center" wrapText="1"/>
    </xf>
    <xf numFmtId="169" fontId="21" fillId="2" borderId="2" xfId="46" applyNumberFormat="1" applyFont="1" applyFill="1" applyBorder="1" applyAlignment="1">
      <alignment horizontal="left" vertical="center" wrapText="1"/>
    </xf>
    <xf numFmtId="0" fontId="36" fillId="2" borderId="2" xfId="0" applyFont="1" applyFill="1" applyBorder="1" applyAlignment="1">
      <alignment vertical="center" wrapText="1"/>
    </xf>
    <xf numFmtId="169" fontId="21" fillId="2" borderId="1" xfId="46" applyNumberFormat="1" applyFont="1" applyFill="1" applyBorder="1" applyAlignment="1">
      <alignment vertical="center" wrapText="1"/>
    </xf>
    <xf numFmtId="169" fontId="25" fillId="2" borderId="2" xfId="46" applyNumberFormat="1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wrapText="1"/>
    </xf>
    <xf numFmtId="0" fontId="28" fillId="2" borderId="1" xfId="0" applyFont="1" applyFill="1" applyBorder="1"/>
    <xf numFmtId="0" fontId="37" fillId="2" borderId="1" xfId="0" applyFont="1" applyFill="1" applyBorder="1"/>
    <xf numFmtId="0" fontId="38" fillId="2" borderId="1" xfId="0" applyFont="1" applyFill="1" applyBorder="1" applyAlignment="1">
      <alignment horizontal="left" vertical="center" wrapText="1"/>
    </xf>
    <xf numFmtId="0" fontId="36" fillId="2" borderId="1" xfId="0" applyFont="1" applyFill="1" applyBorder="1"/>
    <xf numFmtId="0" fontId="31" fillId="2" borderId="1" xfId="0" applyFont="1" applyFill="1" applyBorder="1" applyAlignment="1">
      <alignment vertical="center" wrapText="1"/>
    </xf>
    <xf numFmtId="168" fontId="25" fillId="2" borderId="2" xfId="46" applyNumberFormat="1" applyFont="1" applyFill="1" applyBorder="1" applyAlignment="1">
      <alignment horizontal="center" vertical="center" wrapText="1"/>
    </xf>
    <xf numFmtId="168" fontId="21" fillId="2" borderId="2" xfId="46" applyNumberFormat="1" applyFont="1" applyFill="1" applyBorder="1" applyAlignment="1">
      <alignment horizontal="center" vertical="center" wrapText="1"/>
    </xf>
    <xf numFmtId="168" fontId="23" fillId="2" borderId="1" xfId="46" applyNumberFormat="1" applyFont="1" applyFill="1" applyBorder="1" applyAlignment="1">
      <alignment vertical="center" wrapText="1"/>
    </xf>
    <xf numFmtId="168" fontId="28" fillId="2" borderId="1" xfId="0" applyNumberFormat="1" applyFont="1" applyFill="1" applyBorder="1" applyAlignment="1">
      <alignment vertical="center" wrapText="1"/>
    </xf>
    <xf numFmtId="168" fontId="23" fillId="2" borderId="1" xfId="46" applyNumberFormat="1" applyFont="1" applyFill="1" applyBorder="1" applyAlignment="1"/>
    <xf numFmtId="0" fontId="21" fillId="2" borderId="2" xfId="46" applyFont="1" applyFill="1" applyBorder="1" applyAlignment="1">
      <alignment horizontal="left"/>
    </xf>
    <xf numFmtId="0" fontId="23" fillId="2" borderId="9" xfId="46" applyFont="1" applyFill="1" applyBorder="1" applyAlignment="1">
      <alignment horizontal="left"/>
    </xf>
    <xf numFmtId="0" fontId="23" fillId="2" borderId="10" xfId="46" applyFont="1" applyFill="1" applyBorder="1" applyAlignment="1">
      <alignment horizontal="left"/>
    </xf>
    <xf numFmtId="0" fontId="25" fillId="2" borderId="1" xfId="46" applyFont="1" applyFill="1" applyBorder="1" applyAlignment="1">
      <alignment vertical="center" wrapText="1"/>
    </xf>
    <xf numFmtId="169" fontId="23" fillId="2" borderId="1" xfId="46" applyNumberFormat="1" applyFont="1" applyFill="1" applyBorder="1" applyAlignment="1">
      <alignment horizontal="center" vertical="center" wrapText="1"/>
    </xf>
    <xf numFmtId="168" fontId="23" fillId="2" borderId="1" xfId="47" applyNumberFormat="1" applyFont="1" applyFill="1" applyBorder="1" applyAlignment="1">
      <alignment horizontal="center"/>
    </xf>
    <xf numFmtId="169" fontId="24" fillId="2" borderId="1" xfId="46" applyNumberFormat="1" applyFont="1" applyFill="1" applyBorder="1" applyAlignment="1">
      <alignment horizontal="center" vertical="center" wrapText="1"/>
    </xf>
    <xf numFmtId="169" fontId="29" fillId="2" borderId="1" xfId="46" applyNumberFormat="1" applyFont="1" applyFill="1" applyBorder="1" applyAlignment="1">
      <alignment vertical="center" wrapText="1"/>
    </xf>
    <xf numFmtId="0" fontId="21" fillId="2" borderId="1" xfId="46" applyFont="1" applyFill="1" applyBorder="1" applyAlignment="1"/>
    <xf numFmtId="0" fontId="23" fillId="2" borderId="1" xfId="46" applyFont="1" applyFill="1" applyBorder="1" applyAlignment="1"/>
    <xf numFmtId="0" fontId="25" fillId="2" borderId="1" xfId="46" applyFont="1" applyFill="1" applyBorder="1" applyAlignment="1"/>
    <xf numFmtId="168" fontId="22" fillId="2" borderId="1" xfId="0" applyNumberFormat="1" applyFont="1" applyFill="1" applyBorder="1" applyAlignment="1">
      <alignment horizontal="center"/>
    </xf>
    <xf numFmtId="168" fontId="22" fillId="0" borderId="1" xfId="0" applyNumberFormat="1" applyFont="1" applyFill="1" applyBorder="1" applyAlignment="1">
      <alignment horizontal="center" vertical="center" wrapText="1"/>
    </xf>
    <xf numFmtId="168" fontId="20" fillId="2" borderId="1" xfId="0" applyNumberFormat="1" applyFont="1" applyFill="1" applyBorder="1" applyAlignment="1">
      <alignment horizontal="center"/>
    </xf>
    <xf numFmtId="168" fontId="30" fillId="2" borderId="1" xfId="46" applyNumberFormat="1" applyFont="1" applyFill="1" applyBorder="1" applyAlignment="1">
      <alignment horizontal="center" vertical="center" wrapText="1"/>
    </xf>
    <xf numFmtId="168" fontId="34" fillId="2" borderId="1" xfId="46" applyNumberFormat="1" applyFont="1" applyFill="1" applyBorder="1" applyAlignment="1">
      <alignment vertical="center" wrapText="1"/>
    </xf>
    <xf numFmtId="168" fontId="34" fillId="2" borderId="1" xfId="46" applyNumberFormat="1" applyFont="1" applyFill="1" applyBorder="1" applyAlignment="1">
      <alignment horizontal="center" vertical="center" wrapText="1"/>
    </xf>
    <xf numFmtId="0" fontId="25" fillId="2" borderId="2" xfId="46" applyFont="1" applyFill="1" applyBorder="1" applyAlignment="1">
      <alignment horizontal="left"/>
    </xf>
    <xf numFmtId="168" fontId="31" fillId="2" borderId="1" xfId="0" applyNumberFormat="1" applyFont="1" applyFill="1" applyBorder="1" applyAlignment="1">
      <alignment horizontal="center"/>
    </xf>
    <xf numFmtId="0" fontId="27" fillId="2" borderId="2" xfId="46" applyFont="1" applyFill="1" applyBorder="1" applyAlignment="1">
      <alignment horizontal="left"/>
    </xf>
    <xf numFmtId="168" fontId="35" fillId="2" borderId="1" xfId="0" applyNumberFormat="1" applyFont="1" applyFill="1" applyBorder="1" applyAlignment="1">
      <alignment horizontal="center"/>
    </xf>
    <xf numFmtId="0" fontId="20" fillId="0" borderId="0" xfId="0" applyFont="1" applyFill="1" applyBorder="1"/>
    <xf numFmtId="168" fontId="20" fillId="0" borderId="0" xfId="0" applyNumberFormat="1" applyFont="1" applyFill="1" applyBorder="1"/>
    <xf numFmtId="168" fontId="1" fillId="2" borderId="1" xfId="0" applyNumberFormat="1" applyFont="1" applyFill="1" applyBorder="1" applyAlignment="1">
      <alignment horizontal="center" vertical="center" wrapText="1"/>
    </xf>
    <xf numFmtId="168" fontId="20" fillId="2" borderId="1" xfId="0" applyNumberFormat="1" applyFont="1" applyFill="1" applyBorder="1" applyAlignment="1">
      <alignment horizontal="center" vertical="center" wrapText="1"/>
    </xf>
    <xf numFmtId="168" fontId="40" fillId="2" borderId="1" xfId="0" applyNumberFormat="1" applyFont="1" applyFill="1" applyBorder="1" applyAlignment="1">
      <alignment horizontal="center" vertical="center" wrapText="1"/>
    </xf>
    <xf numFmtId="0" fontId="20" fillId="2" borderId="0" xfId="0" applyFont="1" applyFill="1"/>
    <xf numFmtId="0" fontId="20" fillId="0" borderId="1" xfId="0" applyFont="1" applyFill="1" applyBorder="1"/>
    <xf numFmtId="168" fontId="20" fillId="0" borderId="1" xfId="0" applyNumberFormat="1" applyFont="1" applyFill="1" applyBorder="1"/>
    <xf numFmtId="0" fontId="20" fillId="0" borderId="0" xfId="0" applyFont="1" applyFill="1"/>
    <xf numFmtId="0" fontId="0" fillId="0" borderId="0" xfId="0" applyFill="1" applyBorder="1"/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168" fontId="22" fillId="2" borderId="1" xfId="0" applyNumberFormat="1" applyFont="1" applyFill="1" applyBorder="1" applyAlignment="1">
      <alignment horizontal="center" vertical="center"/>
    </xf>
    <xf numFmtId="171" fontId="20" fillId="0" borderId="1" xfId="48" applyNumberFormat="1" applyFont="1" applyBorder="1" applyAlignment="1">
      <alignment horizontal="center" vertical="center"/>
    </xf>
    <xf numFmtId="168" fontId="35" fillId="2" borderId="1" xfId="0" applyNumberFormat="1" applyFont="1" applyFill="1" applyBorder="1" applyAlignment="1">
      <alignment horizontal="center" vertical="center"/>
    </xf>
    <xf numFmtId="169" fontId="20" fillId="0" borderId="1" xfId="0" applyNumberFormat="1" applyFont="1" applyBorder="1" applyAlignment="1">
      <alignment horizontal="center" vertical="center"/>
    </xf>
    <xf numFmtId="168" fontId="41" fillId="2" borderId="1" xfId="0" applyNumberFormat="1" applyFont="1" applyFill="1" applyBorder="1" applyAlignment="1">
      <alignment horizontal="center" vertical="center" wrapText="1"/>
    </xf>
    <xf numFmtId="168" fontId="20" fillId="0" borderId="1" xfId="0" applyNumberFormat="1" applyFont="1" applyFill="1" applyBorder="1" applyAlignment="1">
      <alignment horizontal="center" vertical="center"/>
    </xf>
    <xf numFmtId="168" fontId="22" fillId="0" borderId="1" xfId="0" applyNumberFormat="1" applyFont="1" applyFill="1" applyBorder="1" applyAlignment="1">
      <alignment horizontal="center" vertical="center"/>
    </xf>
    <xf numFmtId="168" fontId="35" fillId="0" borderId="1" xfId="0" applyNumberFormat="1" applyFont="1" applyFill="1" applyBorder="1" applyAlignment="1">
      <alignment horizontal="center" vertical="center"/>
    </xf>
    <xf numFmtId="168" fontId="39" fillId="2" borderId="1" xfId="0" applyNumberFormat="1" applyFont="1" applyFill="1" applyBorder="1" applyAlignment="1">
      <alignment horizontal="center" vertical="center" wrapText="1"/>
    </xf>
    <xf numFmtId="168" fontId="31" fillId="0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9" fontId="20" fillId="2" borderId="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 applyAlignment="1">
      <alignment horizontal="center" vertical="center" wrapText="1"/>
    </xf>
    <xf numFmtId="171" fontId="20" fillId="2" borderId="1" xfId="48" applyNumberFormat="1" applyFont="1" applyFill="1" applyBorder="1" applyAlignment="1">
      <alignment horizontal="center" vertical="center"/>
    </xf>
    <xf numFmtId="168" fontId="36" fillId="0" borderId="1" xfId="0" applyNumberFormat="1" applyFont="1" applyFill="1" applyBorder="1" applyAlignment="1">
      <alignment horizontal="center" vertical="center" wrapText="1"/>
    </xf>
    <xf numFmtId="168" fontId="31" fillId="0" borderId="1" xfId="0" applyNumberFormat="1" applyFont="1" applyFill="1" applyBorder="1" applyAlignment="1">
      <alignment horizontal="center" vertical="center" wrapText="1"/>
    </xf>
    <xf numFmtId="168" fontId="28" fillId="0" borderId="1" xfId="0" applyNumberFormat="1" applyFont="1" applyFill="1" applyBorder="1" applyAlignment="1">
      <alignment horizontal="center" vertical="center"/>
    </xf>
    <xf numFmtId="168" fontId="36" fillId="0" borderId="1" xfId="0" applyNumberFormat="1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center" vertical="center" wrapText="1"/>
    </xf>
    <xf numFmtId="168" fontId="21" fillId="0" borderId="1" xfId="0" applyNumberFormat="1" applyFont="1" applyFill="1" applyBorder="1" applyAlignment="1">
      <alignment horizontal="center" vertical="center" wrapText="1"/>
    </xf>
    <xf numFmtId="168" fontId="36" fillId="2" borderId="1" xfId="0" applyNumberFormat="1" applyFont="1" applyFill="1" applyBorder="1" applyAlignment="1">
      <alignment horizontal="center" wrapText="1"/>
    </xf>
    <xf numFmtId="168" fontId="28" fillId="2" borderId="1" xfId="0" applyNumberFormat="1" applyFont="1" applyFill="1" applyBorder="1" applyAlignment="1">
      <alignment horizontal="center"/>
    </xf>
    <xf numFmtId="168" fontId="36" fillId="2" borderId="1" xfId="0" applyNumberFormat="1" applyFont="1" applyFill="1" applyBorder="1" applyAlignment="1">
      <alignment horizontal="center"/>
    </xf>
    <xf numFmtId="168" fontId="37" fillId="2" borderId="1" xfId="0" applyNumberFormat="1" applyFont="1" applyFill="1" applyBorder="1" applyAlignment="1">
      <alignment horizontal="center"/>
    </xf>
    <xf numFmtId="168" fontId="28" fillId="2" borderId="1" xfId="0" applyNumberFormat="1" applyFont="1" applyFill="1" applyBorder="1" applyAlignment="1">
      <alignment horizontal="center" vertical="center" wrapText="1"/>
    </xf>
    <xf numFmtId="169" fontId="20" fillId="2" borderId="0" xfId="0" applyNumberFormat="1" applyFont="1" applyFill="1" applyAlignment="1">
      <alignment horizontal="center" vertical="center"/>
    </xf>
    <xf numFmtId="168" fontId="42" fillId="2" borderId="1" xfId="0" applyNumberFormat="1" applyFont="1" applyFill="1" applyBorder="1" applyAlignment="1">
      <alignment horizontal="center" vertical="center" wrapText="1"/>
    </xf>
    <xf numFmtId="168" fontId="38" fillId="2" borderId="1" xfId="0" applyNumberFormat="1" applyFont="1" applyFill="1" applyBorder="1" applyAlignment="1">
      <alignment horizontal="center" wrapText="1"/>
    </xf>
    <xf numFmtId="168" fontId="37" fillId="0" borderId="1" xfId="0" applyNumberFormat="1" applyFont="1" applyFill="1" applyBorder="1" applyAlignment="1">
      <alignment horizontal="center" vertical="center"/>
    </xf>
    <xf numFmtId="168" fontId="36" fillId="2" borderId="1" xfId="0" applyNumberFormat="1" applyFont="1" applyFill="1" applyBorder="1" applyAlignment="1">
      <alignment horizontal="center" vertical="center" wrapText="1"/>
    </xf>
    <xf numFmtId="168" fontId="28" fillId="2" borderId="1" xfId="0" applyNumberFormat="1" applyFont="1" applyFill="1" applyBorder="1" applyAlignment="1">
      <alignment horizontal="center" vertical="center"/>
    </xf>
    <xf numFmtId="168" fontId="21" fillId="0" borderId="1" xfId="35" applyNumberFormat="1" applyFont="1" applyFill="1" applyBorder="1" applyAlignment="1">
      <alignment horizontal="center" wrapText="1"/>
    </xf>
    <xf numFmtId="168" fontId="20" fillId="0" borderId="1" xfId="0" applyNumberFormat="1" applyFont="1" applyFill="1" applyBorder="1" applyAlignment="1">
      <alignment horizontal="center"/>
    </xf>
    <xf numFmtId="168" fontId="31" fillId="0" borderId="1" xfId="0" applyNumberFormat="1" applyFont="1" applyFill="1" applyBorder="1" applyAlignment="1">
      <alignment horizontal="center" wrapText="1"/>
    </xf>
    <xf numFmtId="168" fontId="36" fillId="0" borderId="1" xfId="0" applyNumberFormat="1" applyFont="1" applyFill="1" applyBorder="1" applyAlignment="1">
      <alignment vertical="center" wrapText="1"/>
    </xf>
    <xf numFmtId="171" fontId="20" fillId="2" borderId="1" xfId="48" applyNumberFormat="1" applyFont="1" applyFill="1" applyBorder="1" applyAlignment="1">
      <alignment horizontal="right" vertical="center"/>
    </xf>
    <xf numFmtId="168" fontId="3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0" borderId="0" xfId="0" applyFont="1" applyFill="1" applyAlignment="1">
      <alignment horizontal="right"/>
    </xf>
    <xf numFmtId="169" fontId="26" fillId="2" borderId="2" xfId="46" applyNumberFormat="1" applyFont="1" applyFill="1" applyBorder="1" applyAlignment="1">
      <alignment horizontal="center" vertical="center" wrapText="1"/>
    </xf>
    <xf numFmtId="169" fontId="34" fillId="2" borderId="2" xfId="46" applyNumberFormat="1" applyFont="1" applyFill="1" applyBorder="1" applyAlignment="1">
      <alignment vertical="center" wrapText="1"/>
    </xf>
    <xf numFmtId="169" fontId="34" fillId="2" borderId="2" xfId="46" applyNumberFormat="1" applyFont="1" applyFill="1" applyBorder="1" applyAlignment="1">
      <alignment horizontal="center" vertical="center" wrapText="1"/>
    </xf>
    <xf numFmtId="0" fontId="23" fillId="2" borderId="2" xfId="46" applyFont="1" applyFill="1" applyBorder="1" applyAlignment="1"/>
    <xf numFmtId="0" fontId="20" fillId="0" borderId="2" xfId="0" applyFont="1" applyFill="1" applyBorder="1"/>
    <xf numFmtId="168" fontId="18" fillId="0" borderId="0" xfId="0" applyNumberFormat="1" applyFont="1" applyFill="1" applyBorder="1" applyAlignment="1">
      <alignment horizontal="right"/>
    </xf>
    <xf numFmtId="169" fontId="43" fillId="18" borderId="0" xfId="0" applyNumberFormat="1" applyFont="1" applyFill="1" applyBorder="1" applyAlignment="1">
      <alignment horizontal="right"/>
    </xf>
    <xf numFmtId="168" fontId="44" fillId="18" borderId="0" xfId="0" applyNumberFormat="1" applyFont="1" applyFill="1" applyBorder="1" applyAlignment="1">
      <alignment horizontal="right"/>
    </xf>
    <xf numFmtId="168" fontId="44" fillId="0" borderId="0" xfId="0" applyNumberFormat="1" applyFont="1" applyFill="1" applyBorder="1" applyAlignment="1">
      <alignment horizontal="right"/>
    </xf>
    <xf numFmtId="168" fontId="46" fillId="0" borderId="0" xfId="0" applyNumberFormat="1" applyFont="1" applyFill="1" applyBorder="1"/>
    <xf numFmtId="168" fontId="47" fillId="2" borderId="1" xfId="46" applyNumberFormat="1" applyFont="1" applyFill="1" applyBorder="1" applyAlignment="1">
      <alignment vertical="center" wrapText="1"/>
    </xf>
    <xf numFmtId="168" fontId="46" fillId="2" borderId="1" xfId="46" applyNumberFormat="1" applyFont="1" applyFill="1" applyBorder="1" applyAlignment="1">
      <alignment horizontal="center" vertical="center" wrapText="1"/>
    </xf>
    <xf numFmtId="168" fontId="46" fillId="2" borderId="1" xfId="0" applyNumberFormat="1" applyFont="1" applyFill="1" applyBorder="1" applyAlignment="1">
      <alignment horizontal="center" vertical="center" wrapText="1"/>
    </xf>
    <xf numFmtId="168" fontId="48" fillId="2" borderId="1" xfId="46" applyNumberFormat="1" applyFont="1" applyFill="1" applyBorder="1" applyAlignment="1">
      <alignment horizontal="center" vertical="center" wrapText="1"/>
    </xf>
    <xf numFmtId="168" fontId="48" fillId="2" borderId="1" xfId="46" applyNumberFormat="1" applyFont="1" applyFill="1" applyBorder="1" applyAlignment="1">
      <alignment vertical="center" wrapText="1"/>
    </xf>
    <xf numFmtId="168" fontId="49" fillId="2" borderId="1" xfId="46" applyNumberFormat="1" applyFont="1" applyFill="1" applyBorder="1" applyAlignment="1">
      <alignment horizontal="center" vertical="center" wrapText="1"/>
    </xf>
    <xf numFmtId="168" fontId="46" fillId="2" borderId="1" xfId="46" applyNumberFormat="1" applyFont="1" applyFill="1" applyBorder="1" applyAlignment="1">
      <alignment vertical="center" wrapText="1"/>
    </xf>
    <xf numFmtId="168" fontId="49" fillId="2" borderId="1" xfId="46" applyNumberFormat="1" applyFont="1" applyFill="1" applyBorder="1" applyAlignment="1">
      <alignment vertical="center" wrapText="1"/>
    </xf>
    <xf numFmtId="168" fontId="46" fillId="2" borderId="1" xfId="0" applyNumberFormat="1" applyFont="1" applyFill="1" applyBorder="1" applyAlignment="1">
      <alignment vertical="center" wrapText="1"/>
    </xf>
    <xf numFmtId="168" fontId="47" fillId="2" borderId="1" xfId="46" applyNumberFormat="1" applyFont="1" applyFill="1" applyBorder="1" applyAlignment="1"/>
    <xf numFmtId="168" fontId="46" fillId="2" borderId="1" xfId="46" applyNumberFormat="1" applyFont="1" applyFill="1" applyBorder="1" applyAlignment="1"/>
    <xf numFmtId="168" fontId="48" fillId="2" borderId="1" xfId="46" applyNumberFormat="1" applyFont="1" applyFill="1" applyBorder="1" applyAlignment="1"/>
    <xf numFmtId="168" fontId="46" fillId="0" borderId="1" xfId="0" applyNumberFormat="1" applyFont="1" applyFill="1" applyBorder="1"/>
    <xf numFmtId="168" fontId="48" fillId="2" borderId="1" xfId="0" applyNumberFormat="1" applyFont="1" applyFill="1" applyBorder="1" applyAlignment="1">
      <alignment horizontal="center" vertical="center" wrapText="1"/>
    </xf>
    <xf numFmtId="168" fontId="46" fillId="0" borderId="1" xfId="0" applyNumberFormat="1" applyFont="1" applyFill="1" applyBorder="1" applyAlignment="1">
      <alignment horizontal="center" vertical="center" wrapText="1"/>
    </xf>
    <xf numFmtId="168" fontId="46" fillId="2" borderId="1" xfId="0" applyNumberFormat="1" applyFont="1" applyFill="1" applyBorder="1" applyAlignment="1">
      <alignment horizontal="center" vertical="center"/>
    </xf>
    <xf numFmtId="168" fontId="49" fillId="2" borderId="1" xfId="0" applyNumberFormat="1" applyFont="1" applyFill="1" applyBorder="1" applyAlignment="1">
      <alignment horizontal="center" vertical="center"/>
    </xf>
    <xf numFmtId="168" fontId="46" fillId="0" borderId="1" xfId="0" applyNumberFormat="1" applyFont="1" applyFill="1" applyBorder="1" applyAlignment="1">
      <alignment horizontal="center" vertical="center"/>
    </xf>
    <xf numFmtId="168" fontId="51" fillId="2" borderId="1" xfId="0" applyNumberFormat="1" applyFont="1" applyFill="1" applyBorder="1" applyAlignment="1">
      <alignment horizontal="center" vertical="center" wrapText="1"/>
    </xf>
    <xf numFmtId="168" fontId="49" fillId="0" borderId="5" xfId="0" applyNumberFormat="1" applyFont="1" applyFill="1" applyBorder="1" applyAlignment="1">
      <alignment horizontal="center" vertical="center"/>
    </xf>
    <xf numFmtId="168" fontId="46" fillId="0" borderId="5" xfId="0" applyNumberFormat="1" applyFont="1" applyFill="1" applyBorder="1" applyAlignment="1">
      <alignment horizontal="center" vertical="center"/>
    </xf>
    <xf numFmtId="168" fontId="46" fillId="0" borderId="6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168" fontId="47" fillId="2" borderId="1" xfId="46" applyNumberFormat="1" applyFont="1" applyFill="1" applyBorder="1" applyAlignment="1">
      <alignment horizontal="center" vertical="center" wrapText="1"/>
    </xf>
    <xf numFmtId="168" fontId="43" fillId="2" borderId="0" xfId="46" applyNumberFormat="1" applyFont="1" applyFill="1" applyBorder="1" applyAlignment="1">
      <alignment horizontal="right"/>
    </xf>
    <xf numFmtId="169" fontId="21" fillId="2" borderId="2" xfId="46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right"/>
    </xf>
    <xf numFmtId="0" fontId="44" fillId="0" borderId="0" xfId="0" applyFont="1" applyFill="1" applyBorder="1" applyAlignment="1">
      <alignment horizontal="right"/>
    </xf>
    <xf numFmtId="169" fontId="18" fillId="0" borderId="0" xfId="0" applyNumberFormat="1" applyFont="1" applyFill="1" applyBorder="1" applyAlignment="1">
      <alignment horizontal="right"/>
    </xf>
    <xf numFmtId="0" fontId="43" fillId="2" borderId="0" xfId="46" applyFont="1" applyFill="1" applyBorder="1" applyAlignment="1">
      <alignment horizontal="right"/>
    </xf>
    <xf numFmtId="0" fontId="45" fillId="2" borderId="0" xfId="46" applyFont="1" applyFill="1" applyBorder="1" applyAlignment="1">
      <alignment horizontal="right" wrapText="1"/>
    </xf>
    <xf numFmtId="168" fontId="45" fillId="2" borderId="0" xfId="46" applyNumberFormat="1" applyFont="1" applyFill="1" applyBorder="1" applyAlignment="1">
      <alignment horizontal="right" wrapText="1"/>
    </xf>
    <xf numFmtId="168" fontId="46" fillId="2" borderId="6" xfId="0" applyNumberFormat="1" applyFont="1" applyFill="1" applyBorder="1" applyAlignment="1">
      <alignment horizontal="center" vertical="center"/>
    </xf>
    <xf numFmtId="168" fontId="2" fillId="2" borderId="0" xfId="0" applyNumberFormat="1" applyFont="1" applyFill="1"/>
    <xf numFmtId="168" fontId="46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/>
    </xf>
    <xf numFmtId="3" fontId="20" fillId="2" borderId="1" xfId="0" applyNumberFormat="1" applyFont="1" applyFill="1" applyBorder="1" applyAlignment="1">
      <alignment horizontal="center"/>
    </xf>
    <xf numFmtId="168" fontId="48" fillId="2" borderId="1" xfId="0" applyNumberFormat="1" applyFont="1" applyFill="1" applyBorder="1" applyAlignment="1">
      <alignment horizontal="center"/>
    </xf>
    <xf numFmtId="0" fontId="21" fillId="2" borderId="2" xfId="46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/>
    </xf>
    <xf numFmtId="168" fontId="47" fillId="2" borderId="1" xfId="0" applyNumberFormat="1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/>
    </xf>
    <xf numFmtId="169" fontId="22" fillId="2" borderId="1" xfId="0" applyNumberFormat="1" applyFont="1" applyFill="1" applyBorder="1" applyAlignment="1">
      <alignment horizontal="center"/>
    </xf>
    <xf numFmtId="169" fontId="22" fillId="2" borderId="2" xfId="0" applyNumberFormat="1" applyFont="1" applyFill="1" applyBorder="1" applyAlignment="1">
      <alignment horizontal="center"/>
    </xf>
    <xf numFmtId="169" fontId="20" fillId="2" borderId="1" xfId="0" applyNumberFormat="1" applyFont="1" applyFill="1" applyBorder="1" applyAlignment="1">
      <alignment horizontal="center"/>
    </xf>
    <xf numFmtId="168" fontId="40" fillId="2" borderId="5" xfId="0" applyNumberFormat="1" applyFont="1" applyFill="1" applyBorder="1" applyAlignment="1">
      <alignment horizontal="center" vertical="center" wrapText="1"/>
    </xf>
    <xf numFmtId="168" fontId="35" fillId="2" borderId="5" xfId="0" applyNumberFormat="1" applyFont="1" applyFill="1" applyBorder="1" applyAlignment="1">
      <alignment horizontal="center"/>
    </xf>
    <xf numFmtId="168" fontId="49" fillId="2" borderId="5" xfId="46" applyNumberFormat="1" applyFont="1" applyFill="1" applyBorder="1" applyAlignment="1">
      <alignment horizontal="center" vertical="center" wrapText="1"/>
    </xf>
    <xf numFmtId="168" fontId="27" fillId="2" borderId="9" xfId="46" applyNumberFormat="1" applyFont="1" applyFill="1" applyBorder="1" applyAlignment="1">
      <alignment horizontal="center" vertical="center" wrapText="1"/>
    </xf>
    <xf numFmtId="0" fontId="20" fillId="2" borderId="0" xfId="0" applyFont="1" applyFill="1" applyBorder="1"/>
    <xf numFmtId="168" fontId="20" fillId="2" borderId="0" xfId="0" applyNumberFormat="1" applyFont="1" applyFill="1" applyBorder="1"/>
    <xf numFmtId="168" fontId="46" fillId="2" borderId="0" xfId="0" applyNumberFormat="1" applyFont="1" applyFill="1" applyBorder="1"/>
    <xf numFmtId="0" fontId="27" fillId="2" borderId="9" xfId="46" applyFont="1" applyFill="1" applyBorder="1" applyAlignment="1">
      <alignment horizontal="left"/>
    </xf>
    <xf numFmtId="0" fontId="27" fillId="2" borderId="1" xfId="46" applyFont="1" applyFill="1" applyBorder="1" applyAlignment="1">
      <alignment horizontal="left"/>
    </xf>
    <xf numFmtId="168" fontId="27" fillId="2" borderId="1" xfId="46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169" fontId="2" fillId="2" borderId="1" xfId="43" applyNumberFormat="1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wrapText="1"/>
    </xf>
    <xf numFmtId="169" fontId="15" fillId="19" borderId="1" xfId="0" applyNumberFormat="1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/>
    </xf>
    <xf numFmtId="0" fontId="30" fillId="0" borderId="0" xfId="0" applyFont="1" applyFill="1"/>
    <xf numFmtId="168" fontId="26" fillId="0" borderId="0" xfId="0" applyNumberFormat="1" applyFont="1" applyFill="1"/>
    <xf numFmtId="168" fontId="4" fillId="0" borderId="2" xfId="0" applyNumberFormat="1" applyFont="1" applyBorder="1" applyAlignment="1">
      <alignment horizontal="center" vertical="center"/>
    </xf>
    <xf numFmtId="168" fontId="32" fillId="2" borderId="16" xfId="46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168" fontId="2" fillId="2" borderId="1" xfId="0" applyNumberFormat="1" applyFont="1" applyFill="1" applyBorder="1" applyAlignment="1">
      <alignment horizontal="center" vertical="center" wrapText="1" shrinkToFit="1"/>
    </xf>
    <xf numFmtId="168" fontId="4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wrapText="1"/>
    </xf>
    <xf numFmtId="0" fontId="30" fillId="0" borderId="0" xfId="0" applyFont="1" applyFill="1" applyAlignment="1">
      <alignment wrapText="1"/>
    </xf>
    <xf numFmtId="168" fontId="15" fillId="0" borderId="1" xfId="0" applyNumberFormat="1" applyFont="1" applyBorder="1" applyAlignment="1">
      <alignment horizontal="left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38" fillId="2" borderId="1" xfId="0" applyFont="1" applyFill="1" applyBorder="1"/>
    <xf numFmtId="168" fontId="38" fillId="2" borderId="1" xfId="0" applyNumberFormat="1" applyFont="1" applyFill="1" applyBorder="1" applyAlignment="1">
      <alignment horizontal="center"/>
    </xf>
    <xf numFmtId="0" fontId="38" fillId="2" borderId="1" xfId="46" applyFont="1" applyFill="1" applyBorder="1" applyAlignment="1">
      <alignment horizontal="left"/>
    </xf>
    <xf numFmtId="168" fontId="38" fillId="2" borderId="2" xfId="46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2" borderId="0" xfId="0" applyFont="1" applyFill="1" applyBorder="1"/>
    <xf numFmtId="0" fontId="2" fillId="0" borderId="1" xfId="0" applyFont="1" applyBorder="1" applyAlignment="1">
      <alignment vertical="center" wrapText="1"/>
    </xf>
    <xf numFmtId="169" fontId="2" fillId="0" borderId="1" xfId="0" applyNumberFormat="1" applyFont="1" applyBorder="1" applyAlignment="1">
      <alignment horizontal="center" vertical="center" wrapText="1"/>
    </xf>
    <xf numFmtId="168" fontId="2" fillId="0" borderId="0" xfId="0" applyNumberFormat="1" applyFont="1" applyBorder="1" applyAlignment="1">
      <alignment horizontal="center" vertical="center"/>
    </xf>
    <xf numFmtId="0" fontId="4" fillId="0" borderId="1" xfId="0" applyFont="1" applyBorder="1"/>
    <xf numFmtId="169" fontId="0" fillId="0" borderId="0" xfId="0" applyNumberFormat="1"/>
    <xf numFmtId="169" fontId="156" fillId="0" borderId="0" xfId="0" applyNumberFormat="1" applyFont="1"/>
    <xf numFmtId="168" fontId="0" fillId="0" borderId="0" xfId="0" applyNumberFormat="1"/>
    <xf numFmtId="0" fontId="157" fillId="0" borderId="1" xfId="0" applyFont="1" applyBorder="1" applyAlignment="1">
      <alignment horizontal="center" vertical="center" wrapText="1"/>
    </xf>
    <xf numFmtId="0" fontId="157" fillId="0" borderId="1" xfId="0" applyFont="1" applyBorder="1" applyAlignment="1">
      <alignment horizontal="center"/>
    </xf>
    <xf numFmtId="0" fontId="157" fillId="0" borderId="49" xfId="0" applyFont="1" applyBorder="1" applyAlignment="1">
      <alignment horizontal="center" vertical="center" wrapText="1"/>
    </xf>
    <xf numFmtId="169" fontId="30" fillId="0" borderId="1" xfId="1" applyNumberFormat="1" applyFont="1" applyBorder="1" applyAlignment="1">
      <alignment horizontal="center" vertical="center"/>
    </xf>
    <xf numFmtId="168" fontId="30" fillId="0" borderId="1" xfId="1" applyNumberFormat="1" applyFont="1" applyBorder="1" applyAlignment="1">
      <alignment horizontal="center" vertical="center"/>
    </xf>
    <xf numFmtId="168" fontId="49" fillId="0" borderId="6" xfId="1" applyNumberFormat="1" applyFont="1" applyBorder="1" applyAlignment="1">
      <alignment horizontal="center" vertical="center"/>
    </xf>
    <xf numFmtId="171" fontId="2" fillId="0" borderId="1" xfId="1875" applyNumberFormat="1" applyFont="1" applyBorder="1" applyAlignment="1">
      <alignment horizontal="center" vertical="center"/>
    </xf>
    <xf numFmtId="0" fontId="5" fillId="0" borderId="1" xfId="0" applyFont="1" applyBorder="1"/>
    <xf numFmtId="181" fontId="5" fillId="0" borderId="1" xfId="1875" applyNumberFormat="1" applyFont="1" applyBorder="1" applyAlignment="1">
      <alignment horizontal="center" vertical="center"/>
    </xf>
    <xf numFmtId="0" fontId="49" fillId="0" borderId="49" xfId="0" applyFont="1" applyFill="1" applyBorder="1" applyAlignment="1">
      <alignment horizontal="center" vertical="center" wrapText="1"/>
    </xf>
    <xf numFmtId="171" fontId="2" fillId="0" borderId="1" xfId="1875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181" fontId="5" fillId="0" borderId="1" xfId="1875" applyNumberFormat="1" applyFont="1" applyFill="1" applyBorder="1" applyAlignment="1">
      <alignment horizontal="center" vertical="center"/>
    </xf>
    <xf numFmtId="0" fontId="48" fillId="0" borderId="49" xfId="0" applyFont="1" applyBorder="1" applyAlignment="1">
      <alignment horizontal="center" vertical="center" wrapText="1"/>
    </xf>
    <xf numFmtId="169" fontId="32" fillId="0" borderId="1" xfId="1" applyNumberFormat="1" applyFont="1" applyBorder="1" applyAlignment="1">
      <alignment horizontal="center" vertical="center"/>
    </xf>
    <xf numFmtId="168" fontId="32" fillId="0" borderId="1" xfId="1" applyNumberFormat="1" applyFont="1" applyBorder="1" applyAlignment="1">
      <alignment horizontal="center" vertical="center"/>
    </xf>
    <xf numFmtId="171" fontId="0" fillId="0" borderId="0" xfId="1875" applyNumberFormat="1" applyFont="1"/>
    <xf numFmtId="171" fontId="18" fillId="0" borderId="0" xfId="1875" applyNumberFormat="1" applyFont="1"/>
    <xf numFmtId="0" fontId="44" fillId="0" borderId="0" xfId="0" applyFont="1" applyAlignment="1">
      <alignment horizontal="right"/>
    </xf>
    <xf numFmtId="0" fontId="44" fillId="0" borderId="0" xfId="0" applyFont="1"/>
    <xf numFmtId="1" fontId="2" fillId="0" borderId="5" xfId="0" applyNumberFormat="1" applyFont="1" applyBorder="1" applyAlignment="1">
      <alignment horizontal="center" vertical="center"/>
    </xf>
    <xf numFmtId="168" fontId="5" fillId="0" borderId="1" xfId="1875" applyNumberFormat="1" applyFont="1" applyBorder="1" applyAlignment="1">
      <alignment horizontal="center"/>
    </xf>
    <xf numFmtId="168" fontId="159" fillId="0" borderId="1" xfId="1875" applyNumberFormat="1" applyFont="1" applyBorder="1" applyAlignment="1">
      <alignment horizontal="center"/>
    </xf>
    <xf numFmtId="0" fontId="160" fillId="0" borderId="0" xfId="0" applyFont="1" applyBorder="1" applyAlignment="1">
      <alignment horizontal="center"/>
    </xf>
    <xf numFmtId="171" fontId="2" fillId="0" borderId="0" xfId="1875" applyNumberFormat="1" applyFont="1" applyBorder="1"/>
    <xf numFmtId="168" fontId="157" fillId="0" borderId="49" xfId="0" applyNumberFormat="1" applyFont="1" applyBorder="1" applyAlignment="1">
      <alignment horizontal="center" vertical="center" wrapText="1"/>
    </xf>
    <xf numFmtId="168" fontId="159" fillId="0" borderId="1" xfId="1875" applyNumberFormat="1" applyFont="1" applyBorder="1" applyAlignment="1">
      <alignment horizontal="center" vertical="center"/>
    </xf>
    <xf numFmtId="169" fontId="5" fillId="0" borderId="1" xfId="0" applyNumberFormat="1" applyFont="1" applyBorder="1" applyAlignment="1">
      <alignment horizontal="center" vertical="center"/>
    </xf>
    <xf numFmtId="168" fontId="5" fillId="0" borderId="1" xfId="1875" applyNumberFormat="1" applyFont="1" applyBorder="1" applyAlignment="1">
      <alignment horizontal="center" vertical="center"/>
    </xf>
    <xf numFmtId="181" fontId="159" fillId="0" borderId="1" xfId="1875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8" fontId="2" fillId="0" borderId="1" xfId="1875" applyNumberFormat="1" applyFont="1" applyBorder="1" applyAlignment="1">
      <alignment horizontal="center" vertical="center"/>
    </xf>
    <xf numFmtId="181" fontId="157" fillId="0" borderId="1" xfId="1875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9" fontId="44" fillId="0" borderId="0" xfId="0" applyNumberFormat="1" applyFont="1"/>
    <xf numFmtId="0" fontId="44" fillId="0" borderId="0" xfId="0" applyFont="1" applyAlignment="1">
      <alignment horizontal="right" vertical="center"/>
    </xf>
    <xf numFmtId="168" fontId="44" fillId="0" borderId="0" xfId="0" applyNumberFormat="1" applyFont="1"/>
    <xf numFmtId="0" fontId="157" fillId="0" borderId="0" xfId="0" applyFont="1"/>
    <xf numFmtId="171" fontId="2" fillId="0" borderId="0" xfId="1875" applyNumberFormat="1" applyFont="1"/>
    <xf numFmtId="171" fontId="157" fillId="0" borderId="0" xfId="1875" applyNumberFormat="1" applyFont="1"/>
    <xf numFmtId="0" fontId="10" fillId="0" borderId="0" xfId="31" applyAlignment="1">
      <alignment horizontal="center" vertical="center"/>
    </xf>
    <xf numFmtId="0" fontId="10" fillId="0" borderId="0" xfId="31"/>
    <xf numFmtId="0" fontId="10" fillId="2" borderId="0" xfId="31" applyFill="1"/>
    <xf numFmtId="0" fontId="10" fillId="2" borderId="0" xfId="31" applyFill="1" applyAlignment="1">
      <alignment horizontal="center"/>
    </xf>
    <xf numFmtId="3" fontId="162" fillId="2" borderId="51" xfId="1936" applyNumberFormat="1" applyFont="1" applyFill="1" applyBorder="1" applyAlignment="1">
      <alignment horizontal="center" vertical="center" wrapText="1"/>
    </xf>
    <xf numFmtId="0" fontId="162" fillId="2" borderId="5" xfId="1936" applyFont="1" applyFill="1" applyBorder="1" applyAlignment="1">
      <alignment horizontal="center" vertical="center" wrapText="1"/>
    </xf>
    <xf numFmtId="0" fontId="9" fillId="2" borderId="5" xfId="1936" applyFont="1" applyFill="1" applyBorder="1" applyAlignment="1">
      <alignment horizontal="center" vertical="center" wrapText="1"/>
    </xf>
    <xf numFmtId="0" fontId="162" fillId="2" borderId="2" xfId="1936" applyFont="1" applyFill="1" applyBorder="1" applyAlignment="1">
      <alignment horizontal="center" vertical="center" wrapText="1"/>
    </xf>
    <xf numFmtId="0" fontId="9" fillId="2" borderId="3" xfId="1936" applyFont="1" applyFill="1" applyBorder="1" applyAlignment="1">
      <alignment horizontal="center" vertical="center" wrapText="1"/>
    </xf>
    <xf numFmtId="0" fontId="162" fillId="2" borderId="3" xfId="1936" applyFont="1" applyFill="1" applyBorder="1" applyAlignment="1">
      <alignment horizontal="center" vertical="center" wrapText="1"/>
    </xf>
    <xf numFmtId="0" fontId="162" fillId="2" borderId="7" xfId="1936" applyFont="1" applyFill="1" applyBorder="1" applyAlignment="1">
      <alignment horizontal="center" vertical="center" wrapText="1"/>
    </xf>
    <xf numFmtId="0" fontId="162" fillId="2" borderId="4" xfId="1936" applyFont="1" applyFill="1" applyBorder="1" applyAlignment="1">
      <alignment horizontal="center" vertical="center" wrapText="1"/>
    </xf>
    <xf numFmtId="0" fontId="10" fillId="0" borderId="1" xfId="31" applyBorder="1" applyAlignment="1">
      <alignment horizontal="center" vertical="center"/>
    </xf>
    <xf numFmtId="0" fontId="164" fillId="0" borderId="1" xfId="31" applyFont="1" applyBorder="1" applyAlignment="1">
      <alignment horizontal="center" vertical="center"/>
    </xf>
    <xf numFmtId="0" fontId="164" fillId="0" borderId="1" xfId="31" applyFont="1" applyBorder="1" applyAlignment="1">
      <alignment horizontal="center" vertical="center" wrapText="1"/>
    </xf>
    <xf numFmtId="168" fontId="9" fillId="2" borderId="1" xfId="26" applyNumberFormat="1" applyFont="1" applyFill="1" applyBorder="1" applyAlignment="1">
      <alignment horizontal="center" vertical="center"/>
    </xf>
    <xf numFmtId="168" fontId="9" fillId="2" borderId="2" xfId="26" applyNumberFormat="1" applyFont="1" applyFill="1" applyBorder="1" applyAlignment="1">
      <alignment horizontal="center" vertical="center"/>
    </xf>
    <xf numFmtId="168" fontId="162" fillId="2" borderId="51" xfId="26" applyNumberFormat="1" applyFont="1" applyFill="1" applyBorder="1" applyAlignment="1">
      <alignment horizontal="center" vertical="center"/>
    </xf>
    <xf numFmtId="168" fontId="10" fillId="2" borderId="4" xfId="31" applyNumberFormat="1" applyFill="1" applyBorder="1" applyAlignment="1">
      <alignment horizontal="center" vertical="center"/>
    </xf>
    <xf numFmtId="168" fontId="10" fillId="2" borderId="1" xfId="31" applyNumberFormat="1" applyFill="1" applyBorder="1" applyAlignment="1">
      <alignment horizontal="center" vertical="center"/>
    </xf>
    <xf numFmtId="168" fontId="9" fillId="2" borderId="1" xfId="1936" applyNumberFormat="1" applyFont="1" applyFill="1" applyBorder="1" applyAlignment="1">
      <alignment horizontal="center" vertical="center"/>
    </xf>
    <xf numFmtId="168" fontId="162" fillId="2" borderId="1" xfId="26" applyNumberFormat="1" applyFont="1" applyFill="1" applyBorder="1" applyAlignment="1">
      <alignment horizontal="center" vertical="center"/>
    </xf>
    <xf numFmtId="168" fontId="162" fillId="2" borderId="2" xfId="26" applyNumberFormat="1" applyFont="1" applyFill="1" applyBorder="1" applyAlignment="1">
      <alignment horizontal="center" vertical="center"/>
    </xf>
    <xf numFmtId="168" fontId="9" fillId="2" borderId="4" xfId="26" applyNumberFormat="1" applyFont="1" applyFill="1" applyBorder="1" applyAlignment="1">
      <alignment horizontal="center" vertical="center"/>
    </xf>
    <xf numFmtId="0" fontId="10" fillId="0" borderId="8" xfId="31" applyBorder="1" applyAlignment="1">
      <alignment horizontal="center" vertical="center"/>
    </xf>
    <xf numFmtId="0" fontId="164" fillId="0" borderId="8" xfId="31" applyFont="1" applyBorder="1" applyAlignment="1">
      <alignment horizontal="center" vertical="center"/>
    </xf>
    <xf numFmtId="0" fontId="164" fillId="0" borderId="8" xfId="31" applyFont="1" applyBorder="1" applyAlignment="1">
      <alignment horizontal="center" vertical="center" wrapText="1"/>
    </xf>
    <xf numFmtId="168" fontId="9" fillId="2" borderId="8" xfId="26" applyNumberFormat="1" applyFont="1" applyFill="1" applyBorder="1" applyAlignment="1">
      <alignment horizontal="center" vertical="center"/>
    </xf>
    <xf numFmtId="168" fontId="9" fillId="2" borderId="10" xfId="26" applyNumberFormat="1" applyFont="1" applyFill="1" applyBorder="1" applyAlignment="1">
      <alignment horizontal="center" vertical="center"/>
    </xf>
    <xf numFmtId="168" fontId="162" fillId="2" borderId="65" xfId="26" applyNumberFormat="1" applyFont="1" applyFill="1" applyBorder="1" applyAlignment="1">
      <alignment horizontal="center" vertical="center"/>
    </xf>
    <xf numFmtId="168" fontId="10" fillId="2" borderId="66" xfId="31" applyNumberFormat="1" applyFill="1" applyBorder="1" applyAlignment="1">
      <alignment horizontal="center" vertical="center"/>
    </xf>
    <xf numFmtId="168" fontId="10" fillId="2" borderId="8" xfId="31" applyNumberFormat="1" applyFill="1" applyBorder="1" applyAlignment="1">
      <alignment horizontal="center" vertical="center"/>
    </xf>
    <xf numFmtId="168" fontId="9" fillId="2" borderId="8" xfId="1936" applyNumberFormat="1" applyFont="1" applyFill="1" applyBorder="1" applyAlignment="1">
      <alignment horizontal="center" vertical="center"/>
    </xf>
    <xf numFmtId="168" fontId="162" fillId="2" borderId="8" xfId="26" applyNumberFormat="1" applyFont="1" applyFill="1" applyBorder="1" applyAlignment="1">
      <alignment horizontal="center" vertical="center"/>
    </xf>
    <xf numFmtId="168" fontId="162" fillId="2" borderId="10" xfId="26" applyNumberFormat="1" applyFont="1" applyFill="1" applyBorder="1" applyAlignment="1">
      <alignment horizontal="center" vertical="center"/>
    </xf>
    <xf numFmtId="168" fontId="162" fillId="2" borderId="56" xfId="26" applyNumberFormat="1" applyFont="1" applyFill="1" applyBorder="1" applyAlignment="1">
      <alignment horizontal="center" vertical="center"/>
    </xf>
    <xf numFmtId="168" fontId="9" fillId="2" borderId="66" xfId="26" applyNumberFormat="1" applyFont="1" applyFill="1" applyBorder="1" applyAlignment="1">
      <alignment horizontal="center" vertical="center"/>
    </xf>
    <xf numFmtId="0" fontId="10" fillId="0" borderId="5" xfId="31" applyBorder="1" applyAlignment="1">
      <alignment horizontal="center" vertical="center"/>
    </xf>
    <xf numFmtId="0" fontId="164" fillId="0" borderId="6" xfId="31" applyFont="1" applyBorder="1" applyAlignment="1">
      <alignment horizontal="center" vertical="center"/>
    </xf>
    <xf numFmtId="0" fontId="164" fillId="0" borderId="6" xfId="31" applyFont="1" applyBorder="1" applyAlignment="1">
      <alignment horizontal="center" vertical="center" wrapText="1"/>
    </xf>
    <xf numFmtId="168" fontId="9" fillId="2" borderId="6" xfId="26" applyNumberFormat="1" applyFont="1" applyFill="1" applyBorder="1" applyAlignment="1">
      <alignment horizontal="center" vertical="center"/>
    </xf>
    <xf numFmtId="168" fontId="9" fillId="2" borderId="63" xfId="26" applyNumberFormat="1" applyFont="1" applyFill="1" applyBorder="1" applyAlignment="1">
      <alignment horizontal="center" vertical="center"/>
    </xf>
    <xf numFmtId="168" fontId="162" fillId="2" borderId="57" xfId="26" applyNumberFormat="1" applyFont="1" applyFill="1" applyBorder="1" applyAlignment="1">
      <alignment horizontal="center" vertical="center"/>
    </xf>
    <xf numFmtId="168" fontId="10" fillId="2" borderId="49" xfId="31" applyNumberFormat="1" applyFill="1" applyBorder="1" applyAlignment="1">
      <alignment horizontal="center" vertical="center"/>
    </xf>
    <xf numFmtId="168" fontId="10" fillId="2" borderId="5" xfId="31" applyNumberFormat="1" applyFill="1" applyBorder="1" applyAlignment="1">
      <alignment horizontal="center" vertical="center"/>
    </xf>
    <xf numFmtId="168" fontId="9" fillId="2" borderId="6" xfId="1936" applyNumberFormat="1" applyFont="1" applyFill="1" applyBorder="1" applyAlignment="1">
      <alignment horizontal="center" vertical="center"/>
    </xf>
    <xf numFmtId="168" fontId="162" fillId="2" borderId="6" xfId="26" applyNumberFormat="1" applyFont="1" applyFill="1" applyBorder="1" applyAlignment="1">
      <alignment horizontal="center" vertical="center"/>
    </xf>
    <xf numFmtId="168" fontId="162" fillId="2" borderId="63" xfId="26" applyNumberFormat="1" applyFont="1" applyFill="1" applyBorder="1" applyAlignment="1">
      <alignment horizontal="center" vertical="center"/>
    </xf>
    <xf numFmtId="168" fontId="9" fillId="2" borderId="67" xfId="26" applyNumberFormat="1" applyFont="1" applyFill="1" applyBorder="1" applyAlignment="1">
      <alignment horizontal="center" vertical="center"/>
    </xf>
    <xf numFmtId="0" fontId="165" fillId="0" borderId="1" xfId="31" applyFont="1" applyBorder="1" applyAlignment="1">
      <alignment horizontal="center" vertical="center"/>
    </xf>
    <xf numFmtId="0" fontId="165" fillId="0" borderId="1" xfId="31" applyFont="1" applyBorder="1"/>
    <xf numFmtId="168" fontId="166" fillId="2" borderId="1" xfId="26" applyNumberFormat="1" applyFont="1" applyFill="1" applyBorder="1" applyAlignment="1">
      <alignment horizontal="center" vertical="center"/>
    </xf>
    <xf numFmtId="168" fontId="165" fillId="2" borderId="1" xfId="31" applyNumberFormat="1" applyFont="1" applyFill="1" applyBorder="1" applyAlignment="1">
      <alignment horizontal="center" vertical="center"/>
    </xf>
    <xf numFmtId="0" fontId="10" fillId="2" borderId="1" xfId="31" applyFill="1" applyBorder="1"/>
    <xf numFmtId="0" fontId="10" fillId="0" borderId="1" xfId="31" applyBorder="1"/>
    <xf numFmtId="0" fontId="165" fillId="0" borderId="0" xfId="31" applyFont="1" applyBorder="1" applyAlignment="1">
      <alignment horizontal="center" vertical="center"/>
    </xf>
    <xf numFmtId="0" fontId="165" fillId="0" borderId="0" xfId="31" applyFont="1" applyBorder="1"/>
    <xf numFmtId="168" fontId="166" fillId="2" borderId="0" xfId="26" applyNumberFormat="1" applyFont="1" applyFill="1" applyBorder="1" applyAlignment="1">
      <alignment horizontal="center" vertical="center"/>
    </xf>
    <xf numFmtId="168" fontId="162" fillId="2" borderId="0" xfId="26" applyNumberFormat="1" applyFont="1" applyFill="1" applyBorder="1" applyAlignment="1">
      <alignment horizontal="center" vertical="center"/>
    </xf>
    <xf numFmtId="168" fontId="165" fillId="2" borderId="0" xfId="31" applyNumberFormat="1" applyFont="1" applyFill="1" applyBorder="1" applyAlignment="1">
      <alignment horizontal="center" vertical="center"/>
    </xf>
    <xf numFmtId="0" fontId="10" fillId="2" borderId="0" xfId="31" applyFill="1" applyBorder="1"/>
    <xf numFmtId="0" fontId="10" fillId="0" borderId="0" xfId="31" applyBorder="1"/>
    <xf numFmtId="0" fontId="167" fillId="0" borderId="0" xfId="31" applyFont="1" applyBorder="1" applyAlignment="1">
      <alignment horizontal="center" vertical="center"/>
    </xf>
    <xf numFmtId="168" fontId="168" fillId="2" borderId="0" xfId="26" applyNumberFormat="1" applyFont="1" applyFill="1" applyBorder="1" applyAlignment="1">
      <alignment horizontal="center" vertical="center"/>
    </xf>
    <xf numFmtId="168" fontId="169" fillId="2" borderId="0" xfId="26" applyNumberFormat="1" applyFont="1" applyFill="1" applyBorder="1" applyAlignment="1">
      <alignment horizontal="center" vertical="center"/>
    </xf>
    <xf numFmtId="168" fontId="167" fillId="2" borderId="0" xfId="31" applyNumberFormat="1" applyFont="1" applyFill="1" applyBorder="1" applyAlignment="1">
      <alignment horizontal="center" vertical="center"/>
    </xf>
    <xf numFmtId="0" fontId="170" fillId="2" borderId="0" xfId="31" applyFont="1" applyFill="1" applyBorder="1" applyAlignment="1">
      <alignment horizontal="center" vertical="center"/>
    </xf>
    <xf numFmtId="0" fontId="170" fillId="0" borderId="0" xfId="31" applyFont="1" applyBorder="1" applyAlignment="1">
      <alignment horizontal="center" vertical="center"/>
    </xf>
    <xf numFmtId="0" fontId="167" fillId="0" borderId="0" xfId="31" applyFont="1" applyBorder="1" applyAlignment="1">
      <alignment vertical="center"/>
    </xf>
    <xf numFmtId="0" fontId="162" fillId="2" borderId="10" xfId="1936" applyFont="1" applyFill="1" applyBorder="1" applyAlignment="1">
      <alignment horizontal="center" vertical="center" wrapText="1"/>
    </xf>
    <xf numFmtId="0" fontId="9" fillId="2" borderId="68" xfId="1936" applyFont="1" applyFill="1" applyBorder="1" applyAlignment="1">
      <alignment horizontal="center" vertical="center" wrapText="1"/>
    </xf>
    <xf numFmtId="0" fontId="162" fillId="2" borderId="68" xfId="1936" applyFont="1" applyFill="1" applyBorder="1" applyAlignment="1">
      <alignment horizontal="center" vertical="center" wrapText="1"/>
    </xf>
    <xf numFmtId="0" fontId="162" fillId="2" borderId="0" xfId="1936" applyFont="1" applyFill="1" applyBorder="1" applyAlignment="1">
      <alignment horizontal="center" vertical="center" wrapText="1"/>
    </xf>
    <xf numFmtId="0" fontId="162" fillId="2" borderId="66" xfId="1936" applyFont="1" applyFill="1" applyBorder="1" applyAlignment="1">
      <alignment horizontal="center" vertical="center" wrapText="1"/>
    </xf>
    <xf numFmtId="0" fontId="9" fillId="0" borderId="8" xfId="1936" applyFont="1" applyBorder="1" applyAlignment="1">
      <alignment horizontal="center" vertical="center" wrapText="1"/>
    </xf>
    <xf numFmtId="0" fontId="164" fillId="0" borderId="8" xfId="1936" applyFont="1" applyBorder="1" applyAlignment="1">
      <alignment horizontal="center" vertical="center" wrapText="1"/>
    </xf>
    <xf numFmtId="0" fontId="10" fillId="2" borderId="0" xfId="31" applyFont="1" applyFill="1"/>
    <xf numFmtId="0" fontId="10" fillId="0" borderId="0" xfId="31" applyFont="1"/>
    <xf numFmtId="0" fontId="9" fillId="0" borderId="1" xfId="1936" applyFont="1" applyBorder="1" applyAlignment="1">
      <alignment horizontal="center" vertical="center"/>
    </xf>
    <xf numFmtId="0" fontId="164" fillId="0" borderId="8" xfId="1936" applyFont="1" applyBorder="1" applyAlignment="1">
      <alignment horizontal="center" vertical="center"/>
    </xf>
    <xf numFmtId="0" fontId="164" fillId="0" borderId="8" xfId="1936" applyFont="1" applyBorder="1" applyAlignment="1">
      <alignment horizontal="center" vertical="top"/>
    </xf>
    <xf numFmtId="0" fontId="164" fillId="0" borderId="8" xfId="1936" applyFont="1" applyBorder="1" applyAlignment="1">
      <alignment horizontal="center" vertical="top" wrapText="1"/>
    </xf>
    <xf numFmtId="168" fontId="9" fillId="0" borderId="1" xfId="1936" applyNumberFormat="1" applyFont="1" applyBorder="1" applyAlignment="1">
      <alignment horizontal="center" vertical="center"/>
    </xf>
    <xf numFmtId="168" fontId="171" fillId="0" borderId="1" xfId="26" applyNumberFormat="1" applyFont="1" applyFill="1" applyBorder="1" applyAlignment="1">
      <alignment horizontal="center" vertical="center"/>
    </xf>
    <xf numFmtId="168" fontId="164" fillId="0" borderId="1" xfId="0" applyNumberFormat="1" applyFont="1" applyBorder="1" applyAlignment="1">
      <alignment horizontal="center" vertical="center" wrapText="1"/>
    </xf>
    <xf numFmtId="168" fontId="164" fillId="0" borderId="1" xfId="0" applyNumberFormat="1" applyFont="1" applyFill="1" applyBorder="1" applyAlignment="1">
      <alignment horizontal="center" vertical="center" wrapText="1"/>
    </xf>
    <xf numFmtId="168" fontId="173" fillId="0" borderId="4" xfId="1937" applyNumberFormat="1" applyFont="1" applyFill="1" applyBorder="1" applyAlignment="1">
      <alignment horizontal="center" vertical="center"/>
    </xf>
    <xf numFmtId="168" fontId="9" fillId="0" borderId="1" xfId="0" applyNumberFormat="1" applyFont="1" applyFill="1" applyBorder="1" applyAlignment="1">
      <alignment horizontal="center" vertical="center"/>
    </xf>
    <xf numFmtId="168" fontId="9" fillId="0" borderId="1" xfId="52" applyNumberFormat="1" applyFont="1" applyFill="1" applyBorder="1" applyAlignment="1">
      <alignment horizontal="center" vertical="center"/>
    </xf>
    <xf numFmtId="168" fontId="173" fillId="0" borderId="1" xfId="1937" applyNumberFormat="1" applyFont="1" applyFill="1" applyBorder="1" applyAlignment="1">
      <alignment horizontal="center" vertical="center"/>
    </xf>
    <xf numFmtId="168" fontId="173" fillId="0" borderId="1" xfId="0" applyNumberFormat="1" applyFont="1" applyFill="1" applyBorder="1" applyAlignment="1">
      <alignment horizontal="center" vertical="center"/>
    </xf>
    <xf numFmtId="168" fontId="9" fillId="0" borderId="1" xfId="31" applyNumberFormat="1" applyFont="1" applyBorder="1" applyAlignment="1">
      <alignment horizontal="center" vertical="center"/>
    </xf>
    <xf numFmtId="182" fontId="10" fillId="2" borderId="0" xfId="31" applyNumberFormat="1" applyFont="1" applyFill="1"/>
    <xf numFmtId="182" fontId="10" fillId="0" borderId="0" xfId="31" applyNumberFormat="1" applyFont="1"/>
    <xf numFmtId="168" fontId="174" fillId="0" borderId="1" xfId="0" applyNumberFormat="1" applyFont="1" applyBorder="1" applyAlignment="1">
      <alignment horizontal="center" vertical="center" wrapText="1"/>
    </xf>
    <xf numFmtId="168" fontId="164" fillId="0" borderId="8" xfId="1936" applyNumberFormat="1" applyFont="1" applyBorder="1" applyAlignment="1">
      <alignment horizontal="center" vertical="center" wrapText="1"/>
    </xf>
    <xf numFmtId="1" fontId="171" fillId="0" borderId="1" xfId="26" applyNumberFormat="1" applyFont="1" applyFill="1" applyBorder="1" applyAlignment="1">
      <alignment horizontal="center" vertical="center"/>
    </xf>
    <xf numFmtId="0" fontId="174" fillId="0" borderId="1" xfId="0" applyFont="1" applyBorder="1" applyAlignment="1">
      <alignment horizontal="center" vertical="center" wrapText="1"/>
    </xf>
    <xf numFmtId="0" fontId="164" fillId="0" borderId="1" xfId="0" applyFont="1" applyFill="1" applyBorder="1" applyAlignment="1">
      <alignment horizontal="center" vertical="center" wrapText="1"/>
    </xf>
    <xf numFmtId="169" fontId="173" fillId="0" borderId="1" xfId="1937" applyNumberFormat="1" applyFont="1" applyFill="1" applyBorder="1" applyAlignment="1">
      <alignment horizontal="center" vertical="center"/>
    </xf>
    <xf numFmtId="169" fontId="173" fillId="0" borderId="1" xfId="0" applyNumberFormat="1" applyFont="1" applyFill="1" applyBorder="1" applyAlignment="1">
      <alignment horizontal="center" vertical="center"/>
    </xf>
    <xf numFmtId="169" fontId="9" fillId="0" borderId="4" xfId="52" applyNumberFormat="1" applyFont="1" applyFill="1" applyBorder="1" applyAlignment="1">
      <alignment horizontal="center" vertical="center"/>
    </xf>
    <xf numFmtId="169" fontId="9" fillId="0" borderId="1" xfId="56" applyNumberFormat="1" applyFill="1" applyBorder="1" applyAlignment="1">
      <alignment horizontal="center" vertical="center"/>
    </xf>
    <xf numFmtId="169" fontId="9" fillId="0" borderId="1" xfId="52" applyNumberFormat="1" applyFont="1" applyFill="1" applyBorder="1" applyAlignment="1">
      <alignment horizontal="center" vertical="center"/>
    </xf>
    <xf numFmtId="168" fontId="9" fillId="0" borderId="1" xfId="56" applyNumberFormat="1" applyFont="1" applyFill="1" applyBorder="1" applyAlignment="1">
      <alignment horizontal="center" vertical="center"/>
    </xf>
    <xf numFmtId="0" fontId="10" fillId="0" borderId="8" xfId="31" applyBorder="1"/>
    <xf numFmtId="169" fontId="9" fillId="0" borderId="4" xfId="53" applyNumberFormat="1" applyFont="1" applyFill="1" applyBorder="1" applyAlignment="1">
      <alignment horizontal="center" vertical="center"/>
    </xf>
    <xf numFmtId="169" fontId="9" fillId="0" borderId="1" xfId="57" applyNumberFormat="1" applyFill="1" applyBorder="1" applyAlignment="1">
      <alignment horizontal="center" vertical="center"/>
    </xf>
    <xf numFmtId="169" fontId="9" fillId="0" borderId="1" xfId="53" applyNumberFormat="1" applyFont="1" applyFill="1" applyBorder="1" applyAlignment="1">
      <alignment horizontal="center" vertical="center"/>
    </xf>
    <xf numFmtId="0" fontId="9" fillId="0" borderId="8" xfId="1936" applyFont="1" applyBorder="1" applyAlignment="1">
      <alignment horizontal="left" vertical="top"/>
    </xf>
    <xf numFmtId="0" fontId="164" fillId="0" borderId="1" xfId="0" applyFont="1" applyBorder="1" applyAlignment="1">
      <alignment horizontal="center" vertical="center" wrapText="1"/>
    </xf>
    <xf numFmtId="49" fontId="174" fillId="0" borderId="1" xfId="0" applyNumberFormat="1" applyFont="1" applyBorder="1" applyAlignment="1">
      <alignment horizontal="center" vertical="center" wrapText="1"/>
    </xf>
    <xf numFmtId="168" fontId="9" fillId="0" borderId="4" xfId="55" applyNumberFormat="1" applyFont="1" applyFill="1" applyBorder="1" applyAlignment="1">
      <alignment horizontal="center" vertical="center"/>
    </xf>
    <xf numFmtId="168" fontId="9" fillId="0" borderId="1" xfId="59" applyNumberFormat="1" applyFont="1" applyFill="1" applyBorder="1" applyAlignment="1">
      <alignment horizontal="center" vertical="center"/>
    </xf>
    <xf numFmtId="168" fontId="9" fillId="0" borderId="1" xfId="55" applyNumberFormat="1" applyFont="1" applyFill="1" applyBorder="1" applyAlignment="1">
      <alignment horizontal="center" vertical="center"/>
    </xf>
    <xf numFmtId="0" fontId="164" fillId="0" borderId="5" xfId="0" applyFont="1" applyFill="1" applyBorder="1" applyAlignment="1">
      <alignment horizontal="center" vertical="center" wrapText="1"/>
    </xf>
    <xf numFmtId="49" fontId="174" fillId="2" borderId="1" xfId="0" applyNumberFormat="1" applyFont="1" applyFill="1" applyBorder="1" applyAlignment="1">
      <alignment horizontal="center" vertical="center" wrapText="1"/>
    </xf>
    <xf numFmtId="169" fontId="9" fillId="0" borderId="1" xfId="26" applyNumberFormat="1" applyFont="1" applyFill="1" applyBorder="1" applyAlignment="1">
      <alignment horizontal="center" vertical="center"/>
    </xf>
    <xf numFmtId="168" fontId="9" fillId="2" borderId="4" xfId="31" applyNumberFormat="1" applyFont="1" applyFill="1" applyBorder="1" applyAlignment="1">
      <alignment horizontal="center" vertical="center"/>
    </xf>
    <xf numFmtId="168" fontId="9" fillId="2" borderId="1" xfId="31" applyNumberFormat="1" applyFont="1" applyFill="1" applyBorder="1" applyAlignment="1">
      <alignment horizontal="center" vertical="center"/>
    </xf>
    <xf numFmtId="169" fontId="9" fillId="0" borderId="4" xfId="54" applyNumberFormat="1" applyFont="1" applyFill="1" applyBorder="1" applyAlignment="1">
      <alignment horizontal="center" vertical="center"/>
    </xf>
    <xf numFmtId="169" fontId="9" fillId="0" borderId="1" xfId="58" applyNumberFormat="1" applyFill="1" applyBorder="1" applyAlignment="1">
      <alignment horizontal="center" vertical="center"/>
    </xf>
    <xf numFmtId="169" fontId="9" fillId="0" borderId="1" xfId="54" applyNumberFormat="1" applyFont="1" applyFill="1" applyBorder="1" applyAlignment="1">
      <alignment horizontal="center" vertical="center"/>
    </xf>
    <xf numFmtId="0" fontId="165" fillId="0" borderId="5" xfId="31" applyFont="1" applyBorder="1" applyAlignment="1">
      <alignment horizontal="center" vertical="center"/>
    </xf>
    <xf numFmtId="0" fontId="165" fillId="0" borderId="6" xfId="31" applyFont="1" applyBorder="1"/>
    <xf numFmtId="168" fontId="166" fillId="2" borderId="6" xfId="26" applyNumberFormat="1" applyFont="1" applyFill="1" applyBorder="1" applyAlignment="1">
      <alignment horizontal="center" vertical="center"/>
    </xf>
    <xf numFmtId="168" fontId="166" fillId="2" borderId="63" xfId="26" applyNumberFormat="1" applyFont="1" applyFill="1" applyBorder="1" applyAlignment="1">
      <alignment horizontal="center" vertical="center"/>
    </xf>
    <xf numFmtId="168" fontId="165" fillId="2" borderId="49" xfId="31" applyNumberFormat="1" applyFont="1" applyFill="1" applyBorder="1" applyAlignment="1">
      <alignment horizontal="center" vertical="center"/>
    </xf>
    <xf numFmtId="168" fontId="165" fillId="2" borderId="5" xfId="31" applyNumberFormat="1" applyFont="1" applyFill="1" applyBorder="1" applyAlignment="1">
      <alignment horizontal="center" vertical="center"/>
    </xf>
    <xf numFmtId="168" fontId="165" fillId="2" borderId="9" xfId="31" applyNumberFormat="1" applyFont="1" applyFill="1" applyBorder="1" applyAlignment="1">
      <alignment horizontal="center" vertical="center"/>
    </xf>
    <xf numFmtId="0" fontId="165" fillId="0" borderId="1" xfId="31" applyFont="1" applyBorder="1" applyAlignment="1">
      <alignment vertical="center"/>
    </xf>
    <xf numFmtId="168" fontId="166" fillId="2" borderId="2" xfId="26" applyNumberFormat="1" applyFont="1" applyFill="1" applyBorder="1" applyAlignment="1">
      <alignment horizontal="center" vertical="center"/>
    </xf>
    <xf numFmtId="168" fontId="175" fillId="0" borderId="0" xfId="31" applyNumberFormat="1" applyFont="1" applyAlignment="1">
      <alignment horizontal="center" vertical="center"/>
    </xf>
    <xf numFmtId="168" fontId="175" fillId="0" borderId="0" xfId="31" applyNumberFormat="1" applyFont="1" applyAlignment="1">
      <alignment horizontal="center"/>
    </xf>
    <xf numFmtId="168" fontId="175" fillId="2" borderId="0" xfId="31" applyNumberFormat="1" applyFont="1" applyFill="1" applyAlignment="1">
      <alignment horizontal="center" vertical="center"/>
    </xf>
    <xf numFmtId="0" fontId="175" fillId="0" borderId="0" xfId="31" applyFont="1" applyAlignment="1">
      <alignment horizontal="center" vertical="center"/>
    </xf>
    <xf numFmtId="0" fontId="175" fillId="2" borderId="0" xfId="31" applyFont="1" applyFill="1" applyAlignment="1">
      <alignment horizontal="center" vertical="center"/>
    </xf>
    <xf numFmtId="168" fontId="10" fillId="2" borderId="0" xfId="31" applyNumberFormat="1" applyFill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/>
    <xf numFmtId="169" fontId="3" fillId="0" borderId="0" xfId="0" applyNumberFormat="1" applyFont="1"/>
    <xf numFmtId="169" fontId="176" fillId="17" borderId="69" xfId="0" applyNumberFormat="1" applyFont="1" applyFill="1" applyBorder="1" applyAlignment="1">
      <alignment wrapText="1"/>
    </xf>
    <xf numFmtId="0" fontId="3" fillId="17" borderId="0" xfId="0" applyFont="1" applyFill="1"/>
    <xf numFmtId="169" fontId="2" fillId="2" borderId="0" xfId="0" applyNumberFormat="1" applyFont="1" applyFill="1"/>
    <xf numFmtId="169" fontId="2" fillId="0" borderId="1" xfId="0" applyNumberFormat="1" applyFont="1" applyFill="1" applyBorder="1" applyAlignment="1">
      <alignment horizontal="center"/>
    </xf>
    <xf numFmtId="168" fontId="2" fillId="0" borderId="1" xfId="0" applyNumberFormat="1" applyFont="1" applyFill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0" fontId="15" fillId="19" borderId="1" xfId="0" applyFont="1" applyFill="1" applyBorder="1" applyAlignment="1">
      <alignment wrapText="1"/>
    </xf>
    <xf numFmtId="169" fontId="4" fillId="19" borderId="1" xfId="0" applyNumberFormat="1" applyFont="1" applyFill="1" applyBorder="1" applyAlignment="1">
      <alignment horizontal="center"/>
    </xf>
    <xf numFmtId="168" fontId="4" fillId="19" borderId="1" xfId="0" applyNumberFormat="1" applyFont="1" applyFill="1" applyBorder="1" applyAlignment="1">
      <alignment horizontal="center"/>
    </xf>
    <xf numFmtId="168" fontId="4" fillId="19" borderId="1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169" fontId="12" fillId="2" borderId="0" xfId="0" applyNumberFormat="1" applyFont="1" applyFill="1" applyBorder="1"/>
    <xf numFmtId="0" fontId="12" fillId="2" borderId="0" xfId="0" applyFont="1" applyFill="1" applyBorder="1"/>
    <xf numFmtId="0" fontId="5" fillId="0" borderId="1" xfId="0" applyFont="1" applyBorder="1" applyAlignment="1">
      <alignment wrapText="1"/>
    </xf>
    <xf numFmtId="168" fontId="2" fillId="114" borderId="0" xfId="0" applyNumberFormat="1" applyFont="1" applyFill="1"/>
    <xf numFmtId="0" fontId="177" fillId="0" borderId="0" xfId="0" applyFont="1" applyBorder="1"/>
    <xf numFmtId="169" fontId="177" fillId="2" borderId="0" xfId="0" applyNumberFormat="1" applyFont="1" applyFill="1" applyBorder="1"/>
    <xf numFmtId="0" fontId="177" fillId="2" borderId="0" xfId="0" applyFont="1" applyFill="1" applyBorder="1"/>
    <xf numFmtId="169" fontId="2" fillId="0" borderId="1" xfId="0" applyNumberFormat="1" applyFont="1" applyFill="1" applyBorder="1" applyAlignment="1">
      <alignment horizontal="center" vertical="center"/>
    </xf>
    <xf numFmtId="2" fontId="2" fillId="2" borderId="0" xfId="0" applyNumberFormat="1" applyFont="1" applyFill="1"/>
    <xf numFmtId="0" fontId="5" fillId="0" borderId="1" xfId="0" applyFont="1" applyFill="1" applyBorder="1" applyAlignment="1">
      <alignment horizontal="left" vertical="center" wrapText="1"/>
    </xf>
    <xf numFmtId="2" fontId="2" fillId="0" borderId="0" xfId="0" applyNumberFormat="1" applyFont="1"/>
    <xf numFmtId="170" fontId="2" fillId="0" borderId="0" xfId="37" applyNumberFormat="1" applyFont="1"/>
    <xf numFmtId="168" fontId="178" fillId="0" borderId="1" xfId="0" applyNumberFormat="1" applyFont="1" applyFill="1" applyBorder="1" applyAlignment="1">
      <alignment horizontal="center" vertical="center"/>
    </xf>
    <xf numFmtId="0" fontId="41" fillId="19" borderId="1" xfId="0" applyFont="1" applyFill="1" applyBorder="1"/>
    <xf numFmtId="168" fontId="178" fillId="19" borderId="1" xfId="0" applyNumberFormat="1" applyFont="1" applyFill="1" applyBorder="1" applyAlignment="1">
      <alignment horizontal="center" vertical="center"/>
    </xf>
    <xf numFmtId="0" fontId="41" fillId="0" borderId="0" xfId="0" applyFont="1" applyBorder="1"/>
    <xf numFmtId="169" fontId="41" fillId="2" borderId="0" xfId="0" applyNumberFormat="1" applyFont="1" applyFill="1" applyBorder="1"/>
    <xf numFmtId="0" fontId="41" fillId="2" borderId="0" xfId="0" applyFont="1" applyFill="1" applyBorder="1"/>
    <xf numFmtId="168" fontId="1" fillId="0" borderId="0" xfId="0" applyNumberFormat="1" applyFont="1" applyFill="1"/>
    <xf numFmtId="169" fontId="0" fillId="2" borderId="0" xfId="0" applyNumberFormat="1" applyFill="1"/>
    <xf numFmtId="0" fontId="0" fillId="2" borderId="0" xfId="0" applyFill="1"/>
    <xf numFmtId="170" fontId="0" fillId="0" borderId="0" xfId="37" applyNumberFormat="1" applyFont="1" applyFill="1"/>
    <xf numFmtId="0" fontId="19" fillId="0" borderId="0" xfId="0" applyFont="1"/>
    <xf numFmtId="0" fontId="19" fillId="0" borderId="0" xfId="0" applyFont="1" applyAlignment="1">
      <alignment vertical="center"/>
    </xf>
    <xf numFmtId="168" fontId="5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right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168" fontId="46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168" fontId="4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0" fillId="0" borderId="1" xfId="0" applyFont="1" applyBorder="1"/>
    <xf numFmtId="169" fontId="20" fillId="0" borderId="1" xfId="0" applyNumberFormat="1" applyFont="1" applyBorder="1" applyAlignment="1">
      <alignment horizontal="center"/>
    </xf>
    <xf numFmtId="168" fontId="20" fillId="0" borderId="1" xfId="0" applyNumberFormat="1" applyFont="1" applyBorder="1" applyAlignment="1">
      <alignment horizontal="center"/>
    </xf>
    <xf numFmtId="168" fontId="46" fillId="0" borderId="0" xfId="0" applyNumberFormat="1" applyFont="1" applyAlignment="1">
      <alignment horizontal="center" vertical="center"/>
    </xf>
    <xf numFmtId="171" fontId="20" fillId="0" borderId="1" xfId="38" applyNumberFormat="1" applyFont="1" applyBorder="1" applyAlignment="1">
      <alignment horizontal="center" vertical="center"/>
    </xf>
    <xf numFmtId="0" fontId="35" fillId="0" borderId="1" xfId="0" applyFont="1" applyBorder="1"/>
    <xf numFmtId="169" fontId="35" fillId="0" borderId="1" xfId="0" applyNumberFormat="1" applyFont="1" applyBorder="1" applyAlignment="1">
      <alignment horizontal="center"/>
    </xf>
    <xf numFmtId="168" fontId="35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41" fillId="0" borderId="1" xfId="0" applyFont="1" applyBorder="1" applyAlignment="1">
      <alignment horizontal="center" vertical="center"/>
    </xf>
    <xf numFmtId="168" fontId="41" fillId="0" borderId="1" xfId="0" applyNumberFormat="1" applyFont="1" applyBorder="1" applyAlignment="1">
      <alignment horizontal="center" vertical="center"/>
    </xf>
    <xf numFmtId="168" fontId="22" fillId="0" borderId="1" xfId="0" applyNumberFormat="1" applyFont="1" applyBorder="1" applyAlignment="1">
      <alignment horizontal="center"/>
    </xf>
    <xf numFmtId="168" fontId="47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1" xfId="0" applyFont="1" applyBorder="1"/>
    <xf numFmtId="168" fontId="22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168" fontId="31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/>
    <xf numFmtId="0" fontId="31" fillId="0" borderId="1" xfId="0" applyFont="1" applyBorder="1" applyAlignment="1">
      <alignment vertical="center"/>
    </xf>
    <xf numFmtId="168" fontId="48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wrapText="1"/>
    </xf>
    <xf numFmtId="168" fontId="46" fillId="0" borderId="5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169" fontId="2" fillId="0" borderId="0" xfId="0" applyNumberFormat="1" applyFont="1"/>
    <xf numFmtId="0" fontId="31" fillId="0" borderId="2" xfId="0" applyFont="1" applyBorder="1" applyAlignment="1"/>
    <xf numFmtId="0" fontId="31" fillId="0" borderId="3" xfId="0" applyFont="1" applyBorder="1" applyAlignment="1">
      <alignment vertical="center"/>
    </xf>
    <xf numFmtId="0" fontId="31" fillId="0" borderId="3" xfId="0" applyFont="1" applyBorder="1" applyAlignment="1"/>
    <xf numFmtId="168" fontId="48" fillId="0" borderId="3" xfId="0" applyNumberFormat="1" applyFont="1" applyBorder="1" applyAlignment="1">
      <alignment horizontal="center" vertical="center"/>
    </xf>
    <xf numFmtId="0" fontId="31" fillId="0" borderId="4" xfId="0" applyFont="1" applyBorder="1" applyAlignment="1"/>
    <xf numFmtId="0" fontId="22" fillId="0" borderId="1" xfId="0" applyFont="1" applyBorder="1" applyAlignment="1">
      <alignment vertical="center" wrapText="1"/>
    </xf>
    <xf numFmtId="168" fontId="22" fillId="0" borderId="1" xfId="0" applyNumberFormat="1" applyFont="1" applyBorder="1" applyAlignment="1">
      <alignment horizontal="center" vertical="center" wrapText="1"/>
    </xf>
    <xf numFmtId="168" fontId="20" fillId="0" borderId="1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wrapText="1"/>
    </xf>
    <xf numFmtId="0" fontId="41" fillId="0" borderId="1" xfId="0" applyFont="1" applyBorder="1" applyAlignment="1">
      <alignment vertical="center" wrapText="1"/>
    </xf>
    <xf numFmtId="168" fontId="12" fillId="0" borderId="1" xfId="0" applyNumberFormat="1" applyFont="1" applyBorder="1" applyAlignment="1">
      <alignment horizontal="center" vertical="center"/>
    </xf>
    <xf numFmtId="168" fontId="20" fillId="0" borderId="1" xfId="0" applyNumberFormat="1" applyFont="1" applyBorder="1" applyAlignment="1">
      <alignment horizontal="center" vertical="center"/>
    </xf>
    <xf numFmtId="168" fontId="35" fillId="0" borderId="1" xfId="0" applyNumberFormat="1" applyFont="1" applyBorder="1" applyAlignment="1">
      <alignment horizontal="center" vertical="center"/>
    </xf>
    <xf numFmtId="169" fontId="35" fillId="0" borderId="1" xfId="0" applyNumberFormat="1" applyFont="1" applyBorder="1" applyAlignment="1">
      <alignment horizontal="center" vertical="center"/>
    </xf>
    <xf numFmtId="0" fontId="38" fillId="0" borderId="2" xfId="0" applyFont="1" applyBorder="1" applyAlignment="1"/>
    <xf numFmtId="0" fontId="38" fillId="0" borderId="3" xfId="0" applyFont="1" applyBorder="1" applyAlignment="1">
      <alignment vertical="center"/>
    </xf>
    <xf numFmtId="0" fontId="38" fillId="0" borderId="3" xfId="0" applyFont="1" applyBorder="1" applyAlignment="1"/>
    <xf numFmtId="0" fontId="38" fillId="0" borderId="4" xfId="0" applyFont="1" applyBorder="1" applyAlignment="1"/>
    <xf numFmtId="0" fontId="38" fillId="0" borderId="1" xfId="0" applyFont="1" applyBorder="1" applyAlignment="1">
      <alignment vertical="center" wrapText="1"/>
    </xf>
    <xf numFmtId="168" fontId="38" fillId="0" borderId="1" xfId="0" applyNumberFormat="1" applyFont="1" applyBorder="1" applyAlignment="1">
      <alignment horizontal="center" vertical="center" wrapText="1"/>
    </xf>
    <xf numFmtId="168" fontId="28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vertical="center"/>
    </xf>
    <xf numFmtId="0" fontId="36" fillId="0" borderId="1" xfId="0" applyFont="1" applyBorder="1"/>
    <xf numFmtId="0" fontId="37" fillId="0" borderId="1" xfId="0" applyFont="1" applyBorder="1" applyAlignment="1">
      <alignment vertical="center"/>
    </xf>
    <xf numFmtId="0" fontId="37" fillId="0" borderId="1" xfId="0" applyFont="1" applyBorder="1"/>
    <xf numFmtId="168" fontId="37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left" vertical="center" wrapText="1"/>
    </xf>
    <xf numFmtId="168" fontId="36" fillId="0" borderId="1" xfId="0" applyNumberFormat="1" applyFont="1" applyBorder="1" applyAlignment="1">
      <alignment horizontal="center" vertical="center" wrapText="1"/>
    </xf>
    <xf numFmtId="168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8" fillId="0" borderId="1" xfId="0" applyFont="1" applyBorder="1"/>
    <xf numFmtId="168" fontId="37" fillId="0" borderId="1" xfId="0" applyNumberFormat="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168" fontId="36" fillId="0" borderId="1" xfId="0" applyNumberFormat="1" applyFont="1" applyBorder="1" applyAlignment="1">
      <alignment horizontal="center"/>
    </xf>
    <xf numFmtId="168" fontId="46" fillId="0" borderId="0" xfId="0" applyNumberFormat="1" applyFont="1" applyAlignment="1">
      <alignment horizontal="center"/>
    </xf>
    <xf numFmtId="0" fontId="36" fillId="0" borderId="6" xfId="0" applyFont="1" applyBorder="1" applyAlignment="1">
      <alignment horizontal="center" vertical="center"/>
    </xf>
    <xf numFmtId="168" fontId="36" fillId="0" borderId="1" xfId="0" applyNumberFormat="1" applyFont="1" applyBorder="1" applyAlignment="1">
      <alignment horizontal="center" vertical="center"/>
    </xf>
    <xf numFmtId="168" fontId="38" fillId="0" borderId="1" xfId="0" applyNumberFormat="1" applyFont="1" applyBorder="1" applyAlignment="1">
      <alignment horizontal="center"/>
    </xf>
    <xf numFmtId="168" fontId="38" fillId="0" borderId="1" xfId="0" applyNumberFormat="1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3" xfId="0" applyFont="1" applyBorder="1" applyAlignment="1"/>
    <xf numFmtId="168" fontId="51" fillId="0" borderId="3" xfId="0" applyNumberFormat="1" applyFont="1" applyBorder="1" applyAlignment="1">
      <alignment horizontal="center" vertical="center"/>
    </xf>
    <xf numFmtId="0" fontId="19" fillId="0" borderId="4" xfId="0" applyFont="1" applyBorder="1" applyAlignment="1"/>
    <xf numFmtId="0" fontId="36" fillId="0" borderId="1" xfId="0" applyFont="1" applyBorder="1" applyAlignment="1">
      <alignment wrapText="1"/>
    </xf>
    <xf numFmtId="0" fontId="36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wrapText="1"/>
    </xf>
    <xf numFmtId="168" fontId="35" fillId="0" borderId="1" xfId="0" applyNumberFormat="1" applyFont="1" applyFill="1" applyBorder="1" applyAlignment="1">
      <alignment horizontal="center"/>
    </xf>
    <xf numFmtId="0" fontId="179" fillId="0" borderId="1" xfId="0" applyFont="1" applyBorder="1" applyAlignment="1">
      <alignment horizontal="center" vertical="center" wrapText="1"/>
    </xf>
    <xf numFmtId="0" fontId="179" fillId="0" borderId="1" xfId="0" applyFont="1" applyBorder="1" applyAlignment="1">
      <alignment wrapText="1"/>
    </xf>
    <xf numFmtId="168" fontId="179" fillId="0" borderId="1" xfId="0" applyNumberFormat="1" applyFont="1" applyBorder="1" applyAlignment="1">
      <alignment horizontal="center" vertical="center" wrapText="1"/>
    </xf>
    <xf numFmtId="9" fontId="31" fillId="0" borderId="2" xfId="0" applyNumberFormat="1" applyFont="1" applyBorder="1" applyAlignment="1"/>
    <xf numFmtId="9" fontId="31" fillId="0" borderId="3" xfId="0" applyNumberFormat="1" applyFont="1" applyBorder="1" applyAlignment="1">
      <alignment vertical="center"/>
    </xf>
    <xf numFmtId="9" fontId="31" fillId="0" borderId="3" xfId="0" applyNumberFormat="1" applyFont="1" applyBorder="1" applyAlignment="1"/>
    <xf numFmtId="9" fontId="31" fillId="0" borderId="4" xfId="0" applyNumberFormat="1" applyFont="1" applyBorder="1" applyAlignment="1"/>
    <xf numFmtId="168" fontId="48" fillId="0" borderId="5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168" fontId="31" fillId="0" borderId="1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22" fillId="0" borderId="8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50" fillId="0" borderId="0" xfId="0" applyFont="1"/>
    <xf numFmtId="0" fontId="44" fillId="0" borderId="0" xfId="0" applyFont="1" applyAlignment="1"/>
    <xf numFmtId="0" fontId="2" fillId="0" borderId="0" xfId="0" applyFont="1" applyAlignment="1">
      <alignment horizontal="right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168" fontId="46" fillId="0" borderId="1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wrapText="1"/>
    </xf>
    <xf numFmtId="0" fontId="22" fillId="0" borderId="3" xfId="0" applyFont="1" applyBorder="1" applyAlignment="1"/>
    <xf numFmtId="0" fontId="47" fillId="0" borderId="3" xfId="0" applyFont="1" applyBorder="1" applyAlignment="1"/>
    <xf numFmtId="0" fontId="22" fillId="0" borderId="4" xfId="0" applyFont="1" applyBorder="1" applyAlignment="1"/>
    <xf numFmtId="0" fontId="20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168" fontId="47" fillId="0" borderId="1" xfId="0" applyNumberFormat="1" applyFont="1" applyBorder="1" applyAlignment="1">
      <alignment horizontal="center"/>
    </xf>
    <xf numFmtId="1" fontId="20" fillId="0" borderId="1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wrapText="1"/>
    </xf>
    <xf numFmtId="0" fontId="31" fillId="0" borderId="3" xfId="0" applyFont="1" applyBorder="1" applyAlignment="1">
      <alignment horizontal="center" wrapText="1"/>
    </xf>
    <xf numFmtId="0" fontId="48" fillId="0" borderId="3" xfId="0" applyFont="1" applyBorder="1" applyAlignment="1"/>
    <xf numFmtId="0" fontId="22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wrapText="1"/>
    </xf>
    <xf numFmtId="0" fontId="41" fillId="0" borderId="1" xfId="0" applyFont="1" applyBorder="1" applyAlignment="1">
      <alignment horizontal="center"/>
    </xf>
    <xf numFmtId="168" fontId="47" fillId="0" borderId="1" xfId="0" applyNumberFormat="1" applyFont="1" applyBorder="1" applyAlignment="1">
      <alignment horizontal="center" vertical="center" wrapText="1"/>
    </xf>
    <xf numFmtId="169" fontId="44" fillId="0" borderId="0" xfId="0" applyNumberFormat="1" applyFont="1" applyAlignment="1">
      <alignment horizontal="right" vertical="center"/>
    </xf>
    <xf numFmtId="168" fontId="35" fillId="0" borderId="1" xfId="50" applyNumberFormat="1" applyFont="1" applyBorder="1" applyAlignment="1">
      <alignment horizontal="center"/>
    </xf>
    <xf numFmtId="181" fontId="44" fillId="0" borderId="0" xfId="0" applyNumberFormat="1" applyFont="1"/>
    <xf numFmtId="0" fontId="28" fillId="0" borderId="1" xfId="0" applyFont="1" applyBorder="1" applyAlignment="1">
      <alignment horizontal="center" wrapText="1"/>
    </xf>
    <xf numFmtId="0" fontId="38" fillId="0" borderId="1" xfId="0" applyFont="1" applyBorder="1" applyAlignment="1">
      <alignment horizontal="center" wrapText="1"/>
    </xf>
    <xf numFmtId="0" fontId="28" fillId="0" borderId="0" xfId="0" applyFont="1"/>
    <xf numFmtId="1" fontId="28" fillId="0" borderId="1" xfId="0" applyNumberFormat="1" applyFont="1" applyBorder="1" applyAlignment="1">
      <alignment horizontal="center" vertical="center"/>
    </xf>
    <xf numFmtId="0" fontId="14" fillId="0" borderId="0" xfId="0" applyFont="1"/>
    <xf numFmtId="169" fontId="37" fillId="0" borderId="1" xfId="0" applyNumberFormat="1" applyFont="1" applyBorder="1" applyAlignment="1">
      <alignment horizontal="center"/>
    </xf>
    <xf numFmtId="169" fontId="28" fillId="0" borderId="1" xfId="0" applyNumberFormat="1" applyFont="1" applyBorder="1" applyAlignment="1">
      <alignment horizontal="center" vertical="center"/>
    </xf>
    <xf numFmtId="169" fontId="44" fillId="0" borderId="0" xfId="0" applyNumberFormat="1" applyFont="1" applyAlignment="1">
      <alignment horizontal="right"/>
    </xf>
    <xf numFmtId="0" fontId="37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3" fillId="0" borderId="0" xfId="0" applyFont="1"/>
    <xf numFmtId="168" fontId="49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41" fillId="0" borderId="5" xfId="0" applyFont="1" applyBorder="1" applyAlignment="1">
      <alignment horizontal="center" vertical="center" wrapText="1"/>
    </xf>
    <xf numFmtId="169" fontId="20" fillId="0" borderId="0" xfId="0" applyNumberFormat="1" applyFont="1" applyAlignment="1">
      <alignment horizontal="center"/>
    </xf>
    <xf numFmtId="168" fontId="20" fillId="0" borderId="0" xfId="0" applyNumberFormat="1" applyFont="1"/>
    <xf numFmtId="168" fontId="46" fillId="0" borderId="0" xfId="0" applyNumberFormat="1" applyFont="1"/>
    <xf numFmtId="0" fontId="20" fillId="0" borderId="2" xfId="0" applyFont="1" applyBorder="1" applyAlignment="1"/>
    <xf numFmtId="0" fontId="20" fillId="0" borderId="1" xfId="0" applyFont="1" applyBorder="1" applyAlignment="1"/>
    <xf numFmtId="0" fontId="46" fillId="0" borderId="0" xfId="0" applyFont="1"/>
    <xf numFmtId="0" fontId="19" fillId="0" borderId="0" xfId="0" applyFont="1" applyAlignment="1">
      <alignment horizontal="center"/>
    </xf>
    <xf numFmtId="0" fontId="51" fillId="0" borderId="0" xfId="0" applyFo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0" fontId="2" fillId="0" borderId="5" xfId="0" applyNumberFormat="1" applyFont="1" applyFill="1" applyBorder="1" applyAlignment="1">
      <alignment horizontal="center" vertical="center" wrapText="1"/>
    </xf>
    <xf numFmtId="170" fontId="2" fillId="0" borderId="6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0" fontId="2" fillId="0" borderId="5" xfId="0" applyNumberFormat="1" applyFont="1" applyBorder="1" applyAlignment="1">
      <alignment horizontal="center" vertical="center" wrapText="1"/>
    </xf>
    <xf numFmtId="170" fontId="2" fillId="0" borderId="6" xfId="0" applyNumberFormat="1" applyFont="1" applyBorder="1" applyAlignment="1">
      <alignment horizontal="center" vertical="center" wrapText="1"/>
    </xf>
    <xf numFmtId="0" fontId="158" fillId="0" borderId="7" xfId="0" applyFont="1" applyBorder="1" applyAlignment="1">
      <alignment horizontal="left" vertical="center" wrapText="1"/>
    </xf>
    <xf numFmtId="0" fontId="158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63" fillId="0" borderId="2" xfId="1936" applyFont="1" applyBorder="1" applyAlignment="1">
      <alignment horizontal="center" vertical="center" wrapText="1"/>
    </xf>
    <xf numFmtId="0" fontId="163" fillId="0" borderId="3" xfId="1936" applyFont="1" applyBorder="1" applyAlignment="1">
      <alignment horizontal="center" vertical="center" wrapText="1"/>
    </xf>
    <xf numFmtId="0" fontId="163" fillId="0" borderId="10" xfId="1936" applyFont="1" applyBorder="1" applyAlignment="1">
      <alignment horizontal="center" vertical="center" wrapText="1"/>
    </xf>
    <xf numFmtId="0" fontId="163" fillId="0" borderId="68" xfId="1936" applyFont="1" applyBorder="1" applyAlignment="1">
      <alignment horizontal="center" vertical="center" wrapText="1"/>
    </xf>
    <xf numFmtId="0" fontId="9" fillId="2" borderId="1" xfId="1936" applyFont="1" applyFill="1" applyBorder="1" applyAlignment="1">
      <alignment horizontal="center" vertical="center" wrapText="1"/>
    </xf>
    <xf numFmtId="0" fontId="9" fillId="2" borderId="5" xfId="1936" applyFont="1" applyFill="1" applyBorder="1" applyAlignment="1">
      <alignment horizontal="center" vertical="center" wrapText="1"/>
    </xf>
    <xf numFmtId="0" fontId="9" fillId="2" borderId="2" xfId="1936" applyFont="1" applyFill="1" applyBorder="1" applyAlignment="1">
      <alignment horizontal="center" vertical="center" wrapText="1"/>
    </xf>
    <xf numFmtId="0" fontId="9" fillId="2" borderId="4" xfId="1936" applyFont="1" applyFill="1" applyBorder="1" applyAlignment="1">
      <alignment horizontal="center" vertical="center" wrapText="1"/>
    </xf>
    <xf numFmtId="0" fontId="162" fillId="2" borderId="61" xfId="1936" applyFont="1" applyFill="1" applyBorder="1" applyAlignment="1">
      <alignment horizontal="center" vertical="center" wrapText="1"/>
    </xf>
    <xf numFmtId="0" fontId="162" fillId="2" borderId="64" xfId="1936" applyFont="1" applyFill="1" applyBorder="1" applyAlignment="1">
      <alignment horizontal="center" vertical="center" wrapText="1"/>
    </xf>
    <xf numFmtId="0" fontId="9" fillId="2" borderId="3" xfId="1936" applyFont="1" applyFill="1" applyBorder="1" applyAlignment="1">
      <alignment horizontal="center" vertical="center" wrapText="1"/>
    </xf>
    <xf numFmtId="0" fontId="162" fillId="2" borderId="59" xfId="1936" applyFont="1" applyFill="1" applyBorder="1" applyAlignment="1">
      <alignment horizontal="center" vertical="center" wrapText="1"/>
    </xf>
    <xf numFmtId="0" fontId="162" fillId="2" borderId="62" xfId="1936" applyFont="1" applyFill="1" applyBorder="1" applyAlignment="1">
      <alignment horizontal="center" vertical="center" wrapText="1"/>
    </xf>
    <xf numFmtId="0" fontId="9" fillId="2" borderId="58" xfId="1936" applyFont="1" applyFill="1" applyBorder="1" applyAlignment="1">
      <alignment horizontal="center" vertical="center" wrapText="1"/>
    </xf>
    <xf numFmtId="0" fontId="162" fillId="2" borderId="9" xfId="1936" applyFont="1" applyFill="1" applyBorder="1" applyAlignment="1">
      <alignment horizontal="center" vertical="center" wrapText="1"/>
    </xf>
    <xf numFmtId="0" fontId="162" fillId="2" borderId="63" xfId="1936" applyFont="1" applyFill="1" applyBorder="1" applyAlignment="1">
      <alignment horizontal="center" vertical="center" wrapText="1"/>
    </xf>
    <xf numFmtId="0" fontId="162" fillId="2" borderId="60" xfId="1936" applyFont="1" applyFill="1" applyBorder="1" applyAlignment="1">
      <alignment horizontal="center" vertical="center" wrapText="1"/>
    </xf>
    <xf numFmtId="0" fontId="162" fillId="2" borderId="57" xfId="1936" applyFont="1" applyFill="1" applyBorder="1" applyAlignment="1">
      <alignment horizontal="center" vertical="center" wrapText="1"/>
    </xf>
    <xf numFmtId="0" fontId="162" fillId="2" borderId="4" xfId="1936" applyFont="1" applyFill="1" applyBorder="1" applyAlignment="1">
      <alignment horizontal="center" vertical="center" wrapText="1"/>
    </xf>
    <xf numFmtId="0" fontId="162" fillId="2" borderId="49" xfId="1936" applyFont="1" applyFill="1" applyBorder="1" applyAlignment="1">
      <alignment horizontal="center" vertical="center" wrapText="1"/>
    </xf>
    <xf numFmtId="0" fontId="10" fillId="2" borderId="0" xfId="31" applyFill="1" applyAlignment="1">
      <alignment horizontal="right"/>
    </xf>
    <xf numFmtId="0" fontId="10" fillId="2" borderId="0" xfId="31" applyFill="1" applyAlignment="1">
      <alignment horizontal="center"/>
    </xf>
    <xf numFmtId="0" fontId="161" fillId="0" borderId="50" xfId="31" applyFont="1" applyBorder="1" applyAlignment="1">
      <alignment horizontal="center" vertical="center"/>
    </xf>
    <xf numFmtId="0" fontId="9" fillId="0" borderId="51" xfId="1936" applyFont="1" applyBorder="1" applyAlignment="1">
      <alignment horizontal="center" vertical="center" wrapText="1"/>
    </xf>
    <xf numFmtId="0" fontId="9" fillId="0" borderId="56" xfId="1936" applyFont="1" applyBorder="1" applyAlignment="1">
      <alignment horizontal="center" vertical="center" wrapText="1"/>
    </xf>
    <xf numFmtId="0" fontId="9" fillId="0" borderId="60" xfId="1936" applyBorder="1" applyAlignment="1">
      <alignment horizontal="center" vertical="center" wrapText="1"/>
    </xf>
    <xf numFmtId="0" fontId="9" fillId="0" borderId="52" xfId="1936" applyFont="1" applyBorder="1" applyAlignment="1">
      <alignment horizontal="center" vertical="center" wrapText="1"/>
    </xf>
    <xf numFmtId="0" fontId="9" fillId="0" borderId="57" xfId="1936" applyFont="1" applyBorder="1" applyAlignment="1">
      <alignment horizontal="center" vertical="center" wrapText="1"/>
    </xf>
    <xf numFmtId="0" fontId="162" fillId="2" borderId="53" xfId="1936" applyFont="1" applyFill="1" applyBorder="1" applyAlignment="1">
      <alignment horizontal="center" vertical="center" wrapText="1"/>
    </xf>
    <xf numFmtId="0" fontId="162" fillId="2" borderId="54" xfId="1936" applyFont="1" applyFill="1" applyBorder="1" applyAlignment="1">
      <alignment horizontal="center" vertical="center" wrapText="1"/>
    </xf>
    <xf numFmtId="0" fontId="162" fillId="2" borderId="55" xfId="1936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170" fontId="22" fillId="0" borderId="1" xfId="0" applyNumberFormat="1" applyFont="1" applyBorder="1" applyAlignment="1">
      <alignment horizontal="center" vertical="center" wrapText="1"/>
    </xf>
    <xf numFmtId="170" fontId="20" fillId="0" borderId="1" xfId="0" applyNumberFormat="1" applyFont="1" applyBorder="1" applyAlignment="1">
      <alignment horizontal="center" vertical="center" wrapText="1"/>
    </xf>
    <xf numFmtId="170" fontId="20" fillId="0" borderId="5" xfId="0" applyNumberFormat="1" applyFont="1" applyBorder="1" applyAlignment="1">
      <alignment horizontal="center" vertical="center" wrapText="1"/>
    </xf>
    <xf numFmtId="170" fontId="20" fillId="0" borderId="6" xfId="0" applyNumberFormat="1" applyFont="1" applyBorder="1" applyAlignment="1">
      <alignment horizontal="center" vertical="center" wrapText="1"/>
    </xf>
    <xf numFmtId="170" fontId="22" fillId="0" borderId="5" xfId="0" applyNumberFormat="1" applyFont="1" applyBorder="1" applyAlignment="1">
      <alignment horizontal="center" vertical="center" wrapText="1"/>
    </xf>
    <xf numFmtId="170" fontId="22" fillId="0" borderId="6" xfId="0" applyNumberFormat="1" applyFont="1" applyBorder="1" applyAlignment="1">
      <alignment horizontal="center" vertical="center" wrapText="1"/>
    </xf>
    <xf numFmtId="170" fontId="22" fillId="0" borderId="8" xfId="0" applyNumberFormat="1" applyFont="1" applyBorder="1" applyAlignment="1">
      <alignment horizontal="center" vertical="center" wrapText="1"/>
    </xf>
    <xf numFmtId="170" fontId="28" fillId="0" borderId="5" xfId="0" applyNumberFormat="1" applyFont="1" applyBorder="1" applyAlignment="1">
      <alignment horizontal="center" vertical="center" wrapText="1"/>
    </xf>
    <xf numFmtId="170" fontId="28" fillId="0" borderId="6" xfId="0" applyNumberFormat="1" applyFont="1" applyBorder="1" applyAlignment="1">
      <alignment horizontal="center" vertical="center" wrapText="1"/>
    </xf>
    <xf numFmtId="170" fontId="36" fillId="0" borderId="1" xfId="0" applyNumberFormat="1" applyFont="1" applyBorder="1" applyAlignment="1">
      <alignment horizontal="center" vertical="center" wrapText="1"/>
    </xf>
    <xf numFmtId="0" fontId="19" fillId="0" borderId="6" xfId="0" applyFont="1" applyBorder="1"/>
    <xf numFmtId="0" fontId="19" fillId="0" borderId="8" xfId="0" applyFont="1" applyBorder="1"/>
    <xf numFmtId="170" fontId="28" fillId="0" borderId="1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170" fontId="20" fillId="2" borderId="1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170" fontId="20" fillId="0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/>
    </xf>
    <xf numFmtId="0" fontId="31" fillId="0" borderId="1" xfId="0" applyFont="1" applyFill="1" applyBorder="1" applyAlignment="1">
      <alignment horizontal="center"/>
    </xf>
    <xf numFmtId="0" fontId="19" fillId="0" borderId="1" xfId="0" applyFont="1" applyFill="1" applyBorder="1"/>
    <xf numFmtId="170" fontId="28" fillId="0" borderId="1" xfId="0" applyNumberFormat="1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/>
    </xf>
    <xf numFmtId="170" fontId="28" fillId="2" borderId="1" xfId="0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/>
    </xf>
    <xf numFmtId="0" fontId="38" fillId="2" borderId="2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  <xf numFmtId="0" fontId="38" fillId="2" borderId="4" xfId="0" applyFont="1" applyFill="1" applyBorder="1" applyAlignment="1">
      <alignment horizontal="center" vertical="center"/>
    </xf>
    <xf numFmtId="170" fontId="20" fillId="0" borderId="5" xfId="0" applyNumberFormat="1" applyFont="1" applyFill="1" applyBorder="1" applyAlignment="1">
      <alignment horizontal="center" vertical="center" wrapText="1"/>
    </xf>
    <xf numFmtId="170" fontId="20" fillId="0" borderId="6" xfId="0" applyNumberFormat="1" applyFont="1" applyFill="1" applyBorder="1" applyAlignment="1">
      <alignment horizontal="center" vertical="center" wrapText="1"/>
    </xf>
    <xf numFmtId="170" fontId="20" fillId="0" borderId="8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wrapText="1"/>
    </xf>
    <xf numFmtId="0" fontId="22" fillId="0" borderId="3" xfId="0" applyFont="1" applyFill="1" applyBorder="1" applyAlignment="1">
      <alignment horizontal="center" wrapText="1"/>
    </xf>
    <xf numFmtId="0" fontId="22" fillId="0" borderId="4" xfId="0" applyFont="1" applyFill="1" applyBorder="1" applyAlignment="1">
      <alignment horizontal="center" wrapText="1"/>
    </xf>
    <xf numFmtId="0" fontId="2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0" xfId="0" applyAlignment="1"/>
    <xf numFmtId="0" fontId="2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169" fontId="26" fillId="2" borderId="2" xfId="46" applyNumberFormat="1" applyFont="1" applyFill="1" applyBorder="1" applyAlignment="1">
      <alignment horizontal="center" vertical="center" wrapText="1"/>
    </xf>
    <xf numFmtId="169" fontId="26" fillId="2" borderId="3" xfId="46" applyNumberFormat="1" applyFont="1" applyFill="1" applyBorder="1" applyAlignment="1">
      <alignment horizontal="center" vertical="center" wrapText="1"/>
    </xf>
    <xf numFmtId="169" fontId="26" fillId="2" borderId="4" xfId="46" applyNumberFormat="1" applyFont="1" applyFill="1" applyBorder="1" applyAlignment="1">
      <alignment horizontal="center" vertical="center" wrapText="1"/>
    </xf>
    <xf numFmtId="169" fontId="24" fillId="2" borderId="2" xfId="46" applyNumberFormat="1" applyFont="1" applyFill="1" applyBorder="1" applyAlignment="1">
      <alignment horizontal="center" vertical="center" wrapText="1"/>
    </xf>
    <xf numFmtId="169" fontId="24" fillId="2" borderId="3" xfId="46" applyNumberFormat="1" applyFont="1" applyFill="1" applyBorder="1" applyAlignment="1">
      <alignment horizontal="center" vertical="center" wrapText="1"/>
    </xf>
    <xf numFmtId="169" fontId="24" fillId="2" borderId="4" xfId="46" applyNumberFormat="1" applyFont="1" applyFill="1" applyBorder="1" applyAlignment="1">
      <alignment horizontal="center" vertical="center" wrapText="1"/>
    </xf>
    <xf numFmtId="0" fontId="24" fillId="2" borderId="0" xfId="46" applyFont="1" applyFill="1" applyBorder="1" applyAlignment="1">
      <alignment horizontal="center" vertical="center" wrapText="1"/>
    </xf>
    <xf numFmtId="0" fontId="24" fillId="2" borderId="1" xfId="46" applyFont="1" applyFill="1" applyBorder="1" applyAlignment="1">
      <alignment horizontal="center" vertical="center" wrapText="1"/>
    </xf>
    <xf numFmtId="0" fontId="24" fillId="2" borderId="2" xfId="46" applyFont="1" applyFill="1" applyBorder="1" applyAlignment="1">
      <alignment horizontal="center" vertical="center"/>
    </xf>
    <xf numFmtId="0" fontId="24" fillId="2" borderId="3" xfId="46" applyFont="1" applyFill="1" applyBorder="1" applyAlignment="1">
      <alignment horizontal="center" vertical="center"/>
    </xf>
    <xf numFmtId="0" fontId="24" fillId="2" borderId="4" xfId="46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4" fillId="2" borderId="2" xfId="46" applyFont="1" applyFill="1" applyBorder="1" applyAlignment="1">
      <alignment horizontal="center" vertical="center" wrapText="1"/>
    </xf>
    <xf numFmtId="0" fontId="24" fillId="2" borderId="3" xfId="46" applyFont="1" applyFill="1" applyBorder="1" applyAlignment="1">
      <alignment horizontal="center" vertical="center" wrapText="1"/>
    </xf>
    <xf numFmtId="0" fontId="24" fillId="2" borderId="4" xfId="46" applyFont="1" applyFill="1" applyBorder="1" applyAlignment="1">
      <alignment horizontal="center" vertical="center" wrapText="1"/>
    </xf>
  </cellXfs>
  <cellStyles count="1939">
    <cellStyle name=" 1" xfId="60"/>
    <cellStyle name="_!! Сопоставление 2011 и 2012. Финансирование" xfId="61"/>
    <cellStyle name="___сбор_субъекты_субсидии_финал02042009" xfId="62"/>
    <cellStyle name="_0709" xfId="63"/>
    <cellStyle name="_07092011_Вытяжка 2011 РР в таблицу сумм_ВСЕ_ФКР_ПРАВИЛЬНО" xfId="64"/>
    <cellStyle name="_0901_Ливанова" xfId="65"/>
    <cellStyle name="_16122011_Вытяжка 2011 РР в таблицу сумм_ВСЕ_ФКР_ПРАВИЛЬНО" xfId="66"/>
    <cellStyle name="_2010_финансирование_ВСЕ!!!" xfId="67"/>
    <cellStyle name="_2010-вновь вводим  0901" xfId="68"/>
    <cellStyle name="_211_29052009_Централизация_зпл_ДЕЗЗ" xfId="69"/>
    <cellStyle name="_CТИПЕНДИЯ 2012 ПАНИНА" xfId="70"/>
    <cellStyle name="_macro(2 авг)" xfId="71"/>
    <cellStyle name="_macro(2 авг) 2" xfId="72"/>
    <cellStyle name="_macro(2 авг) 3" xfId="73"/>
    <cellStyle name="_Work_with_DB" xfId="74"/>
    <cellStyle name="_Анализ_Реорганизация_Алена" xfId="75"/>
    <cellStyle name="_БП_2011_области" xfId="76"/>
    <cellStyle name="_БП_2011_реестры" xfId="77"/>
    <cellStyle name="_БП_по_отделам" xfId="78"/>
    <cellStyle name="_Бюджет_2012_0908_F_на 0905" xfId="79"/>
    <cellStyle name="_Бюджет_2012_старт_5" xfId="80"/>
    <cellStyle name="_Бюджет_внебюджет_ОМС_2009-2011" xfId="81"/>
    <cellStyle name="_бюджетники-новый расчет-13.07.10" xfId="82"/>
    <cellStyle name="_вводимая_сеть" xfId="83"/>
    <cellStyle name="_внебюджет_2008г" xfId="84"/>
    <cellStyle name="_Вытяжка 2011 РР в таблицу сумм_ВСЕ_ФКР_ПРАВИЛЬНО" xfId="85"/>
    <cellStyle name="_Вытяжка 2011 РР в таблицу сумм_ВСЕ_ФКР_ПРАВИЛЬНО_18.08.2011" xfId="86"/>
    <cellStyle name="_Госпрограмма_учреждения" xfId="87"/>
    <cellStyle name="_данные_ПФХД_24012012_расчет" xfId="88"/>
    <cellStyle name="_Кассовый расход 15072011_ГОРИЗОНТАЛЬ" xfId="89"/>
    <cellStyle name="_Киров_премия" xfId="90"/>
    <cellStyle name="_Книга4" xfId="91"/>
    <cellStyle name="_Количество учреждений по субсидиям_Лукина" xfId="92"/>
    <cellStyle name="_МОДЕРНИЗАЦИЯ_0901_0902_0905" xfId="93"/>
    <cellStyle name="_Модернизация_Вариант_последний на_27042012" xfId="94"/>
    <cellStyle name="_Остатки_ЛБО_РР_2010" xfId="95"/>
    <cellStyle name="_От Писаревой на 2012-2014 годы" xfId="96"/>
    <cellStyle name="_Передача_ФМБА" xfId="97"/>
    <cellStyle name="_Подвед сеть 22 09 2011  2011г  к 2010г-Писарева " xfId="98"/>
    <cellStyle name="_пост 925" xfId="99"/>
    <cellStyle name="_РР" xfId="100"/>
    <cellStyle name="_сбор_225_211_версия_5" xfId="101"/>
    <cellStyle name="_сбор_данных_0700" xfId="102"/>
    <cellStyle name="_сбор_план_пфхд_2012_часть_9" xfId="103"/>
    <cellStyle name="_сбор_саволайнен" xfId="104"/>
    <cellStyle name="_свод" xfId="105"/>
    <cellStyle name="_Свод_1300_2009" xfId="106"/>
    <cellStyle name="_свод_40%_ФИНАЛ_ПРОВЕРЕН" xfId="107"/>
    <cellStyle name="_Стип0706Хоровой" xfId="108"/>
    <cellStyle name="_тэр2009справки" xfId="109"/>
    <cellStyle name="_Увеличение зпл ППС" xfId="110"/>
    <cellStyle name="_фин_обл_РР_07092011_сумма_зн" xfId="111"/>
    <cellStyle name="_форма_3_4_2011_Министр" xfId="112"/>
    <cellStyle name="_Централизация_2010_2010_зн" xfId="113"/>
    <cellStyle name="20% - Accent1" xfId="114"/>
    <cellStyle name="20% - Accent1 2" xfId="115"/>
    <cellStyle name="20% - Accent1 3" xfId="116"/>
    <cellStyle name="20% - Accent2" xfId="117"/>
    <cellStyle name="20% - Accent2 2" xfId="118"/>
    <cellStyle name="20% - Accent2 3" xfId="119"/>
    <cellStyle name="20% - Accent3" xfId="120"/>
    <cellStyle name="20% - Accent3 2" xfId="121"/>
    <cellStyle name="20% - Accent3 3" xfId="122"/>
    <cellStyle name="20% - Accent4" xfId="123"/>
    <cellStyle name="20% - Accent4 2" xfId="124"/>
    <cellStyle name="20% - Accent4 3" xfId="125"/>
    <cellStyle name="20% - Accent5" xfId="126"/>
    <cellStyle name="20% - Accent5 2" xfId="127"/>
    <cellStyle name="20% - Accent5 3" xfId="128"/>
    <cellStyle name="20% - Accent6" xfId="129"/>
    <cellStyle name="20% - Accent6 2" xfId="130"/>
    <cellStyle name="20% - Accent6 3" xfId="131"/>
    <cellStyle name="20% — акцент1" xfId="2"/>
    <cellStyle name="20% - Акцент1 10" xfId="132"/>
    <cellStyle name="20% - Акцент1 11" xfId="133"/>
    <cellStyle name="20% - Акцент1 12" xfId="134"/>
    <cellStyle name="20% - Акцент1 2" xfId="135"/>
    <cellStyle name="20% — акцент1 2" xfId="136"/>
    <cellStyle name="20% - Акцент1 2 10" xfId="137"/>
    <cellStyle name="20% - Акцент1 2 11" xfId="138"/>
    <cellStyle name="20% - Акцент1 2 12" xfId="139"/>
    <cellStyle name="20% - Акцент1 2 2" xfId="140"/>
    <cellStyle name="20% - Акцент1 2 3" xfId="141"/>
    <cellStyle name="20% - Акцент1 2 4" xfId="142"/>
    <cellStyle name="20% - Акцент1 2 5" xfId="143"/>
    <cellStyle name="20% - Акцент1 2 6" xfId="144"/>
    <cellStyle name="20% - Акцент1 2 7" xfId="145"/>
    <cellStyle name="20% - Акцент1 2 8" xfId="146"/>
    <cellStyle name="20% - Акцент1 2 9" xfId="147"/>
    <cellStyle name="20% - Акцент1 2_касса2012" xfId="148"/>
    <cellStyle name="20% - Акцент1 3" xfId="149"/>
    <cellStyle name="20% - Акцент1 3 2" xfId="150"/>
    <cellStyle name="20% - Акцент1 4" xfId="151"/>
    <cellStyle name="20% - Акцент1 5" xfId="152"/>
    <cellStyle name="20% - Акцент1 6" xfId="153"/>
    <cellStyle name="20% - Акцент1 7" xfId="154"/>
    <cellStyle name="20% - Акцент1 8" xfId="155"/>
    <cellStyle name="20% - Акцент1 9" xfId="156"/>
    <cellStyle name="20% — акцент1_!ФЭО  от 28.11.2014 от Глазыриной ЕА" xfId="157"/>
    <cellStyle name="20% — акцент2" xfId="3"/>
    <cellStyle name="20% - Акцент2 10" xfId="158"/>
    <cellStyle name="20% - Акцент2 11" xfId="159"/>
    <cellStyle name="20% - Акцент2 12" xfId="160"/>
    <cellStyle name="20% - Акцент2 2" xfId="161"/>
    <cellStyle name="20% — акцент2 2" xfId="162"/>
    <cellStyle name="20% - Акцент2 2 10" xfId="163"/>
    <cellStyle name="20% - Акцент2 2 11" xfId="164"/>
    <cellStyle name="20% - Акцент2 2 12" xfId="165"/>
    <cellStyle name="20% - Акцент2 2 2" xfId="166"/>
    <cellStyle name="20% - Акцент2 2 3" xfId="167"/>
    <cellStyle name="20% - Акцент2 2 4" xfId="168"/>
    <cellStyle name="20% - Акцент2 2 5" xfId="169"/>
    <cellStyle name="20% - Акцент2 2 6" xfId="170"/>
    <cellStyle name="20% - Акцент2 2 7" xfId="171"/>
    <cellStyle name="20% - Акцент2 2 8" xfId="172"/>
    <cellStyle name="20% - Акцент2 2 9" xfId="173"/>
    <cellStyle name="20% - Акцент2 2_касса2012" xfId="174"/>
    <cellStyle name="20% - Акцент2 3" xfId="175"/>
    <cellStyle name="20% - Акцент2 3 2" xfId="176"/>
    <cellStyle name="20% - Акцент2 4" xfId="177"/>
    <cellStyle name="20% - Акцент2 5" xfId="178"/>
    <cellStyle name="20% - Акцент2 6" xfId="179"/>
    <cellStyle name="20% - Акцент2 7" xfId="180"/>
    <cellStyle name="20% - Акцент2 8" xfId="181"/>
    <cellStyle name="20% - Акцент2 9" xfId="182"/>
    <cellStyle name="20% — акцент2_!ФЭО  от 28.11.2014 от Глазыриной ЕА" xfId="183"/>
    <cellStyle name="20% — акцент3" xfId="4"/>
    <cellStyle name="20% - Акцент3 10" xfId="184"/>
    <cellStyle name="20% - Акцент3 11" xfId="185"/>
    <cellStyle name="20% - Акцент3 12" xfId="186"/>
    <cellStyle name="20% - Акцент3 2" xfId="187"/>
    <cellStyle name="20% — акцент3 2" xfId="188"/>
    <cellStyle name="20% - Акцент3 2 10" xfId="189"/>
    <cellStyle name="20% - Акцент3 2 11" xfId="190"/>
    <cellStyle name="20% - Акцент3 2 12" xfId="191"/>
    <cellStyle name="20% - Акцент3 2 2" xfId="192"/>
    <cellStyle name="20% - Акцент3 2 3" xfId="193"/>
    <cellStyle name="20% - Акцент3 2 4" xfId="194"/>
    <cellStyle name="20% - Акцент3 2 5" xfId="195"/>
    <cellStyle name="20% - Акцент3 2 6" xfId="196"/>
    <cellStyle name="20% - Акцент3 2 7" xfId="197"/>
    <cellStyle name="20% - Акцент3 2 8" xfId="198"/>
    <cellStyle name="20% - Акцент3 2 9" xfId="199"/>
    <cellStyle name="20% - Акцент3 2_касса2012" xfId="200"/>
    <cellStyle name="20% - Акцент3 3" xfId="201"/>
    <cellStyle name="20% - Акцент3 3 2" xfId="202"/>
    <cellStyle name="20% - Акцент3 4" xfId="203"/>
    <cellStyle name="20% - Акцент3 5" xfId="204"/>
    <cellStyle name="20% - Акцент3 6" xfId="205"/>
    <cellStyle name="20% - Акцент3 7" xfId="206"/>
    <cellStyle name="20% - Акцент3 8" xfId="207"/>
    <cellStyle name="20% - Акцент3 9" xfId="208"/>
    <cellStyle name="20% — акцент3_!ФЭО  от 28.11.2014 от Глазыриной ЕА" xfId="209"/>
    <cellStyle name="20% — акцент4" xfId="5"/>
    <cellStyle name="20% - Акцент4 10" xfId="210"/>
    <cellStyle name="20% - Акцент4 11" xfId="211"/>
    <cellStyle name="20% - Акцент4 12" xfId="212"/>
    <cellStyle name="20% - Акцент4 2" xfId="213"/>
    <cellStyle name="20% — акцент4 2" xfId="214"/>
    <cellStyle name="20% - Акцент4 2 10" xfId="215"/>
    <cellStyle name="20% - Акцент4 2 11" xfId="216"/>
    <cellStyle name="20% - Акцент4 2 12" xfId="217"/>
    <cellStyle name="20% - Акцент4 2 2" xfId="218"/>
    <cellStyle name="20% - Акцент4 2 3" xfId="219"/>
    <cellStyle name="20% - Акцент4 2 4" xfId="220"/>
    <cellStyle name="20% - Акцент4 2 5" xfId="221"/>
    <cellStyle name="20% - Акцент4 2 6" xfId="222"/>
    <cellStyle name="20% - Акцент4 2 7" xfId="223"/>
    <cellStyle name="20% - Акцент4 2 8" xfId="224"/>
    <cellStyle name="20% - Акцент4 2 9" xfId="225"/>
    <cellStyle name="20% - Акцент4 2_касса2012" xfId="226"/>
    <cellStyle name="20% - Акцент4 3" xfId="227"/>
    <cellStyle name="20% - Акцент4 3 2" xfId="228"/>
    <cellStyle name="20% - Акцент4 4" xfId="229"/>
    <cellStyle name="20% - Акцент4 5" xfId="230"/>
    <cellStyle name="20% - Акцент4 6" xfId="231"/>
    <cellStyle name="20% - Акцент4 7" xfId="232"/>
    <cellStyle name="20% - Акцент4 8" xfId="233"/>
    <cellStyle name="20% - Акцент4 9" xfId="234"/>
    <cellStyle name="20% — акцент4_!ФЭО  от 28.11.2014 от Глазыриной ЕА" xfId="235"/>
    <cellStyle name="20% — акцент5" xfId="6"/>
    <cellStyle name="20% - Акцент5 10" xfId="236"/>
    <cellStyle name="20% - Акцент5 11" xfId="237"/>
    <cellStyle name="20% - Акцент5 2" xfId="238"/>
    <cellStyle name="20% — акцент5 2" xfId="239"/>
    <cellStyle name="20% - Акцент5 2 10" xfId="240"/>
    <cellStyle name="20% - Акцент5 2 11" xfId="241"/>
    <cellStyle name="20% - Акцент5 2 2" xfId="242"/>
    <cellStyle name="20% - Акцент5 2 3" xfId="243"/>
    <cellStyle name="20% - Акцент5 2 4" xfId="244"/>
    <cellStyle name="20% - Акцент5 2 5" xfId="245"/>
    <cellStyle name="20% - Акцент5 2 6" xfId="246"/>
    <cellStyle name="20% - Акцент5 2 7" xfId="247"/>
    <cellStyle name="20% - Акцент5 2 8" xfId="248"/>
    <cellStyle name="20% - Акцент5 2 9" xfId="249"/>
    <cellStyle name="20% - Акцент5 2_касса2012" xfId="250"/>
    <cellStyle name="20% - Акцент5 3" xfId="251"/>
    <cellStyle name="20% - Акцент5 4" xfId="252"/>
    <cellStyle name="20% - Акцент5 5" xfId="253"/>
    <cellStyle name="20% - Акцент5 6" xfId="254"/>
    <cellStyle name="20% - Акцент5 7" xfId="255"/>
    <cellStyle name="20% - Акцент5 8" xfId="256"/>
    <cellStyle name="20% - Акцент5 9" xfId="257"/>
    <cellStyle name="20% — акцент5_!ФЭО  от 28.11.2014 от Глазыриной ЕА" xfId="258"/>
    <cellStyle name="20% — акцент6" xfId="7"/>
    <cellStyle name="20% - Акцент6 10" xfId="259"/>
    <cellStyle name="20% - Акцент6 11" xfId="260"/>
    <cellStyle name="20% - Акцент6 2" xfId="261"/>
    <cellStyle name="20% — акцент6 2" xfId="262"/>
    <cellStyle name="20% - Акцент6 2 10" xfId="263"/>
    <cellStyle name="20% - Акцент6 2 11" xfId="264"/>
    <cellStyle name="20% - Акцент6 2 2" xfId="265"/>
    <cellStyle name="20% - Акцент6 2 3" xfId="266"/>
    <cellStyle name="20% - Акцент6 2 4" xfId="267"/>
    <cellStyle name="20% - Акцент6 2 5" xfId="268"/>
    <cellStyle name="20% - Акцент6 2 6" xfId="269"/>
    <cellStyle name="20% - Акцент6 2 7" xfId="270"/>
    <cellStyle name="20% - Акцент6 2 8" xfId="271"/>
    <cellStyle name="20% - Акцент6 2 9" xfId="272"/>
    <cellStyle name="20% - Акцент6 2_касса2012" xfId="273"/>
    <cellStyle name="20% - Акцент6 3" xfId="274"/>
    <cellStyle name="20% - Акцент6 4" xfId="275"/>
    <cellStyle name="20% - Акцент6 5" xfId="276"/>
    <cellStyle name="20% - Акцент6 6" xfId="277"/>
    <cellStyle name="20% - Акцент6 7" xfId="278"/>
    <cellStyle name="20% - Акцент6 8" xfId="279"/>
    <cellStyle name="20% - Акцент6 9" xfId="280"/>
    <cellStyle name="20% — акцент6_!ФЭО  от 28.11.2014 от Глазыриной ЕА" xfId="281"/>
    <cellStyle name="40% - Accent1" xfId="282"/>
    <cellStyle name="40% - Accent1 2" xfId="283"/>
    <cellStyle name="40% - Accent1 3" xfId="284"/>
    <cellStyle name="40% - Accent2" xfId="285"/>
    <cellStyle name="40% - Accent2 2" xfId="286"/>
    <cellStyle name="40% - Accent2 3" xfId="287"/>
    <cellStyle name="40% - Accent3" xfId="288"/>
    <cellStyle name="40% - Accent3 2" xfId="289"/>
    <cellStyle name="40% - Accent3 3" xfId="290"/>
    <cellStyle name="40% - Accent4" xfId="291"/>
    <cellStyle name="40% - Accent4 2" xfId="292"/>
    <cellStyle name="40% - Accent4 3" xfId="293"/>
    <cellStyle name="40% - Accent5" xfId="294"/>
    <cellStyle name="40% - Accent5 2" xfId="295"/>
    <cellStyle name="40% - Accent5 3" xfId="296"/>
    <cellStyle name="40% - Accent6" xfId="297"/>
    <cellStyle name="40% - Accent6 2" xfId="298"/>
    <cellStyle name="40% - Accent6 3" xfId="299"/>
    <cellStyle name="40% — акцент1" xfId="8"/>
    <cellStyle name="40% - Акцент1 10" xfId="300"/>
    <cellStyle name="40% - Акцент1 11" xfId="301"/>
    <cellStyle name="40% - Акцент1 12" xfId="302"/>
    <cellStyle name="40% - Акцент1 2" xfId="303"/>
    <cellStyle name="40% — акцент1 2" xfId="304"/>
    <cellStyle name="40% - Акцент1 2 10" xfId="305"/>
    <cellStyle name="40% - Акцент1 2 11" xfId="306"/>
    <cellStyle name="40% - Акцент1 2 12" xfId="307"/>
    <cellStyle name="40% - Акцент1 2 2" xfId="308"/>
    <cellStyle name="40% - Акцент1 2 3" xfId="309"/>
    <cellStyle name="40% - Акцент1 2 4" xfId="310"/>
    <cellStyle name="40% - Акцент1 2 5" xfId="311"/>
    <cellStyle name="40% - Акцент1 2 6" xfId="312"/>
    <cellStyle name="40% - Акцент1 2 7" xfId="313"/>
    <cellStyle name="40% - Акцент1 2 8" xfId="314"/>
    <cellStyle name="40% - Акцент1 2 9" xfId="315"/>
    <cellStyle name="40% - Акцент1 2_касса2012" xfId="316"/>
    <cellStyle name="40% - Акцент1 3" xfId="317"/>
    <cellStyle name="40% - Акцент1 3 2" xfId="318"/>
    <cellStyle name="40% - Акцент1 4" xfId="319"/>
    <cellStyle name="40% - Акцент1 5" xfId="320"/>
    <cellStyle name="40% - Акцент1 6" xfId="321"/>
    <cellStyle name="40% - Акцент1 7" xfId="322"/>
    <cellStyle name="40% - Акцент1 8" xfId="323"/>
    <cellStyle name="40% - Акцент1 9" xfId="324"/>
    <cellStyle name="40% — акцент1_!ФЭО  от 28.11.2014 от Глазыриной ЕА" xfId="325"/>
    <cellStyle name="40% — акцент2" xfId="9"/>
    <cellStyle name="40% - Акцент2 10" xfId="326"/>
    <cellStyle name="40% - Акцент2 11" xfId="327"/>
    <cellStyle name="40% - Акцент2 2" xfId="328"/>
    <cellStyle name="40% — акцент2 2" xfId="329"/>
    <cellStyle name="40% - Акцент2 2 10" xfId="330"/>
    <cellStyle name="40% - Акцент2 2 11" xfId="331"/>
    <cellStyle name="40% - Акцент2 2 2" xfId="332"/>
    <cellStyle name="40% - Акцент2 2 3" xfId="333"/>
    <cellStyle name="40% - Акцент2 2 4" xfId="334"/>
    <cellStyle name="40% - Акцент2 2 5" xfId="335"/>
    <cellStyle name="40% - Акцент2 2 6" xfId="336"/>
    <cellStyle name="40% - Акцент2 2 7" xfId="337"/>
    <cellStyle name="40% - Акцент2 2 8" xfId="338"/>
    <cellStyle name="40% - Акцент2 2 9" xfId="339"/>
    <cellStyle name="40% - Акцент2 2_касса2012" xfId="340"/>
    <cellStyle name="40% - Акцент2 3" xfId="341"/>
    <cellStyle name="40% - Акцент2 4" xfId="342"/>
    <cellStyle name="40% - Акцент2 5" xfId="343"/>
    <cellStyle name="40% - Акцент2 6" xfId="344"/>
    <cellStyle name="40% - Акцент2 7" xfId="345"/>
    <cellStyle name="40% - Акцент2 8" xfId="346"/>
    <cellStyle name="40% - Акцент2 9" xfId="347"/>
    <cellStyle name="40% — акцент2_!ФЭО  от 28.11.2014 от Глазыриной ЕА" xfId="348"/>
    <cellStyle name="40% — акцент3" xfId="10"/>
    <cellStyle name="40% - Акцент3 10" xfId="349"/>
    <cellStyle name="40% - Акцент3 11" xfId="350"/>
    <cellStyle name="40% - Акцент3 12" xfId="351"/>
    <cellStyle name="40% - Акцент3 2" xfId="352"/>
    <cellStyle name="40% — акцент3 2" xfId="353"/>
    <cellStyle name="40% - Акцент3 2 10" xfId="354"/>
    <cellStyle name="40% - Акцент3 2 11" xfId="355"/>
    <cellStyle name="40% - Акцент3 2 12" xfId="356"/>
    <cellStyle name="40% - Акцент3 2 2" xfId="357"/>
    <cellStyle name="40% - Акцент3 2 3" xfId="358"/>
    <cellStyle name="40% - Акцент3 2 4" xfId="359"/>
    <cellStyle name="40% - Акцент3 2 5" xfId="360"/>
    <cellStyle name="40% - Акцент3 2 6" xfId="361"/>
    <cellStyle name="40% - Акцент3 2 7" xfId="362"/>
    <cellStyle name="40% - Акцент3 2 8" xfId="363"/>
    <cellStyle name="40% - Акцент3 2 9" xfId="364"/>
    <cellStyle name="40% - Акцент3 2_касса2012" xfId="365"/>
    <cellStyle name="40% - Акцент3 3" xfId="366"/>
    <cellStyle name="40% - Акцент3 3 2" xfId="367"/>
    <cellStyle name="40% - Акцент3 4" xfId="368"/>
    <cellStyle name="40% - Акцент3 5" xfId="369"/>
    <cellStyle name="40% - Акцент3 6" xfId="370"/>
    <cellStyle name="40% - Акцент3 7" xfId="371"/>
    <cellStyle name="40% - Акцент3 8" xfId="372"/>
    <cellStyle name="40% - Акцент3 9" xfId="373"/>
    <cellStyle name="40% — акцент3_!ФЭО  от 28.11.2014 от Глазыриной ЕА" xfId="374"/>
    <cellStyle name="40% — акцент4" xfId="11"/>
    <cellStyle name="40% - Акцент4 10" xfId="375"/>
    <cellStyle name="40% - Акцент4 11" xfId="376"/>
    <cellStyle name="40% - Акцент4 12" xfId="377"/>
    <cellStyle name="40% - Акцент4 2" xfId="378"/>
    <cellStyle name="40% — акцент4 2" xfId="379"/>
    <cellStyle name="40% - Акцент4 2 10" xfId="380"/>
    <cellStyle name="40% - Акцент4 2 11" xfId="381"/>
    <cellStyle name="40% - Акцент4 2 12" xfId="382"/>
    <cellStyle name="40% - Акцент4 2 2" xfId="383"/>
    <cellStyle name="40% - Акцент4 2 3" xfId="384"/>
    <cellStyle name="40% - Акцент4 2 4" xfId="385"/>
    <cellStyle name="40% - Акцент4 2 5" xfId="386"/>
    <cellStyle name="40% - Акцент4 2 6" xfId="387"/>
    <cellStyle name="40% - Акцент4 2 7" xfId="388"/>
    <cellStyle name="40% - Акцент4 2 8" xfId="389"/>
    <cellStyle name="40% - Акцент4 2 9" xfId="390"/>
    <cellStyle name="40% - Акцент4 2_касса2012" xfId="391"/>
    <cellStyle name="40% - Акцент4 3" xfId="392"/>
    <cellStyle name="40% - Акцент4 3 2" xfId="393"/>
    <cellStyle name="40% - Акцент4 4" xfId="394"/>
    <cellStyle name="40% - Акцент4 5" xfId="395"/>
    <cellStyle name="40% - Акцент4 6" xfId="396"/>
    <cellStyle name="40% - Акцент4 7" xfId="397"/>
    <cellStyle name="40% - Акцент4 8" xfId="398"/>
    <cellStyle name="40% - Акцент4 9" xfId="399"/>
    <cellStyle name="40% — акцент4_!ФЭО  от 28.11.2014 от Глазыриной ЕА" xfId="400"/>
    <cellStyle name="40% — акцент5" xfId="12"/>
    <cellStyle name="40% - Акцент5 10" xfId="401"/>
    <cellStyle name="40% - Акцент5 11" xfId="402"/>
    <cellStyle name="40% - Акцент5 2" xfId="403"/>
    <cellStyle name="40% — акцент5 2" xfId="404"/>
    <cellStyle name="40% - Акцент5 2 10" xfId="405"/>
    <cellStyle name="40% - Акцент5 2 11" xfId="406"/>
    <cellStyle name="40% - Акцент5 2 2" xfId="407"/>
    <cellStyle name="40% - Акцент5 2 3" xfId="408"/>
    <cellStyle name="40% - Акцент5 2 4" xfId="409"/>
    <cellStyle name="40% - Акцент5 2 5" xfId="410"/>
    <cellStyle name="40% - Акцент5 2 6" xfId="411"/>
    <cellStyle name="40% - Акцент5 2 7" xfId="412"/>
    <cellStyle name="40% - Акцент5 2 8" xfId="413"/>
    <cellStyle name="40% - Акцент5 2 9" xfId="414"/>
    <cellStyle name="40% - Акцент5 2_касса2012" xfId="415"/>
    <cellStyle name="40% - Акцент5 3" xfId="416"/>
    <cellStyle name="40% - Акцент5 4" xfId="417"/>
    <cellStyle name="40% - Акцент5 5" xfId="418"/>
    <cellStyle name="40% - Акцент5 6" xfId="419"/>
    <cellStyle name="40% - Акцент5 7" xfId="420"/>
    <cellStyle name="40% - Акцент5 8" xfId="421"/>
    <cellStyle name="40% - Акцент5 9" xfId="422"/>
    <cellStyle name="40% — акцент5_!ФЭО  от 28.11.2014 от Глазыриной ЕА" xfId="423"/>
    <cellStyle name="40% — акцент6" xfId="13"/>
    <cellStyle name="40% - Акцент6 10" xfId="424"/>
    <cellStyle name="40% - Акцент6 11" xfId="425"/>
    <cellStyle name="40% - Акцент6 12" xfId="426"/>
    <cellStyle name="40% - Акцент6 2" xfId="427"/>
    <cellStyle name="40% — акцент6 2" xfId="428"/>
    <cellStyle name="40% - Акцент6 2 10" xfId="429"/>
    <cellStyle name="40% - Акцент6 2 11" xfId="430"/>
    <cellStyle name="40% - Акцент6 2 12" xfId="431"/>
    <cellStyle name="40% - Акцент6 2 2" xfId="432"/>
    <cellStyle name="40% - Акцент6 2 3" xfId="433"/>
    <cellStyle name="40% - Акцент6 2 4" xfId="434"/>
    <cellStyle name="40% - Акцент6 2 5" xfId="435"/>
    <cellStyle name="40% - Акцент6 2 6" xfId="436"/>
    <cellStyle name="40% - Акцент6 2 7" xfId="437"/>
    <cellStyle name="40% - Акцент6 2 8" xfId="438"/>
    <cellStyle name="40% - Акцент6 2 9" xfId="439"/>
    <cellStyle name="40% - Акцент6 2_касса2012" xfId="440"/>
    <cellStyle name="40% - Акцент6 3" xfId="441"/>
    <cellStyle name="40% - Акцент6 3 2" xfId="442"/>
    <cellStyle name="40% - Акцент6 4" xfId="443"/>
    <cellStyle name="40% - Акцент6 5" xfId="444"/>
    <cellStyle name="40% - Акцент6 6" xfId="445"/>
    <cellStyle name="40% - Акцент6 7" xfId="446"/>
    <cellStyle name="40% - Акцент6 8" xfId="447"/>
    <cellStyle name="40% - Акцент6 9" xfId="448"/>
    <cellStyle name="40% — акцент6_!ФЭО  от 28.11.2014 от Глазыриной ЕА" xfId="449"/>
    <cellStyle name="60% - Accent1" xfId="450"/>
    <cellStyle name="60% - Accent1 2" xfId="451"/>
    <cellStyle name="60% - Accent1 3" xfId="452"/>
    <cellStyle name="60% - Accent2" xfId="453"/>
    <cellStyle name="60% - Accent2 2" xfId="454"/>
    <cellStyle name="60% - Accent2 3" xfId="455"/>
    <cellStyle name="60% - Accent3" xfId="456"/>
    <cellStyle name="60% - Accent3 2" xfId="457"/>
    <cellStyle name="60% - Accent3 3" xfId="458"/>
    <cellStyle name="60% - Accent4" xfId="459"/>
    <cellStyle name="60% - Accent4 2" xfId="460"/>
    <cellStyle name="60% - Accent4 3" xfId="461"/>
    <cellStyle name="60% - Accent5" xfId="462"/>
    <cellStyle name="60% - Accent5 2" xfId="463"/>
    <cellStyle name="60% - Accent5 3" xfId="464"/>
    <cellStyle name="60% - Accent6" xfId="465"/>
    <cellStyle name="60% - Accent6 2" xfId="466"/>
    <cellStyle name="60% - Accent6 3" xfId="467"/>
    <cellStyle name="60% — акцент1" xfId="14"/>
    <cellStyle name="60% - Акцент1 2" xfId="468"/>
    <cellStyle name="60% — акцент1 2" xfId="469"/>
    <cellStyle name="60% - Акцент1 2 10" xfId="470"/>
    <cellStyle name="60% - Акцент1 2 11" xfId="471"/>
    <cellStyle name="60% - Акцент1 2 12" xfId="472"/>
    <cellStyle name="60% - Акцент1 2 13" xfId="473"/>
    <cellStyle name="60% - Акцент1 2 2" xfId="474"/>
    <cellStyle name="60% - Акцент1 2 3" xfId="475"/>
    <cellStyle name="60% - Акцент1 2 4" xfId="476"/>
    <cellStyle name="60% - Акцент1 2 5" xfId="477"/>
    <cellStyle name="60% - Акцент1 2 6" xfId="478"/>
    <cellStyle name="60% - Акцент1 2 7" xfId="479"/>
    <cellStyle name="60% - Акцент1 2 8" xfId="480"/>
    <cellStyle name="60% - Акцент1 2 9" xfId="481"/>
    <cellStyle name="60% - Акцент1 2_касса2012" xfId="482"/>
    <cellStyle name="60% - Акцент1 3" xfId="483"/>
    <cellStyle name="60% - Акцент1 4" xfId="484"/>
    <cellStyle name="60% - Акцент1 5" xfId="485"/>
    <cellStyle name="60% - Акцент1 6" xfId="486"/>
    <cellStyle name="60% - Акцент1 7" xfId="487"/>
    <cellStyle name="60% — акцент2" xfId="15"/>
    <cellStyle name="60% - Акцент2 2" xfId="488"/>
    <cellStyle name="60% — акцент2 2" xfId="489"/>
    <cellStyle name="60% - Акцент2 2 10" xfId="490"/>
    <cellStyle name="60% - Акцент2 2 11" xfId="491"/>
    <cellStyle name="60% - Акцент2 2 12" xfId="492"/>
    <cellStyle name="60% - Акцент2 2 13" xfId="493"/>
    <cellStyle name="60% - Акцент2 2 2" xfId="494"/>
    <cellStyle name="60% - Акцент2 2 3" xfId="495"/>
    <cellStyle name="60% - Акцент2 2 4" xfId="496"/>
    <cellStyle name="60% - Акцент2 2 5" xfId="497"/>
    <cellStyle name="60% - Акцент2 2 6" xfId="498"/>
    <cellStyle name="60% - Акцент2 2 7" xfId="499"/>
    <cellStyle name="60% - Акцент2 2 8" xfId="500"/>
    <cellStyle name="60% - Акцент2 2 9" xfId="501"/>
    <cellStyle name="60% - Акцент2 2_касса2012" xfId="502"/>
    <cellStyle name="60% - Акцент2 3" xfId="503"/>
    <cellStyle name="60% - Акцент2 4" xfId="504"/>
    <cellStyle name="60% - Акцент2 5" xfId="505"/>
    <cellStyle name="60% - Акцент2 6" xfId="506"/>
    <cellStyle name="60% - Акцент2 7" xfId="507"/>
    <cellStyle name="60% — акцент3" xfId="16"/>
    <cellStyle name="60% - Акцент3 2" xfId="508"/>
    <cellStyle name="60% — акцент3 2" xfId="509"/>
    <cellStyle name="60% - Акцент3 2 10" xfId="510"/>
    <cellStyle name="60% - Акцент3 2 11" xfId="511"/>
    <cellStyle name="60% - Акцент3 2 12" xfId="512"/>
    <cellStyle name="60% - Акцент3 2 13" xfId="513"/>
    <cellStyle name="60% - Акцент3 2 2" xfId="514"/>
    <cellStyle name="60% - Акцент3 2 3" xfId="515"/>
    <cellStyle name="60% - Акцент3 2 4" xfId="516"/>
    <cellStyle name="60% - Акцент3 2 5" xfId="517"/>
    <cellStyle name="60% - Акцент3 2 6" xfId="518"/>
    <cellStyle name="60% - Акцент3 2 7" xfId="519"/>
    <cellStyle name="60% - Акцент3 2 8" xfId="520"/>
    <cellStyle name="60% - Акцент3 2 9" xfId="521"/>
    <cellStyle name="60% - Акцент3 2_касса2012" xfId="522"/>
    <cellStyle name="60% - Акцент3 3" xfId="523"/>
    <cellStyle name="60% - Акцент3 4" xfId="524"/>
    <cellStyle name="60% - Акцент3 5" xfId="525"/>
    <cellStyle name="60% - Акцент3 6" xfId="526"/>
    <cellStyle name="60% - Акцент3 7" xfId="527"/>
    <cellStyle name="60% — акцент4" xfId="17"/>
    <cellStyle name="60% - Акцент4 2" xfId="528"/>
    <cellStyle name="60% — акцент4 2" xfId="529"/>
    <cellStyle name="60% - Акцент4 2 10" xfId="530"/>
    <cellStyle name="60% - Акцент4 2 11" xfId="531"/>
    <cellStyle name="60% - Акцент4 2 12" xfId="532"/>
    <cellStyle name="60% - Акцент4 2 13" xfId="533"/>
    <cellStyle name="60% - Акцент4 2 2" xfId="534"/>
    <cellStyle name="60% - Акцент4 2 3" xfId="535"/>
    <cellStyle name="60% - Акцент4 2 4" xfId="536"/>
    <cellStyle name="60% - Акцент4 2 5" xfId="537"/>
    <cellStyle name="60% - Акцент4 2 6" xfId="538"/>
    <cellStyle name="60% - Акцент4 2 7" xfId="539"/>
    <cellStyle name="60% - Акцент4 2 8" xfId="540"/>
    <cellStyle name="60% - Акцент4 2 9" xfId="541"/>
    <cellStyle name="60% - Акцент4 2_касса2012" xfId="542"/>
    <cellStyle name="60% - Акцент4 3" xfId="543"/>
    <cellStyle name="60% - Акцент4 4" xfId="544"/>
    <cellStyle name="60% - Акцент4 5" xfId="545"/>
    <cellStyle name="60% - Акцент4 6" xfId="546"/>
    <cellStyle name="60% - Акцент4 7" xfId="547"/>
    <cellStyle name="60% — акцент5" xfId="18"/>
    <cellStyle name="60% - Акцент5 2" xfId="548"/>
    <cellStyle name="60% — акцент5 2" xfId="549"/>
    <cellStyle name="60% - Акцент5 2 10" xfId="550"/>
    <cellStyle name="60% - Акцент5 2 11" xfId="551"/>
    <cellStyle name="60% - Акцент5 2 12" xfId="552"/>
    <cellStyle name="60% - Акцент5 2 13" xfId="553"/>
    <cellStyle name="60% - Акцент5 2 2" xfId="554"/>
    <cellStyle name="60% - Акцент5 2 3" xfId="555"/>
    <cellStyle name="60% - Акцент5 2 4" xfId="556"/>
    <cellStyle name="60% - Акцент5 2 5" xfId="557"/>
    <cellStyle name="60% - Акцент5 2 6" xfId="558"/>
    <cellStyle name="60% - Акцент5 2 7" xfId="559"/>
    <cellStyle name="60% - Акцент5 2 8" xfId="560"/>
    <cellStyle name="60% - Акцент5 2 9" xfId="561"/>
    <cellStyle name="60% - Акцент5 2_касса2012" xfId="562"/>
    <cellStyle name="60% - Акцент5 3" xfId="563"/>
    <cellStyle name="60% - Акцент5 4" xfId="564"/>
    <cellStyle name="60% - Акцент5 5" xfId="565"/>
    <cellStyle name="60% - Акцент5 6" xfId="566"/>
    <cellStyle name="60% - Акцент5 7" xfId="567"/>
    <cellStyle name="60% — акцент6" xfId="19"/>
    <cellStyle name="60% - Акцент6 2" xfId="568"/>
    <cellStyle name="60% — акцент6 2" xfId="569"/>
    <cellStyle name="60% - Акцент6 2 10" xfId="570"/>
    <cellStyle name="60% - Акцент6 2 11" xfId="571"/>
    <cellStyle name="60% - Акцент6 2 12" xfId="572"/>
    <cellStyle name="60% - Акцент6 2 13" xfId="573"/>
    <cellStyle name="60% - Акцент6 2 2" xfId="574"/>
    <cellStyle name="60% - Акцент6 2 3" xfId="575"/>
    <cellStyle name="60% - Акцент6 2 4" xfId="576"/>
    <cellStyle name="60% - Акцент6 2 5" xfId="577"/>
    <cellStyle name="60% - Акцент6 2 6" xfId="578"/>
    <cellStyle name="60% - Акцент6 2 7" xfId="579"/>
    <cellStyle name="60% - Акцент6 2 8" xfId="580"/>
    <cellStyle name="60% - Акцент6 2 9" xfId="581"/>
    <cellStyle name="60% - Акцент6 2_касса2012" xfId="582"/>
    <cellStyle name="60% - Акцент6 3" xfId="583"/>
    <cellStyle name="60% - Акцент6 4" xfId="584"/>
    <cellStyle name="60% - Акцент6 5" xfId="585"/>
    <cellStyle name="60% - Акцент6 6" xfId="586"/>
    <cellStyle name="60% - Акцент6 7" xfId="587"/>
    <cellStyle name="Accent1" xfId="588"/>
    <cellStyle name="Accent1 2" xfId="589"/>
    <cellStyle name="Accent1 3" xfId="590"/>
    <cellStyle name="Accent2" xfId="591"/>
    <cellStyle name="Accent2 2" xfId="592"/>
    <cellStyle name="Accent2 3" xfId="593"/>
    <cellStyle name="Accent3" xfId="594"/>
    <cellStyle name="Accent3 2" xfId="595"/>
    <cellStyle name="Accent3 3" xfId="596"/>
    <cellStyle name="Accent4" xfId="597"/>
    <cellStyle name="Accent4 2" xfId="598"/>
    <cellStyle name="Accent4 3" xfId="599"/>
    <cellStyle name="Accent5" xfId="600"/>
    <cellStyle name="Accent5 2" xfId="601"/>
    <cellStyle name="Accent5 3" xfId="602"/>
    <cellStyle name="Accent6" xfId="603"/>
    <cellStyle name="Accent6 2" xfId="604"/>
    <cellStyle name="Accent6 3" xfId="605"/>
    <cellStyle name="Bad" xfId="606"/>
    <cellStyle name="Bad 2" xfId="607"/>
    <cellStyle name="Bad 3" xfId="608"/>
    <cellStyle name="Calculation" xfId="609"/>
    <cellStyle name="Calculation 2" xfId="610"/>
    <cellStyle name="Calculation 2 2" xfId="611"/>
    <cellStyle name="Calculation 2 3" xfId="612"/>
    <cellStyle name="Calculation 3" xfId="613"/>
    <cellStyle name="Calculation 3 2" xfId="614"/>
    <cellStyle name="Calculation 3 3" xfId="615"/>
    <cellStyle name="Calculation 4" xfId="616"/>
    <cellStyle name="Calculation 5" xfId="617"/>
    <cellStyle name="Calculation 6" xfId="618"/>
    <cellStyle name="Calculation 7" xfId="619"/>
    <cellStyle name="Check Cell" xfId="620"/>
    <cellStyle name="Check Cell 2" xfId="621"/>
    <cellStyle name="Check Cell 3" xfId="622"/>
    <cellStyle name="Comma" xfId="20"/>
    <cellStyle name="Comma [0]" xfId="21"/>
    <cellStyle name="Comma [0] 10" xfId="623"/>
    <cellStyle name="Comma [0] 11" xfId="624"/>
    <cellStyle name="Comma [0] 12" xfId="625"/>
    <cellStyle name="Comma [0] 13" xfId="626"/>
    <cellStyle name="Comma [0] 14" xfId="627"/>
    <cellStyle name="Comma [0] 15" xfId="628"/>
    <cellStyle name="Comma [0] 16" xfId="629"/>
    <cellStyle name="Comma [0] 17" xfId="630"/>
    <cellStyle name="Comma [0] 2" xfId="631"/>
    <cellStyle name="Comma [0] 3" xfId="632"/>
    <cellStyle name="Comma [0] 4" xfId="633"/>
    <cellStyle name="Comma [0] 5" xfId="634"/>
    <cellStyle name="Comma [0] 6" xfId="635"/>
    <cellStyle name="Comma [0] 7" xfId="636"/>
    <cellStyle name="Comma [0] 8" xfId="637"/>
    <cellStyle name="Comma [0] 9" xfId="638"/>
    <cellStyle name="Comma 10" xfId="639"/>
    <cellStyle name="Comma 11" xfId="640"/>
    <cellStyle name="Comma 12" xfId="641"/>
    <cellStyle name="Comma 13" xfId="642"/>
    <cellStyle name="Comma 14" xfId="643"/>
    <cellStyle name="Comma 15" xfId="644"/>
    <cellStyle name="Comma 16" xfId="645"/>
    <cellStyle name="Comma 17" xfId="646"/>
    <cellStyle name="Comma 2" xfId="647"/>
    <cellStyle name="Comma 3" xfId="648"/>
    <cellStyle name="Comma 4" xfId="649"/>
    <cellStyle name="Comma 5" xfId="650"/>
    <cellStyle name="Comma 6" xfId="651"/>
    <cellStyle name="Comma 7" xfId="652"/>
    <cellStyle name="Comma 8" xfId="653"/>
    <cellStyle name="Comma 9" xfId="654"/>
    <cellStyle name="Comma_для отправки 1 полугодие факт" xfId="22"/>
    <cellStyle name="Currency" xfId="23"/>
    <cellStyle name="Currency [0]" xfId="24"/>
    <cellStyle name="Currency [0] 10" xfId="655"/>
    <cellStyle name="Currency [0] 11" xfId="656"/>
    <cellStyle name="Currency [0] 12" xfId="657"/>
    <cellStyle name="Currency [0] 13" xfId="658"/>
    <cellStyle name="Currency [0] 14" xfId="659"/>
    <cellStyle name="Currency [0] 15" xfId="660"/>
    <cellStyle name="Currency [0] 16" xfId="661"/>
    <cellStyle name="Currency [0] 17" xfId="662"/>
    <cellStyle name="Currency [0] 2" xfId="663"/>
    <cellStyle name="Currency [0] 3" xfId="664"/>
    <cellStyle name="Currency [0] 4" xfId="665"/>
    <cellStyle name="Currency [0] 5" xfId="666"/>
    <cellStyle name="Currency [0] 6" xfId="667"/>
    <cellStyle name="Currency [0] 7" xfId="668"/>
    <cellStyle name="Currency [0] 8" xfId="669"/>
    <cellStyle name="Currency [0] 9" xfId="670"/>
    <cellStyle name="Currency 10" xfId="671"/>
    <cellStyle name="Currency 11" xfId="672"/>
    <cellStyle name="Currency 12" xfId="673"/>
    <cellStyle name="Currency 13" xfId="674"/>
    <cellStyle name="Currency 14" xfId="675"/>
    <cellStyle name="Currency 15" xfId="676"/>
    <cellStyle name="Currency 16" xfId="677"/>
    <cellStyle name="Currency 17" xfId="678"/>
    <cellStyle name="Currency 2" xfId="679"/>
    <cellStyle name="Currency 3" xfId="680"/>
    <cellStyle name="Currency 4" xfId="681"/>
    <cellStyle name="Currency 5" xfId="682"/>
    <cellStyle name="Currency 6" xfId="683"/>
    <cellStyle name="Currency 7" xfId="684"/>
    <cellStyle name="Currency 8" xfId="685"/>
    <cellStyle name="Currency 9" xfId="686"/>
    <cellStyle name="Currency_для отправки 1 полугодие факт" xfId="25"/>
    <cellStyle name="DefaultStyle" xfId="687"/>
    <cellStyle name="Excel Built-in Comma" xfId="688"/>
    <cellStyle name="Excel Built-in Comma 1" xfId="689"/>
    <cellStyle name="Excel Built-in Comma 2" xfId="690"/>
    <cellStyle name="Excel Built-in Comma 2 2" xfId="691"/>
    <cellStyle name="Excel Built-in Comma 3" xfId="692"/>
    <cellStyle name="Excel Built-in Comma 4" xfId="693"/>
    <cellStyle name="Excel Built-in Comma_ДК_Алтайский край_Минздрав_Шаблон 17.04.2014" xfId="694"/>
    <cellStyle name="Excel Built-in Normal" xfId="695"/>
    <cellStyle name="Excel Built-in Normal 1" xfId="696"/>
    <cellStyle name="Excel Built-in Normal 2" xfId="697"/>
    <cellStyle name="Excel Built-in Normal 2 2" xfId="698"/>
    <cellStyle name="Excel Built-in Normal 2 3" xfId="699"/>
    <cellStyle name="Excel Built-in Normal 3" xfId="700"/>
    <cellStyle name="Excel Built-in Normal 4" xfId="701"/>
    <cellStyle name="Excel Built-in Normal 5" xfId="702"/>
    <cellStyle name="Excel Built-in Normal_ДК_Алтайский край_Минздрав_Шаблон 17.04.2014" xfId="703"/>
    <cellStyle name="Explanatory Text" xfId="704"/>
    <cellStyle name="Good" xfId="705"/>
    <cellStyle name="Good 2" xfId="706"/>
    <cellStyle name="Good 3" xfId="707"/>
    <cellStyle name="Heading" xfId="708"/>
    <cellStyle name="Heading 1" xfId="709"/>
    <cellStyle name="Heading 2" xfId="710"/>
    <cellStyle name="Heading 3" xfId="711"/>
    <cellStyle name="Heading 4" xfId="712"/>
    <cellStyle name="Heading 5" xfId="713"/>
    <cellStyle name="Heading1" xfId="714"/>
    <cellStyle name="Heading1 1" xfId="715"/>
    <cellStyle name="Input" xfId="716"/>
    <cellStyle name="Input 2" xfId="717"/>
    <cellStyle name="Input 2 2" xfId="718"/>
    <cellStyle name="Input 3" xfId="719"/>
    <cellStyle name="Input 3 2" xfId="720"/>
    <cellStyle name="Input 4" xfId="721"/>
    <cellStyle name="Input 5" xfId="722"/>
    <cellStyle name="Input 6" xfId="723"/>
    <cellStyle name="Linked Cell" xfId="724"/>
    <cellStyle name="Neutral" xfId="725"/>
    <cellStyle name="Neutral 2" xfId="726"/>
    <cellStyle name="Neutral 3" xfId="727"/>
    <cellStyle name="Normal" xfId="26"/>
    <cellStyle name="Normal 10" xfId="728"/>
    <cellStyle name="Normal 104" xfId="1938"/>
    <cellStyle name="Normal 11" xfId="729"/>
    <cellStyle name="Normal 12" xfId="730"/>
    <cellStyle name="Normal 13" xfId="731"/>
    <cellStyle name="Normal 14" xfId="732"/>
    <cellStyle name="Normal 15" xfId="733"/>
    <cellStyle name="Normal 16" xfId="734"/>
    <cellStyle name="Normal 17" xfId="735"/>
    <cellStyle name="Normal 18" xfId="736"/>
    <cellStyle name="Normal 19" xfId="737"/>
    <cellStyle name="Normal 2" xfId="27"/>
    <cellStyle name="Normal 2 2" xfId="28"/>
    <cellStyle name="Normal 2 2 2" xfId="738"/>
    <cellStyle name="Normal 2 2 3" xfId="739"/>
    <cellStyle name="Normal 2 2 3 2" xfId="740"/>
    <cellStyle name="Normal 2 3" xfId="741"/>
    <cellStyle name="Normal 2_2013-2015 годы ДТЗН" xfId="742"/>
    <cellStyle name="Normal 20" xfId="743"/>
    <cellStyle name="Normal 21" xfId="744"/>
    <cellStyle name="Normal 26" xfId="43"/>
    <cellStyle name="Normal 27" xfId="745"/>
    <cellStyle name="Normal 28" xfId="746"/>
    <cellStyle name="Normal 3" xfId="29"/>
    <cellStyle name="Normal 3 2" xfId="747"/>
    <cellStyle name="Normal 3 2 2" xfId="748"/>
    <cellStyle name="Normal 3 3" xfId="749"/>
    <cellStyle name="Normal 3 3 2" xfId="750"/>
    <cellStyle name="Normal 3 4" xfId="751"/>
    <cellStyle name="Normal 4" xfId="752"/>
    <cellStyle name="Normal 4 2" xfId="753"/>
    <cellStyle name="Normal 4 2 2" xfId="754"/>
    <cellStyle name="Normal 4 3" xfId="755"/>
    <cellStyle name="Normal 4_ДК_Орел_социальные работники" xfId="756"/>
    <cellStyle name="Normal 5" xfId="757"/>
    <cellStyle name="Normal 5 2" xfId="758"/>
    <cellStyle name="Normal 6" xfId="759"/>
    <cellStyle name="Normal 7" xfId="760"/>
    <cellStyle name="Normal 8" xfId="761"/>
    <cellStyle name="Normal 9" xfId="762"/>
    <cellStyle name="Normal 94" xfId="51"/>
    <cellStyle name="Normal 94 2" xfId="1937"/>
    <cellStyle name="Normal 94 3" xfId="52"/>
    <cellStyle name="Normal 94 4" xfId="53"/>
    <cellStyle name="Normal 94 5" xfId="54"/>
    <cellStyle name="Normal 94 9" xfId="55"/>
    <cellStyle name="Normal_!ФЭО  от 28.11.2014 от Глазыриной ЕА" xfId="763"/>
    <cellStyle name="Note" xfId="764"/>
    <cellStyle name="Note 2" xfId="765"/>
    <cellStyle name="Note 2 2" xfId="766"/>
    <cellStyle name="Note 3" xfId="767"/>
    <cellStyle name="Note 3 2" xfId="768"/>
    <cellStyle name="Note 4" xfId="769"/>
    <cellStyle name="Note 5" xfId="770"/>
    <cellStyle name="Note 6" xfId="771"/>
    <cellStyle name="Output" xfId="772"/>
    <cellStyle name="Output 2" xfId="773"/>
    <cellStyle name="Output 2 2" xfId="774"/>
    <cellStyle name="Output 3" xfId="775"/>
    <cellStyle name="Output 3 2" xfId="776"/>
    <cellStyle name="Output 4" xfId="777"/>
    <cellStyle name="Output 5" xfId="778"/>
    <cellStyle name="Output 6" xfId="779"/>
    <cellStyle name="Percent" xfId="30"/>
    <cellStyle name="Percent 10" xfId="780"/>
    <cellStyle name="Percent 11" xfId="781"/>
    <cellStyle name="Percent 12" xfId="782"/>
    <cellStyle name="Percent 13" xfId="783"/>
    <cellStyle name="Percent 14" xfId="784"/>
    <cellStyle name="Percent 15" xfId="785"/>
    <cellStyle name="Percent 16" xfId="786"/>
    <cellStyle name="Percent 17" xfId="787"/>
    <cellStyle name="Percent 2" xfId="788"/>
    <cellStyle name="Percent 3" xfId="789"/>
    <cellStyle name="Percent 4" xfId="790"/>
    <cellStyle name="Percent 5" xfId="791"/>
    <cellStyle name="Percent 6" xfId="792"/>
    <cellStyle name="Percent 7" xfId="793"/>
    <cellStyle name="Percent 8" xfId="794"/>
    <cellStyle name="Percent 9" xfId="795"/>
    <cellStyle name="Result" xfId="796"/>
    <cellStyle name="Result 1" xfId="797"/>
    <cellStyle name="Result2" xfId="798"/>
    <cellStyle name="Result2 1" xfId="799"/>
    <cellStyle name="Style 1" xfId="800"/>
    <cellStyle name="Style 1 2" xfId="801"/>
    <cellStyle name="Style 1 3" xfId="802"/>
    <cellStyle name="TableStyleLight1" xfId="803"/>
    <cellStyle name="Title" xfId="804"/>
    <cellStyle name="Total" xfId="805"/>
    <cellStyle name="Total 2" xfId="806"/>
    <cellStyle name="Total 3" xfId="807"/>
    <cellStyle name="Total 4" xfId="808"/>
    <cellStyle name="Total 5" xfId="809"/>
    <cellStyle name="Total 6" xfId="810"/>
    <cellStyle name="Warning Text" xfId="811"/>
    <cellStyle name="Акцент1 2" xfId="812"/>
    <cellStyle name="Акцент1 2 10" xfId="813"/>
    <cellStyle name="Акцент1 2 11" xfId="814"/>
    <cellStyle name="Акцент1 2 12" xfId="815"/>
    <cellStyle name="Акцент1 2 13" xfId="816"/>
    <cellStyle name="Акцент1 2 2" xfId="817"/>
    <cellStyle name="Акцент1 2 3" xfId="818"/>
    <cellStyle name="Акцент1 2 4" xfId="819"/>
    <cellStyle name="Акцент1 2 5" xfId="820"/>
    <cellStyle name="Акцент1 2 6" xfId="821"/>
    <cellStyle name="Акцент1 2 7" xfId="822"/>
    <cellStyle name="Акцент1 2 8" xfId="823"/>
    <cellStyle name="Акцент1 2 9" xfId="824"/>
    <cellStyle name="Акцент1 2_касса2012" xfId="825"/>
    <cellStyle name="Акцент1 3" xfId="826"/>
    <cellStyle name="Акцент1 4" xfId="827"/>
    <cellStyle name="Акцент1 5" xfId="828"/>
    <cellStyle name="Акцент1 6" xfId="829"/>
    <cellStyle name="Акцент1 7" xfId="830"/>
    <cellStyle name="Акцент2 2" xfId="831"/>
    <cellStyle name="Акцент2 2 10" xfId="832"/>
    <cellStyle name="Акцент2 2 11" xfId="833"/>
    <cellStyle name="Акцент2 2 12" xfId="834"/>
    <cellStyle name="Акцент2 2 13" xfId="835"/>
    <cellStyle name="Акцент2 2 2" xfId="836"/>
    <cellStyle name="Акцент2 2 3" xfId="837"/>
    <cellStyle name="Акцент2 2 4" xfId="838"/>
    <cellStyle name="Акцент2 2 5" xfId="839"/>
    <cellStyle name="Акцент2 2 6" xfId="840"/>
    <cellStyle name="Акцент2 2 7" xfId="841"/>
    <cellStyle name="Акцент2 2 8" xfId="842"/>
    <cellStyle name="Акцент2 2 9" xfId="843"/>
    <cellStyle name="Акцент2 2_касса2012" xfId="844"/>
    <cellStyle name="Акцент2 3" xfId="845"/>
    <cellStyle name="Акцент2 4" xfId="846"/>
    <cellStyle name="Акцент2 5" xfId="847"/>
    <cellStyle name="Акцент2 6" xfId="848"/>
    <cellStyle name="Акцент2 7" xfId="849"/>
    <cellStyle name="Акцент3 2" xfId="850"/>
    <cellStyle name="Акцент3 2 10" xfId="851"/>
    <cellStyle name="Акцент3 2 11" xfId="852"/>
    <cellStyle name="Акцент3 2 12" xfId="853"/>
    <cellStyle name="Акцент3 2 13" xfId="854"/>
    <cellStyle name="Акцент3 2 2" xfId="855"/>
    <cellStyle name="Акцент3 2 3" xfId="856"/>
    <cellStyle name="Акцент3 2 4" xfId="857"/>
    <cellStyle name="Акцент3 2 5" xfId="858"/>
    <cellStyle name="Акцент3 2 6" xfId="859"/>
    <cellStyle name="Акцент3 2 7" xfId="860"/>
    <cellStyle name="Акцент3 2 8" xfId="861"/>
    <cellStyle name="Акцент3 2 9" xfId="862"/>
    <cellStyle name="Акцент3 2_касса2012" xfId="863"/>
    <cellStyle name="Акцент3 3" xfId="864"/>
    <cellStyle name="Акцент3 4" xfId="865"/>
    <cellStyle name="Акцент3 5" xfId="866"/>
    <cellStyle name="Акцент3 6" xfId="867"/>
    <cellStyle name="Акцент3 7" xfId="868"/>
    <cellStyle name="Акцент4 2" xfId="869"/>
    <cellStyle name="Акцент4 2 10" xfId="870"/>
    <cellStyle name="Акцент4 2 11" xfId="871"/>
    <cellStyle name="Акцент4 2 12" xfId="872"/>
    <cellStyle name="Акцент4 2 13" xfId="873"/>
    <cellStyle name="Акцент4 2 2" xfId="874"/>
    <cellStyle name="Акцент4 2 3" xfId="875"/>
    <cellStyle name="Акцент4 2 4" xfId="876"/>
    <cellStyle name="Акцент4 2 5" xfId="877"/>
    <cellStyle name="Акцент4 2 6" xfId="878"/>
    <cellStyle name="Акцент4 2 7" xfId="879"/>
    <cellStyle name="Акцент4 2 8" xfId="880"/>
    <cellStyle name="Акцент4 2 9" xfId="881"/>
    <cellStyle name="Акцент4 2_касса2012" xfId="882"/>
    <cellStyle name="Акцент4 3" xfId="883"/>
    <cellStyle name="Акцент4 4" xfId="884"/>
    <cellStyle name="Акцент4 5" xfId="885"/>
    <cellStyle name="Акцент4 6" xfId="886"/>
    <cellStyle name="Акцент4 7" xfId="887"/>
    <cellStyle name="Акцент5 2" xfId="888"/>
    <cellStyle name="Акцент5 2 10" xfId="889"/>
    <cellStyle name="Акцент5 2 11" xfId="890"/>
    <cellStyle name="Акцент5 2 12" xfId="891"/>
    <cellStyle name="Акцент5 2 13" xfId="892"/>
    <cellStyle name="Акцент5 2 2" xfId="893"/>
    <cellStyle name="Акцент5 2 3" xfId="894"/>
    <cellStyle name="Акцент5 2 4" xfId="895"/>
    <cellStyle name="Акцент5 2 5" xfId="896"/>
    <cellStyle name="Акцент5 2 6" xfId="897"/>
    <cellStyle name="Акцент5 2 7" xfId="898"/>
    <cellStyle name="Акцент5 2 8" xfId="899"/>
    <cellStyle name="Акцент5 2 9" xfId="900"/>
    <cellStyle name="Акцент5 2_касса2012" xfId="901"/>
    <cellStyle name="Акцент5 3" xfId="902"/>
    <cellStyle name="Акцент5 4" xfId="903"/>
    <cellStyle name="Акцент5 5" xfId="904"/>
    <cellStyle name="Акцент5 6" xfId="905"/>
    <cellStyle name="Акцент5 7" xfId="906"/>
    <cellStyle name="Акцент6 2" xfId="907"/>
    <cellStyle name="Акцент6 2 10" xfId="908"/>
    <cellStyle name="Акцент6 2 11" xfId="909"/>
    <cellStyle name="Акцент6 2 12" xfId="910"/>
    <cellStyle name="Акцент6 2 13" xfId="911"/>
    <cellStyle name="Акцент6 2 2" xfId="912"/>
    <cellStyle name="Акцент6 2 3" xfId="913"/>
    <cellStyle name="Акцент6 2 4" xfId="914"/>
    <cellStyle name="Акцент6 2 5" xfId="915"/>
    <cellStyle name="Акцент6 2 6" xfId="916"/>
    <cellStyle name="Акцент6 2 7" xfId="917"/>
    <cellStyle name="Акцент6 2 8" xfId="918"/>
    <cellStyle name="Акцент6 2 9" xfId="919"/>
    <cellStyle name="Акцент6 2_касса2012" xfId="920"/>
    <cellStyle name="Акцент6 3" xfId="921"/>
    <cellStyle name="Акцент6 4" xfId="922"/>
    <cellStyle name="Акцент6 5" xfId="923"/>
    <cellStyle name="Акцент6 6" xfId="924"/>
    <cellStyle name="Акцент6 7" xfId="925"/>
    <cellStyle name="Ввод  2" xfId="926"/>
    <cellStyle name="Ввод  2 10" xfId="927"/>
    <cellStyle name="Ввод  2 10 2" xfId="928"/>
    <cellStyle name="Ввод  2 10 3" xfId="929"/>
    <cellStyle name="Ввод  2 10 4" xfId="930"/>
    <cellStyle name="Ввод  2 10 5" xfId="931"/>
    <cellStyle name="Ввод  2 11" xfId="932"/>
    <cellStyle name="Ввод  2 11 2" xfId="933"/>
    <cellStyle name="Ввод  2 11 3" xfId="934"/>
    <cellStyle name="Ввод  2 11 4" xfId="935"/>
    <cellStyle name="Ввод  2 11 5" xfId="936"/>
    <cellStyle name="Ввод  2 12" xfId="937"/>
    <cellStyle name="Ввод  2 13" xfId="938"/>
    <cellStyle name="Ввод  2 14" xfId="939"/>
    <cellStyle name="Ввод  2 15" xfId="940"/>
    <cellStyle name="Ввод  2 16" xfId="941"/>
    <cellStyle name="Ввод  2 2" xfId="942"/>
    <cellStyle name="Ввод  2 2 2" xfId="943"/>
    <cellStyle name="Ввод  2 2 3" xfId="944"/>
    <cellStyle name="Ввод  2 2 4" xfId="945"/>
    <cellStyle name="Ввод  2 2 5" xfId="946"/>
    <cellStyle name="Ввод  2 3" xfId="947"/>
    <cellStyle name="Ввод  2 3 2" xfId="948"/>
    <cellStyle name="Ввод  2 3 3" xfId="949"/>
    <cellStyle name="Ввод  2 3 4" xfId="950"/>
    <cellStyle name="Ввод  2 3 5" xfId="951"/>
    <cellStyle name="Ввод  2 4" xfId="952"/>
    <cellStyle name="Ввод  2 4 2" xfId="953"/>
    <cellStyle name="Ввод  2 4 3" xfId="954"/>
    <cellStyle name="Ввод  2 4 4" xfId="955"/>
    <cellStyle name="Ввод  2 4 5" xfId="956"/>
    <cellStyle name="Ввод  2 5" xfId="957"/>
    <cellStyle name="Ввод  2 5 2" xfId="958"/>
    <cellStyle name="Ввод  2 5 3" xfId="959"/>
    <cellStyle name="Ввод  2 5 4" xfId="960"/>
    <cellStyle name="Ввод  2 5 5" xfId="961"/>
    <cellStyle name="Ввод  2 6" xfId="962"/>
    <cellStyle name="Ввод  2 6 2" xfId="963"/>
    <cellStyle name="Ввод  2 6 3" xfId="964"/>
    <cellStyle name="Ввод  2 6 4" xfId="965"/>
    <cellStyle name="Ввод  2 6 5" xfId="966"/>
    <cellStyle name="Ввод  2 7" xfId="967"/>
    <cellStyle name="Ввод  2 7 2" xfId="968"/>
    <cellStyle name="Ввод  2 7 3" xfId="969"/>
    <cellStyle name="Ввод  2 7 4" xfId="970"/>
    <cellStyle name="Ввод  2 7 5" xfId="971"/>
    <cellStyle name="Ввод  2 8" xfId="972"/>
    <cellStyle name="Ввод  2 8 2" xfId="973"/>
    <cellStyle name="Ввод  2 8 3" xfId="974"/>
    <cellStyle name="Ввод  2 8 4" xfId="975"/>
    <cellStyle name="Ввод  2 8 5" xfId="976"/>
    <cellStyle name="Ввод  2 9" xfId="977"/>
    <cellStyle name="Ввод  2 9 2" xfId="978"/>
    <cellStyle name="Ввод  2 9 3" xfId="979"/>
    <cellStyle name="Ввод  2 9 4" xfId="980"/>
    <cellStyle name="Ввод  2 9 5" xfId="981"/>
    <cellStyle name="Ввод  2_касса2012" xfId="982"/>
    <cellStyle name="Ввод  3" xfId="983"/>
    <cellStyle name="Ввод  4" xfId="984"/>
    <cellStyle name="Ввод  5" xfId="985"/>
    <cellStyle name="Ввод  6" xfId="986"/>
    <cellStyle name="Вывод 2" xfId="987"/>
    <cellStyle name="Вывод 2 10" xfId="988"/>
    <cellStyle name="Вывод 2 10 2" xfId="989"/>
    <cellStyle name="Вывод 2 10 3" xfId="990"/>
    <cellStyle name="Вывод 2 10 4" xfId="991"/>
    <cellStyle name="Вывод 2 10 5" xfId="992"/>
    <cellStyle name="Вывод 2 11" xfId="993"/>
    <cellStyle name="Вывод 2 11 2" xfId="994"/>
    <cellStyle name="Вывод 2 11 3" xfId="995"/>
    <cellStyle name="Вывод 2 11 4" xfId="996"/>
    <cellStyle name="Вывод 2 11 5" xfId="997"/>
    <cellStyle name="Вывод 2 12" xfId="998"/>
    <cellStyle name="Вывод 2 13" xfId="999"/>
    <cellStyle name="Вывод 2 14" xfId="1000"/>
    <cellStyle name="Вывод 2 15" xfId="1001"/>
    <cellStyle name="Вывод 2 16" xfId="1002"/>
    <cellStyle name="Вывод 2 17" xfId="1003"/>
    <cellStyle name="Вывод 2 2" xfId="1004"/>
    <cellStyle name="Вывод 2 2 2" xfId="1005"/>
    <cellStyle name="Вывод 2 2 3" xfId="1006"/>
    <cellStyle name="Вывод 2 2 4" xfId="1007"/>
    <cellStyle name="Вывод 2 2 5" xfId="1008"/>
    <cellStyle name="Вывод 2 3" xfId="1009"/>
    <cellStyle name="Вывод 2 3 2" xfId="1010"/>
    <cellStyle name="Вывод 2 3 3" xfId="1011"/>
    <cellStyle name="Вывод 2 3 4" xfId="1012"/>
    <cellStyle name="Вывод 2 3 5" xfId="1013"/>
    <cellStyle name="Вывод 2 4" xfId="1014"/>
    <cellStyle name="Вывод 2 4 2" xfId="1015"/>
    <cellStyle name="Вывод 2 4 3" xfId="1016"/>
    <cellStyle name="Вывод 2 4 4" xfId="1017"/>
    <cellStyle name="Вывод 2 4 5" xfId="1018"/>
    <cellStyle name="Вывод 2 5" xfId="1019"/>
    <cellStyle name="Вывод 2 5 2" xfId="1020"/>
    <cellStyle name="Вывод 2 5 3" xfId="1021"/>
    <cellStyle name="Вывод 2 5 4" xfId="1022"/>
    <cellStyle name="Вывод 2 5 5" xfId="1023"/>
    <cellStyle name="Вывод 2 6" xfId="1024"/>
    <cellStyle name="Вывод 2 6 2" xfId="1025"/>
    <cellStyle name="Вывод 2 6 3" xfId="1026"/>
    <cellStyle name="Вывод 2 6 4" xfId="1027"/>
    <cellStyle name="Вывод 2 6 5" xfId="1028"/>
    <cellStyle name="Вывод 2 7" xfId="1029"/>
    <cellStyle name="Вывод 2 7 2" xfId="1030"/>
    <cellStyle name="Вывод 2 7 3" xfId="1031"/>
    <cellStyle name="Вывод 2 7 4" xfId="1032"/>
    <cellStyle name="Вывод 2 7 5" xfId="1033"/>
    <cellStyle name="Вывод 2 8" xfId="1034"/>
    <cellStyle name="Вывод 2 8 2" xfId="1035"/>
    <cellStyle name="Вывод 2 8 3" xfId="1036"/>
    <cellStyle name="Вывод 2 8 4" xfId="1037"/>
    <cellStyle name="Вывод 2 8 5" xfId="1038"/>
    <cellStyle name="Вывод 2 9" xfId="1039"/>
    <cellStyle name="Вывод 2 9 2" xfId="1040"/>
    <cellStyle name="Вывод 2 9 3" xfId="1041"/>
    <cellStyle name="Вывод 2 9 4" xfId="1042"/>
    <cellStyle name="Вывод 2 9 5" xfId="1043"/>
    <cellStyle name="Вывод 2_касса2012" xfId="1044"/>
    <cellStyle name="Вывод 3" xfId="1045"/>
    <cellStyle name="Вывод 3 2" xfId="1046"/>
    <cellStyle name="Вывод 4" xfId="1047"/>
    <cellStyle name="Вывод 5" xfId="1048"/>
    <cellStyle name="Вывод 6" xfId="1049"/>
    <cellStyle name="Вывод 7" xfId="1050"/>
    <cellStyle name="Вычисление 2" xfId="1051"/>
    <cellStyle name="Вычисление 2 10" xfId="1052"/>
    <cellStyle name="Вычисление 2 10 2" xfId="1053"/>
    <cellStyle name="Вычисление 2 10 3" xfId="1054"/>
    <cellStyle name="Вычисление 2 10 4" xfId="1055"/>
    <cellStyle name="Вычисление 2 10 5" xfId="1056"/>
    <cellStyle name="Вычисление 2 11" xfId="1057"/>
    <cellStyle name="Вычисление 2 11 2" xfId="1058"/>
    <cellStyle name="Вычисление 2 11 3" xfId="1059"/>
    <cellStyle name="Вычисление 2 11 4" xfId="1060"/>
    <cellStyle name="Вычисление 2 11 5" xfId="1061"/>
    <cellStyle name="Вычисление 2 12" xfId="1062"/>
    <cellStyle name="Вычисление 2 13" xfId="1063"/>
    <cellStyle name="Вычисление 2 14" xfId="1064"/>
    <cellStyle name="Вычисление 2 15" xfId="1065"/>
    <cellStyle name="Вычисление 2 16" xfId="1066"/>
    <cellStyle name="Вычисление 2 17" xfId="1067"/>
    <cellStyle name="Вычисление 2 2" xfId="1068"/>
    <cellStyle name="Вычисление 2 2 2" xfId="1069"/>
    <cellStyle name="Вычисление 2 2 3" xfId="1070"/>
    <cellStyle name="Вычисление 2 2 4" xfId="1071"/>
    <cellStyle name="Вычисление 2 2 5" xfId="1072"/>
    <cellStyle name="Вычисление 2 3" xfId="1073"/>
    <cellStyle name="Вычисление 2 3 2" xfId="1074"/>
    <cellStyle name="Вычисление 2 3 3" xfId="1075"/>
    <cellStyle name="Вычисление 2 3 4" xfId="1076"/>
    <cellStyle name="Вычисление 2 3 5" xfId="1077"/>
    <cellStyle name="Вычисление 2 4" xfId="1078"/>
    <cellStyle name="Вычисление 2 4 2" xfId="1079"/>
    <cellStyle name="Вычисление 2 4 3" xfId="1080"/>
    <cellStyle name="Вычисление 2 4 4" xfId="1081"/>
    <cellStyle name="Вычисление 2 4 5" xfId="1082"/>
    <cellStyle name="Вычисление 2 5" xfId="1083"/>
    <cellStyle name="Вычисление 2 5 2" xfId="1084"/>
    <cellStyle name="Вычисление 2 5 3" xfId="1085"/>
    <cellStyle name="Вычисление 2 5 4" xfId="1086"/>
    <cellStyle name="Вычисление 2 5 5" xfId="1087"/>
    <cellStyle name="Вычисление 2 6" xfId="1088"/>
    <cellStyle name="Вычисление 2 6 2" xfId="1089"/>
    <cellStyle name="Вычисление 2 6 3" xfId="1090"/>
    <cellStyle name="Вычисление 2 6 4" xfId="1091"/>
    <cellStyle name="Вычисление 2 6 5" xfId="1092"/>
    <cellStyle name="Вычисление 2 7" xfId="1093"/>
    <cellStyle name="Вычисление 2 7 2" xfId="1094"/>
    <cellStyle name="Вычисление 2 7 3" xfId="1095"/>
    <cellStyle name="Вычисление 2 7 4" xfId="1096"/>
    <cellStyle name="Вычисление 2 7 5" xfId="1097"/>
    <cellStyle name="Вычисление 2 8" xfId="1098"/>
    <cellStyle name="Вычисление 2 8 2" xfId="1099"/>
    <cellStyle name="Вычисление 2 8 3" xfId="1100"/>
    <cellStyle name="Вычисление 2 8 4" xfId="1101"/>
    <cellStyle name="Вычисление 2 8 5" xfId="1102"/>
    <cellStyle name="Вычисление 2 9" xfId="1103"/>
    <cellStyle name="Вычисление 2 9 2" xfId="1104"/>
    <cellStyle name="Вычисление 2 9 3" xfId="1105"/>
    <cellStyle name="Вычисление 2 9 4" xfId="1106"/>
    <cellStyle name="Вычисление 2 9 5" xfId="1107"/>
    <cellStyle name="Вычисление 2_касса2012" xfId="1108"/>
    <cellStyle name="Вычисление 3" xfId="1109"/>
    <cellStyle name="Вычисление 3 2" xfId="1110"/>
    <cellStyle name="Вычисление 4" xfId="1111"/>
    <cellStyle name="Вычисление 5" xfId="1112"/>
    <cellStyle name="Вычисление 6" xfId="1113"/>
    <cellStyle name="Вычисление 7" xfId="1114"/>
    <cellStyle name="Данные (редактируемые)" xfId="1115"/>
    <cellStyle name="Данные (редактируемые) 2" xfId="1116"/>
    <cellStyle name="Данные (только для чтения)" xfId="1117"/>
    <cellStyle name="Данные (только для чтения) 2" xfId="1118"/>
    <cellStyle name="Данные для удаления" xfId="1119"/>
    <cellStyle name="Данные для удаления 2" xfId="1120"/>
    <cellStyle name="Денежный 2" xfId="1121"/>
    <cellStyle name="Денежный 2 2" xfId="1122"/>
    <cellStyle name="Денежный 3" xfId="1123"/>
    <cellStyle name="Заголовки полей" xfId="1124"/>
    <cellStyle name="Заголовки полей [печать]" xfId="1125"/>
    <cellStyle name="Заголовки полей [печать] 2" xfId="1126"/>
    <cellStyle name="Заголовки полей 2" xfId="1127"/>
    <cellStyle name="Заголовок 1 2" xfId="1128"/>
    <cellStyle name="Заголовок 1 2 10" xfId="1129"/>
    <cellStyle name="Заголовок 1 2 11" xfId="1130"/>
    <cellStyle name="Заголовок 1 2 12" xfId="1131"/>
    <cellStyle name="Заголовок 1 2 2" xfId="1132"/>
    <cellStyle name="Заголовок 1 2 3" xfId="1133"/>
    <cellStyle name="Заголовок 1 2 4" xfId="1134"/>
    <cellStyle name="Заголовок 1 2 5" xfId="1135"/>
    <cellStyle name="Заголовок 1 2 6" xfId="1136"/>
    <cellStyle name="Заголовок 1 2 7" xfId="1137"/>
    <cellStyle name="Заголовок 1 2 8" xfId="1138"/>
    <cellStyle name="Заголовок 1 2 9" xfId="1139"/>
    <cellStyle name="Заголовок 1 2_касса2012" xfId="1140"/>
    <cellStyle name="Заголовок 1 3" xfId="1141"/>
    <cellStyle name="Заголовок 1 4" xfId="1142"/>
    <cellStyle name="Заголовок 1 5" xfId="1143"/>
    <cellStyle name="Заголовок 1 6" xfId="1144"/>
    <cellStyle name="Заголовок 2 2" xfId="1145"/>
    <cellStyle name="Заголовок 2 2 10" xfId="1146"/>
    <cellStyle name="Заголовок 2 2 11" xfId="1147"/>
    <cellStyle name="Заголовок 2 2 12" xfId="1148"/>
    <cellStyle name="Заголовок 2 2 2" xfId="1149"/>
    <cellStyle name="Заголовок 2 2 3" xfId="1150"/>
    <cellStyle name="Заголовок 2 2 4" xfId="1151"/>
    <cellStyle name="Заголовок 2 2 5" xfId="1152"/>
    <cellStyle name="Заголовок 2 2 6" xfId="1153"/>
    <cellStyle name="Заголовок 2 2 7" xfId="1154"/>
    <cellStyle name="Заголовок 2 2 8" xfId="1155"/>
    <cellStyle name="Заголовок 2 2 9" xfId="1156"/>
    <cellStyle name="Заголовок 2 2_касса2012" xfId="1157"/>
    <cellStyle name="Заголовок 2 3" xfId="1158"/>
    <cellStyle name="Заголовок 2 4" xfId="1159"/>
    <cellStyle name="Заголовок 2 5" xfId="1160"/>
    <cellStyle name="Заголовок 2 6" xfId="1161"/>
    <cellStyle name="Заголовок 3 2" xfId="1162"/>
    <cellStyle name="Заголовок 3 2 10" xfId="1163"/>
    <cellStyle name="Заголовок 3 2 11" xfId="1164"/>
    <cellStyle name="Заголовок 3 2 12" xfId="1165"/>
    <cellStyle name="Заголовок 3 2 2" xfId="1166"/>
    <cellStyle name="Заголовок 3 2 3" xfId="1167"/>
    <cellStyle name="Заголовок 3 2 4" xfId="1168"/>
    <cellStyle name="Заголовок 3 2 5" xfId="1169"/>
    <cellStyle name="Заголовок 3 2 6" xfId="1170"/>
    <cellStyle name="Заголовок 3 2 7" xfId="1171"/>
    <cellStyle name="Заголовок 3 2 8" xfId="1172"/>
    <cellStyle name="Заголовок 3 2 9" xfId="1173"/>
    <cellStyle name="Заголовок 3 2_касса2012" xfId="1174"/>
    <cellStyle name="Заголовок 3 3" xfId="1175"/>
    <cellStyle name="Заголовок 3 4" xfId="1176"/>
    <cellStyle name="Заголовок 3 5" xfId="1177"/>
    <cellStyle name="Заголовок 3 6" xfId="1178"/>
    <cellStyle name="Заголовок 4 2" xfId="1179"/>
    <cellStyle name="Заголовок 4 2 10" xfId="1180"/>
    <cellStyle name="Заголовок 4 2 11" xfId="1181"/>
    <cellStyle name="Заголовок 4 2 12" xfId="1182"/>
    <cellStyle name="Заголовок 4 2 2" xfId="1183"/>
    <cellStyle name="Заголовок 4 2 3" xfId="1184"/>
    <cellStyle name="Заголовок 4 2 4" xfId="1185"/>
    <cellStyle name="Заголовок 4 2 5" xfId="1186"/>
    <cellStyle name="Заголовок 4 2 6" xfId="1187"/>
    <cellStyle name="Заголовок 4 2 7" xfId="1188"/>
    <cellStyle name="Заголовок 4 2 8" xfId="1189"/>
    <cellStyle name="Заголовок 4 2 9" xfId="1190"/>
    <cellStyle name="Заголовок 4 2_касса2012" xfId="1191"/>
    <cellStyle name="Заголовок 4 3" xfId="1192"/>
    <cellStyle name="Заголовок 4 4" xfId="1193"/>
    <cellStyle name="Заголовок 4 5" xfId="1194"/>
    <cellStyle name="Заголовок 4 6" xfId="1195"/>
    <cellStyle name="Заголовок меры" xfId="1196"/>
    <cellStyle name="Заголовок меры 2" xfId="1197"/>
    <cellStyle name="Заголовок показателя [печать]" xfId="1198"/>
    <cellStyle name="Заголовок показателя [печать] 2" xfId="1199"/>
    <cellStyle name="Заголовок показателя константы" xfId="1200"/>
    <cellStyle name="Заголовок показателя константы 2" xfId="1201"/>
    <cellStyle name="Заголовок результата расчета" xfId="1202"/>
    <cellStyle name="Заголовок результата расчета 2" xfId="1203"/>
    <cellStyle name="Заголовок свободного показателя" xfId="1204"/>
    <cellStyle name="Заголовок свободного показателя 2" xfId="1205"/>
    <cellStyle name="Значение фильтра" xfId="1206"/>
    <cellStyle name="Значение фильтра [печать]" xfId="1207"/>
    <cellStyle name="Значение фильтра [печать] 2" xfId="1208"/>
    <cellStyle name="Значение фильтра 2" xfId="1209"/>
    <cellStyle name="Информация о задаче" xfId="1210"/>
    <cellStyle name="Итог 2" xfId="1211"/>
    <cellStyle name="Итог 2 10" xfId="1212"/>
    <cellStyle name="Итог 2 10 2" xfId="1213"/>
    <cellStyle name="Итог 2 10 3" xfId="1214"/>
    <cellStyle name="Итог 2 10 4" xfId="1215"/>
    <cellStyle name="Итог 2 10 5" xfId="1216"/>
    <cellStyle name="Итог 2 11" xfId="1217"/>
    <cellStyle name="Итог 2 11 2" xfId="1218"/>
    <cellStyle name="Итог 2 11 3" xfId="1219"/>
    <cellStyle name="Итог 2 11 4" xfId="1220"/>
    <cellStyle name="Итог 2 11 5" xfId="1221"/>
    <cellStyle name="Итог 2 12" xfId="1222"/>
    <cellStyle name="Итог 2 13" xfId="1223"/>
    <cellStyle name="Итог 2 14" xfId="1224"/>
    <cellStyle name="Итог 2 15" xfId="1225"/>
    <cellStyle name="Итог 2 16" xfId="1226"/>
    <cellStyle name="Итог 2 17" xfId="1227"/>
    <cellStyle name="Итог 2 2" xfId="1228"/>
    <cellStyle name="Итог 2 2 2" xfId="1229"/>
    <cellStyle name="Итог 2 2 3" xfId="1230"/>
    <cellStyle name="Итог 2 2 4" xfId="1231"/>
    <cellStyle name="Итог 2 2 5" xfId="1232"/>
    <cellStyle name="Итог 2 3" xfId="1233"/>
    <cellStyle name="Итог 2 3 2" xfId="1234"/>
    <cellStyle name="Итог 2 3 3" xfId="1235"/>
    <cellStyle name="Итог 2 3 4" xfId="1236"/>
    <cellStyle name="Итог 2 3 5" xfId="1237"/>
    <cellStyle name="Итог 2 4" xfId="1238"/>
    <cellStyle name="Итог 2 4 2" xfId="1239"/>
    <cellStyle name="Итог 2 4 3" xfId="1240"/>
    <cellStyle name="Итог 2 4 4" xfId="1241"/>
    <cellStyle name="Итог 2 4 5" xfId="1242"/>
    <cellStyle name="Итог 2 5" xfId="1243"/>
    <cellStyle name="Итог 2 5 2" xfId="1244"/>
    <cellStyle name="Итог 2 5 3" xfId="1245"/>
    <cellStyle name="Итог 2 5 4" xfId="1246"/>
    <cellStyle name="Итог 2 5 5" xfId="1247"/>
    <cellStyle name="Итог 2 6" xfId="1248"/>
    <cellStyle name="Итог 2 6 2" xfId="1249"/>
    <cellStyle name="Итог 2 6 3" xfId="1250"/>
    <cellStyle name="Итог 2 6 4" xfId="1251"/>
    <cellStyle name="Итог 2 6 5" xfId="1252"/>
    <cellStyle name="Итог 2 7" xfId="1253"/>
    <cellStyle name="Итог 2 7 2" xfId="1254"/>
    <cellStyle name="Итог 2 7 3" xfId="1255"/>
    <cellStyle name="Итог 2 7 4" xfId="1256"/>
    <cellStyle name="Итог 2 7 5" xfId="1257"/>
    <cellStyle name="Итог 2 8" xfId="1258"/>
    <cellStyle name="Итог 2 8 2" xfId="1259"/>
    <cellStyle name="Итог 2 8 3" xfId="1260"/>
    <cellStyle name="Итог 2 8 4" xfId="1261"/>
    <cellStyle name="Итог 2 8 5" xfId="1262"/>
    <cellStyle name="Итог 2 9" xfId="1263"/>
    <cellStyle name="Итог 2 9 2" xfId="1264"/>
    <cellStyle name="Итог 2 9 3" xfId="1265"/>
    <cellStyle name="Итог 2 9 4" xfId="1266"/>
    <cellStyle name="Итог 2 9 5" xfId="1267"/>
    <cellStyle name="Итог 2_касса2012" xfId="1268"/>
    <cellStyle name="Итог 3" xfId="1269"/>
    <cellStyle name="Итог 3 2" xfId="1270"/>
    <cellStyle name="Итог 4" xfId="1271"/>
    <cellStyle name="Итог 5" xfId="1272"/>
    <cellStyle name="Итог 6" xfId="1273"/>
    <cellStyle name="Итог 7" xfId="1274"/>
    <cellStyle name="Контрольная ячейка 2" xfId="1275"/>
    <cellStyle name="Контрольная ячейка 2 10" xfId="1276"/>
    <cellStyle name="Контрольная ячейка 2 11" xfId="1277"/>
    <cellStyle name="Контрольная ячейка 2 12" xfId="1278"/>
    <cellStyle name="Контрольная ячейка 2 13" xfId="1279"/>
    <cellStyle name="Контрольная ячейка 2 2" xfId="1280"/>
    <cellStyle name="Контрольная ячейка 2 3" xfId="1281"/>
    <cellStyle name="Контрольная ячейка 2 4" xfId="1282"/>
    <cellStyle name="Контрольная ячейка 2 5" xfId="1283"/>
    <cellStyle name="Контрольная ячейка 2 6" xfId="1284"/>
    <cellStyle name="Контрольная ячейка 2 7" xfId="1285"/>
    <cellStyle name="Контрольная ячейка 2 8" xfId="1286"/>
    <cellStyle name="Контрольная ячейка 2 9" xfId="1287"/>
    <cellStyle name="Контрольная ячейка 2_касса2012" xfId="1288"/>
    <cellStyle name="Контрольная ячейка 3" xfId="1289"/>
    <cellStyle name="Контрольная ячейка 4" xfId="1290"/>
    <cellStyle name="Контрольная ячейка 5" xfId="1291"/>
    <cellStyle name="Контрольная ячейка 6" xfId="1292"/>
    <cellStyle name="Контрольная ячейка 7" xfId="1293"/>
    <cellStyle name="Название 2" xfId="1294"/>
    <cellStyle name="Название 2 10" xfId="1295"/>
    <cellStyle name="Название 2 11" xfId="1296"/>
    <cellStyle name="Название 2 12" xfId="1297"/>
    <cellStyle name="Название 2 2" xfId="1298"/>
    <cellStyle name="Название 2 3" xfId="1299"/>
    <cellStyle name="Название 2 4" xfId="1300"/>
    <cellStyle name="Название 2 5" xfId="1301"/>
    <cellStyle name="Название 2 6" xfId="1302"/>
    <cellStyle name="Название 2 7" xfId="1303"/>
    <cellStyle name="Название 2 8" xfId="1304"/>
    <cellStyle name="Название 2 9" xfId="1305"/>
    <cellStyle name="Название 2_касса2012" xfId="1306"/>
    <cellStyle name="Название 3" xfId="1307"/>
    <cellStyle name="Название 4" xfId="1308"/>
    <cellStyle name="Название 5" xfId="1309"/>
    <cellStyle name="Название 6" xfId="1310"/>
    <cellStyle name="Нейтральный 2" xfId="1311"/>
    <cellStyle name="Нейтральный 2 10" xfId="1312"/>
    <cellStyle name="Нейтральный 2 11" xfId="1313"/>
    <cellStyle name="Нейтральный 2 12" xfId="1314"/>
    <cellStyle name="Нейтральный 2 2" xfId="1315"/>
    <cellStyle name="Нейтральный 2 3" xfId="1316"/>
    <cellStyle name="Нейтральный 2 4" xfId="1317"/>
    <cellStyle name="Нейтральный 2 5" xfId="1318"/>
    <cellStyle name="Нейтральный 2 6" xfId="1319"/>
    <cellStyle name="Нейтральный 2 7" xfId="1320"/>
    <cellStyle name="Нейтральный 2 8" xfId="1321"/>
    <cellStyle name="Нейтральный 2 9" xfId="1322"/>
    <cellStyle name="Нейтральный 2_касса2012" xfId="1323"/>
    <cellStyle name="Нейтральный 3" xfId="1324"/>
    <cellStyle name="Нейтральный 4" xfId="1325"/>
    <cellStyle name="Нейтральный 5" xfId="1326"/>
    <cellStyle name="Нейтральный 6" xfId="1327"/>
    <cellStyle name="Обычный" xfId="0" builtinId="0"/>
    <cellStyle name="Обычный 10" xfId="1328"/>
    <cellStyle name="Обычный 10 10" xfId="1329"/>
    <cellStyle name="Обычный 10 11" xfId="1330"/>
    <cellStyle name="Обычный 10 12" xfId="1331"/>
    <cellStyle name="Обычный 10 13" xfId="1332"/>
    <cellStyle name="Обычный 10 2" xfId="1333"/>
    <cellStyle name="Обычный 10 2 2" xfId="1334"/>
    <cellStyle name="Обычный 10 2 3" xfId="1335"/>
    <cellStyle name="Обычный 10 2 4" xfId="1336"/>
    <cellStyle name="Обычный 10 3" xfId="1337"/>
    <cellStyle name="Обычный 10 3 2" xfId="1338"/>
    <cellStyle name="Обычный 10 4" xfId="1339"/>
    <cellStyle name="Обычный 10 5" xfId="1340"/>
    <cellStyle name="Обычный 10 6" xfId="1341"/>
    <cellStyle name="Обычный 10 7" xfId="1342"/>
    <cellStyle name="Обычный 10 8" xfId="1343"/>
    <cellStyle name="Обычный 10 9" xfId="1344"/>
    <cellStyle name="Обычный 100" xfId="1345"/>
    <cellStyle name="Обычный 101" xfId="1346"/>
    <cellStyle name="Обычный 102" xfId="1347"/>
    <cellStyle name="Обычный 103" xfId="40"/>
    <cellStyle name="Обычный 103 2" xfId="1348"/>
    <cellStyle name="Обычный 104" xfId="1349"/>
    <cellStyle name="Обычный 11" xfId="1350"/>
    <cellStyle name="Обычный 11 10" xfId="1351"/>
    <cellStyle name="Обычный 11 11" xfId="1352"/>
    <cellStyle name="Обычный 11 12" xfId="1353"/>
    <cellStyle name="Обычный 11 13" xfId="1354"/>
    <cellStyle name="Обычный 11 2" xfId="1355"/>
    <cellStyle name="Обычный 11 2 2" xfId="1356"/>
    <cellStyle name="Обычный 11 3" xfId="1357"/>
    <cellStyle name="Обычный 11 4" xfId="1358"/>
    <cellStyle name="Обычный 11 5" xfId="1359"/>
    <cellStyle name="Обычный 11 6" xfId="1360"/>
    <cellStyle name="Обычный 11 7" xfId="1361"/>
    <cellStyle name="Обычный 11 8" xfId="1362"/>
    <cellStyle name="Обычный 11 9" xfId="1363"/>
    <cellStyle name="Обычный 12" xfId="1364"/>
    <cellStyle name="Обычный 12 10" xfId="1365"/>
    <cellStyle name="Обычный 12 11" xfId="1366"/>
    <cellStyle name="Обычный 12 12" xfId="1367"/>
    <cellStyle name="Обычный 12 13" xfId="1368"/>
    <cellStyle name="Обычный 12 14" xfId="1369"/>
    <cellStyle name="Обычный 12 2" xfId="1370"/>
    <cellStyle name="Обычный 12 2 2" xfId="1371"/>
    <cellStyle name="Обычный 12 3" xfId="1372"/>
    <cellStyle name="Обычный 12 3 2" xfId="1373"/>
    <cellStyle name="Обычный 12 4" xfId="1374"/>
    <cellStyle name="Обычный 12 4 2" xfId="1375"/>
    <cellStyle name="Обычный 12 5" xfId="1376"/>
    <cellStyle name="Обычный 12 6" xfId="1377"/>
    <cellStyle name="Обычный 12 7" xfId="1378"/>
    <cellStyle name="Обычный 12 8" xfId="1379"/>
    <cellStyle name="Обычный 12 9" xfId="1380"/>
    <cellStyle name="Обычный 13" xfId="1381"/>
    <cellStyle name="Обычный 13 2" xfId="1382"/>
    <cellStyle name="Обычный 13 2 2" xfId="1383"/>
    <cellStyle name="Обычный 13 3" xfId="1384"/>
    <cellStyle name="Обычный 13 3 2" xfId="1385"/>
    <cellStyle name="Обычный 13 4" xfId="1386"/>
    <cellStyle name="Обычный 13 5" xfId="1387"/>
    <cellStyle name="Обычный 13 6" xfId="1388"/>
    <cellStyle name="Обычный 14" xfId="1389"/>
    <cellStyle name="Обычный 14 2" xfId="1390"/>
    <cellStyle name="Обычный 14 3" xfId="1391"/>
    <cellStyle name="Обычный 15" xfId="1392"/>
    <cellStyle name="Обычный 16" xfId="1393"/>
    <cellStyle name="Обычный 16 2" xfId="1394"/>
    <cellStyle name="Обычный 17" xfId="1395"/>
    <cellStyle name="Обычный 18" xfId="1396"/>
    <cellStyle name="Обычный 19" xfId="1397"/>
    <cellStyle name="Обычный 2" xfId="1"/>
    <cellStyle name="Обычный 2 10" xfId="1398"/>
    <cellStyle name="Обычный 2 11" xfId="1399"/>
    <cellStyle name="Обычный 2 12" xfId="1400"/>
    <cellStyle name="Обычный 2 13" xfId="1401"/>
    <cellStyle name="Обычный 2 14" xfId="1402"/>
    <cellStyle name="Обычный 2 15" xfId="1403"/>
    <cellStyle name="Обычный 2 16" xfId="1404"/>
    <cellStyle name="Обычный 2 17" xfId="1405"/>
    <cellStyle name="Обычный 2 2" xfId="35"/>
    <cellStyle name="Обычный 2 2 10" xfId="1406"/>
    <cellStyle name="Обычный 2 2 11" xfId="1407"/>
    <cellStyle name="Обычный 2 2 12" xfId="1408"/>
    <cellStyle name="Обычный 2 2 13" xfId="1409"/>
    <cellStyle name="Обычный 2 2 14" xfId="1410"/>
    <cellStyle name="Обычный 2 2 2" xfId="1411"/>
    <cellStyle name="Обычный 2 2 2 2" xfId="1412"/>
    <cellStyle name="Обычный 2 2 3" xfId="1413"/>
    <cellStyle name="Обычный 2 2 3 2" xfId="1414"/>
    <cellStyle name="Обычный 2 2 4" xfId="1415"/>
    <cellStyle name="Обычный 2 2 5" xfId="1416"/>
    <cellStyle name="Обычный 2 2 6" xfId="1417"/>
    <cellStyle name="Обычный 2 2 7" xfId="1418"/>
    <cellStyle name="Обычный 2 2 8" xfId="1419"/>
    <cellStyle name="Обычный 2 2 9" xfId="1420"/>
    <cellStyle name="Обычный 2 3" xfId="1421"/>
    <cellStyle name="Обычный 2 3 10" xfId="1422"/>
    <cellStyle name="Обычный 2 3 11" xfId="1423"/>
    <cellStyle name="Обычный 2 3 12" xfId="1424"/>
    <cellStyle name="Обычный 2 3 13" xfId="1425"/>
    <cellStyle name="Обычный 2 3 2" xfId="1426"/>
    <cellStyle name="Обычный 2 3 3" xfId="1427"/>
    <cellStyle name="Обычный 2 3 4" xfId="1428"/>
    <cellStyle name="Обычный 2 3 5" xfId="1429"/>
    <cellStyle name="Обычный 2 3 6" xfId="1430"/>
    <cellStyle name="Обычный 2 3 7" xfId="1431"/>
    <cellStyle name="Обычный 2 3 8" xfId="1432"/>
    <cellStyle name="Обычный 2 3 9" xfId="1433"/>
    <cellStyle name="Обычный 2 4" xfId="1434"/>
    <cellStyle name="Обычный 2 4 10" xfId="1435"/>
    <cellStyle name="Обычный 2 4 11" xfId="1436"/>
    <cellStyle name="Обычный 2 4 12" xfId="1437"/>
    <cellStyle name="Обычный 2 4 2" xfId="1438"/>
    <cellStyle name="Обычный 2 4 3" xfId="1439"/>
    <cellStyle name="Обычный 2 4 4" xfId="1440"/>
    <cellStyle name="Обычный 2 4 5" xfId="1441"/>
    <cellStyle name="Обычный 2 4 6" xfId="1442"/>
    <cellStyle name="Обычный 2 4 7" xfId="1443"/>
    <cellStyle name="Обычный 2 4 8" xfId="1444"/>
    <cellStyle name="Обычный 2 4 9" xfId="1445"/>
    <cellStyle name="Обычный 2 5" xfId="1446"/>
    <cellStyle name="Обычный 2 5 2" xfId="1447"/>
    <cellStyle name="Обычный 2 5 3" xfId="1448"/>
    <cellStyle name="Обычный 2 6" xfId="1449"/>
    <cellStyle name="Обычный 2 6 2" xfId="1450"/>
    <cellStyle name="Обычный 2 6 3" xfId="1451"/>
    <cellStyle name="Обычный 2 7" xfId="1452"/>
    <cellStyle name="Обычный 2 7 2" xfId="1453"/>
    <cellStyle name="Обычный 2 7 3" xfId="1454"/>
    <cellStyle name="Обычный 2 8" xfId="1455"/>
    <cellStyle name="Обычный 2 8 2" xfId="1456"/>
    <cellStyle name="Обычный 2 8 3" xfId="1457"/>
    <cellStyle name="Обычный 2 9" xfId="1458"/>
    <cellStyle name="Обычный 2_0110_1" xfId="1459"/>
    <cellStyle name="Обычный 20" xfId="1460"/>
    <cellStyle name="Обычный 21" xfId="1461"/>
    <cellStyle name="Обычный 22" xfId="1462"/>
    <cellStyle name="Обычный 23" xfId="1463"/>
    <cellStyle name="Обычный 24" xfId="1464"/>
    <cellStyle name="Обычный 25" xfId="1465"/>
    <cellStyle name="Обычный 26" xfId="1466"/>
    <cellStyle name="Обычный 27" xfId="1467"/>
    <cellStyle name="Обычный 28" xfId="1468"/>
    <cellStyle name="Обычный 29" xfId="1469"/>
    <cellStyle name="Обычный 3" xfId="31"/>
    <cellStyle name="Обычный 3 2" xfId="1470"/>
    <cellStyle name="Обычный 3 2 10" xfId="1471"/>
    <cellStyle name="Обычный 3 2 11" xfId="1472"/>
    <cellStyle name="Обычный 3 2 12" xfId="1473"/>
    <cellStyle name="Обычный 3 2 13" xfId="1474"/>
    <cellStyle name="Обычный 3 2 14" xfId="1475"/>
    <cellStyle name="Обычный 3 2 2" xfId="1476"/>
    <cellStyle name="Обычный 3 2 3" xfId="1477"/>
    <cellStyle name="Обычный 3 2 4" xfId="1478"/>
    <cellStyle name="Обычный 3 2 5" xfId="1479"/>
    <cellStyle name="Обычный 3 2 6" xfId="1480"/>
    <cellStyle name="Обычный 3 2 7" xfId="1481"/>
    <cellStyle name="Обычный 3 2 8" xfId="1482"/>
    <cellStyle name="Обычный 3 2 9" xfId="1483"/>
    <cellStyle name="Обычный 3 3" xfId="1484"/>
    <cellStyle name="Обычный 3 3 10" xfId="1485"/>
    <cellStyle name="Обычный 3 3 11" xfId="1486"/>
    <cellStyle name="Обычный 3 3 12" xfId="1487"/>
    <cellStyle name="Обычный 3 3 13" xfId="1488"/>
    <cellStyle name="Обычный 3 3 2" xfId="1489"/>
    <cellStyle name="Обычный 3 3 3" xfId="1490"/>
    <cellStyle name="Обычный 3 3 4" xfId="1491"/>
    <cellStyle name="Обычный 3 3 5" xfId="1492"/>
    <cellStyle name="Обычный 3 3 6" xfId="1493"/>
    <cellStyle name="Обычный 3 3 7" xfId="1494"/>
    <cellStyle name="Обычный 3 3 8" xfId="1495"/>
    <cellStyle name="Обычный 3 3 9" xfId="1496"/>
    <cellStyle name="Обычный 3 4" xfId="1497"/>
    <cellStyle name="Обычный 3 4 10" xfId="1498"/>
    <cellStyle name="Обычный 3 4 11" xfId="1499"/>
    <cellStyle name="Обычный 3 4 12" xfId="1500"/>
    <cellStyle name="Обычный 3 4 2" xfId="1501"/>
    <cellStyle name="Обычный 3 4 3" xfId="1502"/>
    <cellStyle name="Обычный 3 4 4" xfId="1503"/>
    <cellStyle name="Обычный 3 4 5" xfId="1504"/>
    <cellStyle name="Обычный 3 4 6" xfId="1505"/>
    <cellStyle name="Обычный 3 4 7" xfId="1506"/>
    <cellStyle name="Обычный 3 4 8" xfId="1507"/>
    <cellStyle name="Обычный 3 4 9" xfId="1508"/>
    <cellStyle name="Обычный 3 5" xfId="1509"/>
    <cellStyle name="Обычный 3 5 2" xfId="1510"/>
    <cellStyle name="Обычный 3 5 3" xfId="1511"/>
    <cellStyle name="Обычный 3 6" xfId="1512"/>
    <cellStyle name="Обычный 3 7" xfId="1513"/>
    <cellStyle name="Обычный 3 8" xfId="1514"/>
    <cellStyle name="Обычный 3_анализ ЗП по ОГУ за 2013 год" xfId="1515"/>
    <cellStyle name="Обычный 30" xfId="1516"/>
    <cellStyle name="Обычный 31" xfId="1517"/>
    <cellStyle name="Обычный 32" xfId="1518"/>
    <cellStyle name="Обычный 33" xfId="1519"/>
    <cellStyle name="Обычный 34" xfId="1520"/>
    <cellStyle name="Обычный 35" xfId="1521"/>
    <cellStyle name="Обычный 36" xfId="1522"/>
    <cellStyle name="Обычный 37" xfId="1523"/>
    <cellStyle name="Обычный 38" xfId="1524"/>
    <cellStyle name="Обычный 39" xfId="1525"/>
    <cellStyle name="Обычный 4" xfId="32"/>
    <cellStyle name="Обычный 4 10" xfId="1526"/>
    <cellStyle name="Обычный 4 11" xfId="1527"/>
    <cellStyle name="Обычный 4 12" xfId="1528"/>
    <cellStyle name="Обычный 4 13" xfId="1529"/>
    <cellStyle name="Обычный 4 14" xfId="1530"/>
    <cellStyle name="Обычный 4 15" xfId="1531"/>
    <cellStyle name="Обычный 4 16" xfId="1532"/>
    <cellStyle name="Обычный 4 17" xfId="1533"/>
    <cellStyle name="Обычный 4 18" xfId="1534"/>
    <cellStyle name="Обычный 4 19" xfId="1535"/>
    <cellStyle name="Обычный 4 2" xfId="1536"/>
    <cellStyle name="Обычный 4 2 2" xfId="1537"/>
    <cellStyle name="Обычный 4 2 3" xfId="1538"/>
    <cellStyle name="Обычный 4 2 4" xfId="1539"/>
    <cellStyle name="Обычный 4 2 5" xfId="1540"/>
    <cellStyle name="Обычный 4 20" xfId="1541"/>
    <cellStyle name="Обычный 4 3" xfId="1542"/>
    <cellStyle name="Обычный 4 3 2" xfId="1543"/>
    <cellStyle name="Обычный 4 3 3" xfId="1544"/>
    <cellStyle name="Обычный 4 3 4" xfId="1545"/>
    <cellStyle name="Обычный 4 3 5" xfId="1546"/>
    <cellStyle name="Обычный 4 3 6" xfId="1547"/>
    <cellStyle name="Обычный 4 3 7" xfId="1548"/>
    <cellStyle name="Обычный 4 4" xfId="1549"/>
    <cellStyle name="Обычный 4 4 2" xfId="1550"/>
    <cellStyle name="Обычный 4 5" xfId="1551"/>
    <cellStyle name="Обычный 4 6" xfId="1552"/>
    <cellStyle name="Обычный 4 7" xfId="1553"/>
    <cellStyle name="Обычный 4 8" xfId="1554"/>
    <cellStyle name="Обычный 4 9" xfId="1555"/>
    <cellStyle name="Обычный 4_ДК_Орел_социальные работники 2" xfId="1556"/>
    <cellStyle name="Обычный 40" xfId="1557"/>
    <cellStyle name="Обычный 41" xfId="1558"/>
    <cellStyle name="Обычный 42" xfId="56"/>
    <cellStyle name="Обычный 43" xfId="1559"/>
    <cellStyle name="Обычный 44" xfId="1560"/>
    <cellStyle name="Обычный 45" xfId="1561"/>
    <cellStyle name="Обычный 46" xfId="57"/>
    <cellStyle name="Обычный 47" xfId="1562"/>
    <cellStyle name="Обычный 48" xfId="58"/>
    <cellStyle name="Обычный 49" xfId="1563"/>
    <cellStyle name="Обычный 5" xfId="34"/>
    <cellStyle name="Обычный 5 10" xfId="1564"/>
    <cellStyle name="Обычный 5 11" xfId="1565"/>
    <cellStyle name="Обычный 5 12" xfId="1566"/>
    <cellStyle name="Обычный 5 13" xfId="1567"/>
    <cellStyle name="Обычный 5 2" xfId="1568"/>
    <cellStyle name="Обычный 5 2 2" xfId="1569"/>
    <cellStyle name="Обычный 5 2 2 2" xfId="1570"/>
    <cellStyle name="Обычный 5 2 2_ДК_Орел_социальные работники" xfId="1571"/>
    <cellStyle name="Обычный 5 2 3" xfId="1572"/>
    <cellStyle name="Обычный 5 2 4" xfId="1573"/>
    <cellStyle name="Обычный 5 2 5" xfId="1574"/>
    <cellStyle name="Обычный 5 2 6" xfId="1575"/>
    <cellStyle name="Обычный 5 2 7" xfId="1576"/>
    <cellStyle name="Обычный 5 2_ДК_Орел_социальные работники" xfId="1577"/>
    <cellStyle name="Обычный 5 3" xfId="1578"/>
    <cellStyle name="Обычный 5 3 2" xfId="1579"/>
    <cellStyle name="Обычный 5 3 2 2" xfId="1580"/>
    <cellStyle name="Обычный 5 3 2_ДК_Орел_социальные работники" xfId="1581"/>
    <cellStyle name="Обычный 5 3 3" xfId="1582"/>
    <cellStyle name="Обычный 5 3 4" xfId="1583"/>
    <cellStyle name="Обычный 5 3 5" xfId="1584"/>
    <cellStyle name="Обычный 5 3 6" xfId="1585"/>
    <cellStyle name="Обычный 5 3 7" xfId="1586"/>
    <cellStyle name="Обычный 5 3_ДК_Орел_социальные работники" xfId="1587"/>
    <cellStyle name="Обычный 5 4" xfId="1588"/>
    <cellStyle name="Обычный 5 4 2" xfId="1589"/>
    <cellStyle name="Обычный 5 4 2 2" xfId="1590"/>
    <cellStyle name="Обычный 5 4 2_ДК_Орел_социальные работники" xfId="1591"/>
    <cellStyle name="Обычный 5 4 3" xfId="1592"/>
    <cellStyle name="Обычный 5 4 4" xfId="1593"/>
    <cellStyle name="Обычный 5 4 5" xfId="1594"/>
    <cellStyle name="Обычный 5 4 6" xfId="1595"/>
    <cellStyle name="Обычный 5 4 7" xfId="1596"/>
    <cellStyle name="Обычный 5 4_ДК_Орел_социальные работники" xfId="1597"/>
    <cellStyle name="Обычный 5 5" xfId="1598"/>
    <cellStyle name="Обычный 5 5 2" xfId="1599"/>
    <cellStyle name="Обычный 5 5_ДК_Орел_социальные работники" xfId="1600"/>
    <cellStyle name="Обычный 5 6" xfId="1601"/>
    <cellStyle name="Обычный 5 7" xfId="1602"/>
    <cellStyle name="Обычный 5 8" xfId="1603"/>
    <cellStyle name="Обычный 5 9" xfId="1604"/>
    <cellStyle name="Обычный 5_ДК_Орел_социальные работники" xfId="1605"/>
    <cellStyle name="Обычный 50" xfId="1606"/>
    <cellStyle name="Обычный 51" xfId="1607"/>
    <cellStyle name="Обычный 52" xfId="1608"/>
    <cellStyle name="Обычный 53" xfId="59"/>
    <cellStyle name="Обычный 54" xfId="1609"/>
    <cellStyle name="Обычный 55" xfId="1610"/>
    <cellStyle name="Обычный 56" xfId="1611"/>
    <cellStyle name="Обычный 57" xfId="1612"/>
    <cellStyle name="Обычный 58" xfId="1613"/>
    <cellStyle name="Обычный 59" xfId="1614"/>
    <cellStyle name="Обычный 6" xfId="1615"/>
    <cellStyle name="Обычный 6 10" xfId="1616"/>
    <cellStyle name="Обычный 6 11" xfId="1617"/>
    <cellStyle name="Обычный 6 12" xfId="1618"/>
    <cellStyle name="Обычный 6 13" xfId="1619"/>
    <cellStyle name="Обычный 6 2" xfId="1620"/>
    <cellStyle name="Обычный 6 2 2" xfId="1621"/>
    <cellStyle name="Обычный 6 2 3" xfId="1622"/>
    <cellStyle name="Обычный 6 3" xfId="1623"/>
    <cellStyle name="Обычный 6 4" xfId="1624"/>
    <cellStyle name="Обычный 6 5" xfId="1625"/>
    <cellStyle name="Обычный 6 6" xfId="1626"/>
    <cellStyle name="Обычный 6 7" xfId="1627"/>
    <cellStyle name="Обычный 6 8" xfId="1628"/>
    <cellStyle name="Обычный 6 9" xfId="1629"/>
    <cellStyle name="Обычный 60" xfId="1630"/>
    <cellStyle name="Обычный 61" xfId="1631"/>
    <cellStyle name="Обычный 62" xfId="1632"/>
    <cellStyle name="Обычный 63" xfId="1633"/>
    <cellStyle name="Обычный 64" xfId="1634"/>
    <cellStyle name="Обычный 65" xfId="1635"/>
    <cellStyle name="Обычный 66" xfId="1636"/>
    <cellStyle name="Обычный 67" xfId="1637"/>
    <cellStyle name="Обычный 68" xfId="1638"/>
    <cellStyle name="Обычный 69" xfId="1639"/>
    <cellStyle name="Обычный 7" xfId="1640"/>
    <cellStyle name="Обычный 7 10" xfId="1641"/>
    <cellStyle name="Обычный 7 11" xfId="1642"/>
    <cellStyle name="Обычный 7 12" xfId="1643"/>
    <cellStyle name="Обычный 7 2" xfId="1644"/>
    <cellStyle name="Обычный 7 2 2" xfId="1645"/>
    <cellStyle name="Обычный 7 3" xfId="1646"/>
    <cellStyle name="Обычный 7 4" xfId="1647"/>
    <cellStyle name="Обычный 7 5" xfId="1648"/>
    <cellStyle name="Обычный 7 6" xfId="1649"/>
    <cellStyle name="Обычный 7 7" xfId="1650"/>
    <cellStyle name="Обычный 7 8" xfId="1651"/>
    <cellStyle name="Обычный 7 9" xfId="1652"/>
    <cellStyle name="Обычный 7_касса2012" xfId="1653"/>
    <cellStyle name="Обычный 70" xfId="1654"/>
    <cellStyle name="Обычный 71" xfId="1655"/>
    <cellStyle name="Обычный 72" xfId="1656"/>
    <cellStyle name="Обычный 73" xfId="1657"/>
    <cellStyle name="Обычный 74" xfId="1658"/>
    <cellStyle name="Обычный 75" xfId="1659"/>
    <cellStyle name="Обычный 76" xfId="1660"/>
    <cellStyle name="Обычный 77" xfId="1661"/>
    <cellStyle name="Обычный 78" xfId="1662"/>
    <cellStyle name="Обычный 79" xfId="1663"/>
    <cellStyle name="Обычный 8" xfId="1664"/>
    <cellStyle name="Обычный 8 10" xfId="1665"/>
    <cellStyle name="Обычный 8 11" xfId="1666"/>
    <cellStyle name="Обычный 8 12" xfId="1667"/>
    <cellStyle name="Обычный 8 13" xfId="1668"/>
    <cellStyle name="Обычный 8 2" xfId="1669"/>
    <cellStyle name="Обычный 8 2 2" xfId="1670"/>
    <cellStyle name="Обычный 8 3" xfId="1671"/>
    <cellStyle name="Обычный 8 4" xfId="1672"/>
    <cellStyle name="Обычный 8 5" xfId="1673"/>
    <cellStyle name="Обычный 8 6" xfId="1674"/>
    <cellStyle name="Обычный 8 7" xfId="1675"/>
    <cellStyle name="Обычный 8 8" xfId="1676"/>
    <cellStyle name="Обычный 8 9" xfId="1677"/>
    <cellStyle name="Обычный 8_касса2012" xfId="1678"/>
    <cellStyle name="Обычный 80" xfId="1679"/>
    <cellStyle name="Обычный 81" xfId="1680"/>
    <cellStyle name="Обычный 82" xfId="1681"/>
    <cellStyle name="Обычный 83" xfId="1682"/>
    <cellStyle name="Обычный 84" xfId="1683"/>
    <cellStyle name="Обычный 85" xfId="1684"/>
    <cellStyle name="Обычный 86" xfId="1685"/>
    <cellStyle name="Обычный 87" xfId="1686"/>
    <cellStyle name="Обычный 88" xfId="1687"/>
    <cellStyle name="Обычный 89" xfId="1688"/>
    <cellStyle name="Обычный 9" xfId="1689"/>
    <cellStyle name="Обычный 9 10" xfId="1690"/>
    <cellStyle name="Обычный 9 11" xfId="1691"/>
    <cellStyle name="Обычный 9 12" xfId="1692"/>
    <cellStyle name="Обычный 9 2" xfId="1693"/>
    <cellStyle name="Обычный 9 2 2" xfId="1694"/>
    <cellStyle name="Обычный 9 3" xfId="1695"/>
    <cellStyle name="Обычный 9 4" xfId="1696"/>
    <cellStyle name="Обычный 9 5" xfId="1697"/>
    <cellStyle name="Обычный 9 6" xfId="1698"/>
    <cellStyle name="Обычный 9 7" xfId="1699"/>
    <cellStyle name="Обычный 9 8" xfId="1700"/>
    <cellStyle name="Обычный 9 9" xfId="1701"/>
    <cellStyle name="Обычный 9_касса2012" xfId="1702"/>
    <cellStyle name="Обычный 90" xfId="1703"/>
    <cellStyle name="Обычный 91" xfId="1704"/>
    <cellStyle name="Обычный 92" xfId="1705"/>
    <cellStyle name="Обычный 93" xfId="1706"/>
    <cellStyle name="Обычный 94" xfId="1707"/>
    <cellStyle name="Обычный 95" xfId="1708"/>
    <cellStyle name="Обычный 96" xfId="1709"/>
    <cellStyle name="Обычный 97" xfId="1710"/>
    <cellStyle name="Обычный 98" xfId="1711"/>
    <cellStyle name="Обычный 99" xfId="1712"/>
    <cellStyle name="Обычный_!!!!!!!!!!!!!ФОРМА 2" xfId="46"/>
    <cellStyle name="Обычный_!!!!!!!!!!!!!ФОРМА 2_Бакчарский р-н" xfId="47"/>
    <cellStyle name="Обычный_Лист1" xfId="1936"/>
    <cellStyle name="Отдельная ячейка" xfId="1713"/>
    <cellStyle name="Отдельная ячейка - константа" xfId="1714"/>
    <cellStyle name="Отдельная ячейка - константа [печать]" xfId="1715"/>
    <cellStyle name="Отдельная ячейка - константа [печать] 2" xfId="1716"/>
    <cellStyle name="Отдельная ячейка [печать]" xfId="1717"/>
    <cellStyle name="Отдельная ячейка [печать] 2" xfId="1718"/>
    <cellStyle name="Отдельная ячейка-результат" xfId="1719"/>
    <cellStyle name="Отдельная ячейка-результат [печать]" xfId="1720"/>
    <cellStyle name="Отдельная ячейка-результат [печать] 2" xfId="1721"/>
    <cellStyle name="Плохой 2" xfId="1722"/>
    <cellStyle name="Плохой 2 10" xfId="1723"/>
    <cellStyle name="Плохой 2 11" xfId="1724"/>
    <cellStyle name="Плохой 2 12" xfId="1725"/>
    <cellStyle name="Плохой 2 2" xfId="1726"/>
    <cellStyle name="Плохой 2 3" xfId="1727"/>
    <cellStyle name="Плохой 2 4" xfId="1728"/>
    <cellStyle name="Плохой 2 5" xfId="1729"/>
    <cellStyle name="Плохой 2 6" xfId="1730"/>
    <cellStyle name="Плохой 2 7" xfId="1731"/>
    <cellStyle name="Плохой 2 8" xfId="1732"/>
    <cellStyle name="Плохой 2 9" xfId="1733"/>
    <cellStyle name="Плохой 2_касса2012" xfId="1734"/>
    <cellStyle name="Плохой 3" xfId="1735"/>
    <cellStyle name="Плохой 4" xfId="1736"/>
    <cellStyle name="Плохой 5" xfId="1737"/>
    <cellStyle name="Плохой 6" xfId="1738"/>
    <cellStyle name="Пояснение 2" xfId="1739"/>
    <cellStyle name="Пояснение 2 10" xfId="1740"/>
    <cellStyle name="Пояснение 2 11" xfId="1741"/>
    <cellStyle name="Пояснение 2 2" xfId="1742"/>
    <cellStyle name="Пояснение 2 3" xfId="1743"/>
    <cellStyle name="Пояснение 2 4" xfId="1744"/>
    <cellStyle name="Пояснение 2 5" xfId="1745"/>
    <cellStyle name="Пояснение 2 6" xfId="1746"/>
    <cellStyle name="Пояснение 2 7" xfId="1747"/>
    <cellStyle name="Пояснение 2 8" xfId="1748"/>
    <cellStyle name="Пояснение 2 9" xfId="1749"/>
    <cellStyle name="Пояснение 2_касса2012" xfId="1750"/>
    <cellStyle name="Пояснение 3" xfId="1751"/>
    <cellStyle name="Пояснение 4" xfId="1752"/>
    <cellStyle name="Пояснение 5" xfId="1753"/>
    <cellStyle name="Пояснение 6" xfId="1754"/>
    <cellStyle name="Примечание 10" xfId="1755"/>
    <cellStyle name="Примечание 11" xfId="1756"/>
    <cellStyle name="Примечание 2" xfId="1757"/>
    <cellStyle name="Примечание 2 10" xfId="1758"/>
    <cellStyle name="Примечание 2 10 2" xfId="1759"/>
    <cellStyle name="Примечание 2 10 3" xfId="1760"/>
    <cellStyle name="Примечание 2 10 4" xfId="1761"/>
    <cellStyle name="Примечание 2 10 5" xfId="1762"/>
    <cellStyle name="Примечание 2 11" xfId="1763"/>
    <cellStyle name="Примечание 2 11 2" xfId="1764"/>
    <cellStyle name="Примечание 2 11 3" xfId="1765"/>
    <cellStyle name="Примечание 2 11 4" xfId="1766"/>
    <cellStyle name="Примечание 2 11 5" xfId="1767"/>
    <cellStyle name="Примечание 2 12" xfId="1768"/>
    <cellStyle name="Примечание 2 13" xfId="1769"/>
    <cellStyle name="Примечание 2 14" xfId="1770"/>
    <cellStyle name="Примечание 2 15" xfId="1771"/>
    <cellStyle name="Примечание 2 16" xfId="1772"/>
    <cellStyle name="Примечание 2 17" xfId="1773"/>
    <cellStyle name="Примечание 2 2" xfId="1774"/>
    <cellStyle name="Примечание 2 2 2" xfId="1775"/>
    <cellStyle name="Примечание 2 2 3" xfId="1776"/>
    <cellStyle name="Примечание 2 2 4" xfId="1777"/>
    <cellStyle name="Примечание 2 2 5" xfId="1778"/>
    <cellStyle name="Примечание 2 3" xfId="1779"/>
    <cellStyle name="Примечание 2 3 2" xfId="1780"/>
    <cellStyle name="Примечание 2 3 3" xfId="1781"/>
    <cellStyle name="Примечание 2 3 4" xfId="1782"/>
    <cellStyle name="Примечание 2 3 5" xfId="1783"/>
    <cellStyle name="Примечание 2 4" xfId="1784"/>
    <cellStyle name="Примечание 2 4 2" xfId="1785"/>
    <cellStyle name="Примечание 2 4 3" xfId="1786"/>
    <cellStyle name="Примечание 2 4 4" xfId="1787"/>
    <cellStyle name="Примечание 2 4 5" xfId="1788"/>
    <cellStyle name="Примечание 2 5" xfId="1789"/>
    <cellStyle name="Примечание 2 5 2" xfId="1790"/>
    <cellStyle name="Примечание 2 5 3" xfId="1791"/>
    <cellStyle name="Примечание 2 5 4" xfId="1792"/>
    <cellStyle name="Примечание 2 5 5" xfId="1793"/>
    <cellStyle name="Примечание 2 6" xfId="1794"/>
    <cellStyle name="Примечание 2 6 2" xfId="1795"/>
    <cellStyle name="Примечание 2 6 3" xfId="1796"/>
    <cellStyle name="Примечание 2 6 4" xfId="1797"/>
    <cellStyle name="Примечание 2 6 5" xfId="1798"/>
    <cellStyle name="Примечание 2 7" xfId="1799"/>
    <cellStyle name="Примечание 2 7 2" xfId="1800"/>
    <cellStyle name="Примечание 2 7 3" xfId="1801"/>
    <cellStyle name="Примечание 2 7 4" xfId="1802"/>
    <cellStyle name="Примечание 2 7 5" xfId="1803"/>
    <cellStyle name="Примечание 2 8" xfId="1804"/>
    <cellStyle name="Примечание 2 8 2" xfId="1805"/>
    <cellStyle name="Примечание 2 8 3" xfId="1806"/>
    <cellStyle name="Примечание 2 8 4" xfId="1807"/>
    <cellStyle name="Примечание 2 8 5" xfId="1808"/>
    <cellStyle name="Примечание 2 9" xfId="1809"/>
    <cellStyle name="Примечание 2 9 2" xfId="1810"/>
    <cellStyle name="Примечание 2 9 3" xfId="1811"/>
    <cellStyle name="Примечание 2 9 4" xfId="1812"/>
    <cellStyle name="Примечание 2 9 5" xfId="1813"/>
    <cellStyle name="Примечание 2_касса2012" xfId="1814"/>
    <cellStyle name="Примечание 3" xfId="1815"/>
    <cellStyle name="Примечание 3 2" xfId="1816"/>
    <cellStyle name="Примечание 3 2 2" xfId="1817"/>
    <cellStyle name="Примечание 3 3" xfId="1818"/>
    <cellStyle name="Примечание 4" xfId="1819"/>
    <cellStyle name="Примечание 5" xfId="1820"/>
    <cellStyle name="Примечание 6" xfId="1821"/>
    <cellStyle name="Примечание 7" xfId="1822"/>
    <cellStyle name="Примечание 8" xfId="1823"/>
    <cellStyle name="Примечание 9" xfId="1824"/>
    <cellStyle name="Процентный" xfId="37" builtinId="5"/>
    <cellStyle name="Процентный 2" xfId="1825"/>
    <cellStyle name="Процентный 2 2" xfId="1826"/>
    <cellStyle name="Процентный 2 3" xfId="1827"/>
    <cellStyle name="Процентный 3" xfId="1828"/>
    <cellStyle name="Процентный 3 2" xfId="1829"/>
    <cellStyle name="Процентный 4" xfId="1830"/>
    <cellStyle name="Процентный 5" xfId="1831"/>
    <cellStyle name="Процентный 6" xfId="1832"/>
    <cellStyle name="Процентный 7" xfId="1833"/>
    <cellStyle name="Процентный 8" xfId="1834"/>
    <cellStyle name="Свойства элементов измерения" xfId="1835"/>
    <cellStyle name="Свойства элементов измерения [печать]" xfId="1836"/>
    <cellStyle name="Свойства элементов измерения [печать] 2" xfId="1837"/>
    <cellStyle name="Свойства элементов измерения 2" xfId="1838"/>
    <cellStyle name="Связанная ячейка 2" xfId="1839"/>
    <cellStyle name="Связанная ячейка 2 10" xfId="1840"/>
    <cellStyle name="Связанная ячейка 2 11" xfId="1841"/>
    <cellStyle name="Связанная ячейка 2 2" xfId="1842"/>
    <cellStyle name="Связанная ячейка 2 3" xfId="1843"/>
    <cellStyle name="Связанная ячейка 2 4" xfId="1844"/>
    <cellStyle name="Связанная ячейка 2 5" xfId="1845"/>
    <cellStyle name="Связанная ячейка 2 6" xfId="36"/>
    <cellStyle name="Связанная ячейка 2 7" xfId="1846"/>
    <cellStyle name="Связанная ячейка 2 8" xfId="1847"/>
    <cellStyle name="Связанная ячейка 2 9" xfId="1848"/>
    <cellStyle name="Связанная ячейка 2_касса2012" xfId="1849"/>
    <cellStyle name="Связанная ячейка 3" xfId="1850"/>
    <cellStyle name="Связанная ячейка 4" xfId="1851"/>
    <cellStyle name="Связанная ячейка 5" xfId="1852"/>
    <cellStyle name="Связанная ячейка 6" xfId="1853"/>
    <cellStyle name="Стиль 1" xfId="1854"/>
    <cellStyle name="Стиль 1 2" xfId="1855"/>
    <cellStyle name="Стиль 1 3" xfId="1856"/>
    <cellStyle name="Текст предупреждения 2" xfId="1857"/>
    <cellStyle name="Текст предупреждения 2 10" xfId="1858"/>
    <cellStyle name="Текст предупреждения 2 11" xfId="1859"/>
    <cellStyle name="Текст предупреждения 2 12" xfId="1860"/>
    <cellStyle name="Текст предупреждения 2 2" xfId="1861"/>
    <cellStyle name="Текст предупреждения 2 3" xfId="1862"/>
    <cellStyle name="Текст предупреждения 2 4" xfId="1863"/>
    <cellStyle name="Текст предупреждения 2 5" xfId="1864"/>
    <cellStyle name="Текст предупреждения 2 6" xfId="1865"/>
    <cellStyle name="Текст предупреждения 2 7" xfId="1866"/>
    <cellStyle name="Текст предупреждения 2 8" xfId="1867"/>
    <cellStyle name="Текст предупреждения 2 9" xfId="1868"/>
    <cellStyle name="Текст предупреждения 2_касса2012" xfId="1869"/>
    <cellStyle name="Текст предупреждения 3" xfId="1870"/>
    <cellStyle name="Текст предупреждения 4" xfId="1871"/>
    <cellStyle name="Текст предупреждения 5" xfId="1872"/>
    <cellStyle name="Текст предупреждения 6" xfId="1873"/>
    <cellStyle name="Финансовый 10" xfId="1874"/>
    <cellStyle name="Финансовый 11" xfId="1875"/>
    <cellStyle name="Финансовый 12" xfId="1876"/>
    <cellStyle name="Финансовый 2" xfId="33"/>
    <cellStyle name="Финансовый 2 2" xfId="1877"/>
    <cellStyle name="Финансовый 2 3" xfId="1878"/>
    <cellStyle name="Финансовый 2 4" xfId="1879"/>
    <cellStyle name="Финансовый 2 5" xfId="1880"/>
    <cellStyle name="Финансовый 2 6" xfId="1881"/>
    <cellStyle name="Финансовый 3" xfId="38"/>
    <cellStyle name="Финансовый 3 10" xfId="1882"/>
    <cellStyle name="Финансовый 3 2" xfId="41"/>
    <cellStyle name="Финансовый 3 2 2" xfId="42"/>
    <cellStyle name="Финансовый 3 2 2 2" xfId="44"/>
    <cellStyle name="Финансовый 3 2 2 3" xfId="48"/>
    <cellStyle name="Финансовый 3 2 3" xfId="1883"/>
    <cellStyle name="Финансовый 3 2 4" xfId="1884"/>
    <cellStyle name="Финансовый 3 3" xfId="1885"/>
    <cellStyle name="Финансовый 3 3 2" xfId="1886"/>
    <cellStyle name="Финансовый 3 3 2 2" xfId="39"/>
    <cellStyle name="Финансовый 3 3 2 2 2" xfId="45"/>
    <cellStyle name="Финансовый 3 3 2 3" xfId="1887"/>
    <cellStyle name="Финансовый 3 3 3" xfId="1888"/>
    <cellStyle name="Финансовый 3 3 3 2" xfId="1889"/>
    <cellStyle name="Финансовый 3 3 4" xfId="1890"/>
    <cellStyle name="Финансовый 3 3 4 2" xfId="1891"/>
    <cellStyle name="Финансовый 3 3 5" xfId="1892"/>
    <cellStyle name="Финансовый 3 3 5 2" xfId="1893"/>
    <cellStyle name="Финансовый 3 3 6" xfId="1894"/>
    <cellStyle name="Финансовый 3 3 6 2" xfId="1895"/>
    <cellStyle name="Финансовый 3 3 7" xfId="1896"/>
    <cellStyle name="Финансовый 3 4" xfId="1897"/>
    <cellStyle name="Финансовый 3 4 2" xfId="1898"/>
    <cellStyle name="Финансовый 3 4 2 2" xfId="1899"/>
    <cellStyle name="Финансовый 3 4 3" xfId="1900"/>
    <cellStyle name="Финансовый 3 5" xfId="1901"/>
    <cellStyle name="Финансовый 3 5 2" xfId="1902"/>
    <cellStyle name="Финансовый 3 6" xfId="1903"/>
    <cellStyle name="Финансовый 3 6 2" xfId="1904"/>
    <cellStyle name="Финансовый 3 7" xfId="1905"/>
    <cellStyle name="Финансовый 3 7 2" xfId="1906"/>
    <cellStyle name="Финансовый 3 8" xfId="1907"/>
    <cellStyle name="Финансовый 3 9" xfId="1908"/>
    <cellStyle name="Финансовый 4" xfId="50"/>
    <cellStyle name="Финансовый 4 2" xfId="1909"/>
    <cellStyle name="Финансовый 4 3" xfId="1910"/>
    <cellStyle name="Финансовый 5" xfId="49"/>
    <cellStyle name="Финансовый 6" xfId="1911"/>
    <cellStyle name="Финансовый 7" xfId="1912"/>
    <cellStyle name="Финансовый 8" xfId="1913"/>
    <cellStyle name="Финансовый 9" xfId="1914"/>
    <cellStyle name="Хороший 2" xfId="1915"/>
    <cellStyle name="Хороший 2 10" xfId="1916"/>
    <cellStyle name="Хороший 2 11" xfId="1917"/>
    <cellStyle name="Хороший 2 12" xfId="1918"/>
    <cellStyle name="Хороший 2 2" xfId="1919"/>
    <cellStyle name="Хороший 2 3" xfId="1920"/>
    <cellStyle name="Хороший 2 4" xfId="1921"/>
    <cellStyle name="Хороший 2 5" xfId="1922"/>
    <cellStyle name="Хороший 2 6" xfId="1923"/>
    <cellStyle name="Хороший 2 7" xfId="1924"/>
    <cellStyle name="Хороший 2 8" xfId="1925"/>
    <cellStyle name="Хороший 2 9" xfId="1926"/>
    <cellStyle name="Хороший 2_касса2012" xfId="1927"/>
    <cellStyle name="Хороший 3" xfId="1928"/>
    <cellStyle name="Хороший 4" xfId="1929"/>
    <cellStyle name="Хороший 5" xfId="1930"/>
    <cellStyle name="Хороший 6" xfId="1931"/>
    <cellStyle name="Элементы осей" xfId="1932"/>
    <cellStyle name="Элементы осей [печать]" xfId="1933"/>
    <cellStyle name="Элементы осей [печать] 2" xfId="1934"/>
    <cellStyle name="Элементы осей 2" xfId="19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55;&#1054;&#1044;&#1043;&#1054;&#1053;_&#1044;&#1050;%20&#1087;&#1077;&#1088;&#1077;&#1089;&#1095;&#1080;&#1090;&#1072;&#1085;&#1072;%2010&#1072;&#1087;&#1088;2014_final_&#1044;&#1040;&#1053;&#1053;&#1067;&#1045;%20&#1052;&#1047;&#1056;&#1060;_new_&#1055;&#1051;&#1070;&#1058;&#1040;%2011.04_&#1086;&#1087;&#1090;&#1080;&#1084;%20&#1085;&#1072;&#1088;%20&#1080;&#1090;&#1086;&#1075;&#1086;&#10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48;&#1088;&#1082;&#1091;&#1090;&#1089;&#1082;_&#1060;&#1054;&#105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0%20&#1075;&#1086;&#1076;/&#1057;&#1055;&#1054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6;&#1073;&#1088;&#1072;&#1079;&#1086;&#1074;&#1072;&#1085;&#1080;&#1077;%202020/&#1047;&#1055;-&#1086;%20&#1075;&#1086;&#1076;%202020%2025.0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0%20&#1075;&#1086;&#1076;/&#1044;&#1055;&#1054;-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&#1075;&#1086;&#1076;%202015%20&#1040;&#1050;&#104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0%20&#1075;&#1086;&#1076;/&#1056;&#1072;&#1089;&#1095;&#1077;&#1090;%20&#1085;&#1072;%202020%20&#1075;&#1086;&#1076;%20-%2037858%20&#1088;&#1091;&#107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20/&#1047;&#1055;-&#1082;%20&#1075;&#1086;&#1076;%202020%2025.0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76;&#1086;&#1088;.&#1082;&#1072;&#1088;&#1090;&#1072;/&#1057;&#1047;&#1055;%20&#1085;&#1072;%202015%20&#1050;&#1091;&#1083;&#1100;&#1090;&#1091;&#1088;&#1072;%20&#1074;%20&#1088;&#1072;&#1079;&#1088;&#1077;&#1079;&#1077;%20&#1102;&#1088;&#1083;&#1080;&#1094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0%20&#1075;&#1086;&#1076;/&#1060;&#1086;&#1088;&#1084;&#1072;%202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%20-%20&#1082;&#1091;&#1083;&#1100;&#1091;&#1088;&#1072;%202015/&#1047;&#1055;-&#1082;%202%20&#1082;&#1074;.%202015%20&#1086;&#1090;&#1095;&#1077;&#1090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soa\Desktop\&#1058;&#1072;&#1073;&#1083;&#1080;&#1094;&#1072;%202\&#1047;&#1055;%20-%20&#1082;&#1091;&#1083;&#1100;&#1091;&#1088;&#1072;%202015\&#1047;&#1055;-&#1082;%20&#1075;&#1086;&#1076;%202015%20&#1040;&#1050;&#104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 refreshError="1">
        <row r="3">
          <cell r="B3" t="str">
            <v>Финансово-экономическое обоснование к распоряжению Правительства Иркутской области "Об утверждении плана мероприятий ("дорожной карты") "Изменения в отраслях социальной сферты, направленные на повышение эффективности здравоохранения Иркутской области"</v>
          </cell>
        </row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ФЭО ТМК 2020"/>
      <sheetName val="ФЭО ГКСКТИ 2020"/>
      <sheetName val="СЗП и доп.асс 2020"/>
      <sheetName val="Форма 2"/>
      <sheetName val=" разбивка доп. ас 2020"/>
      <sheetName val="ФЭО ТМК 2019 октябрь"/>
      <sheetName val="ФЭО ГКСКТИ 2019 октябрь"/>
      <sheetName val="СЗП и доп.асс 2019 октябрь"/>
      <sheetName val="Форма 2 октябрь"/>
      <sheetName val=" разбивка доп. асс 2019 октябрь"/>
      <sheetName val=" разбивка доп. асс 2019 апрель"/>
      <sheetName val="СЗП и доп.асс 2019 апрель"/>
      <sheetName val="ФЭО ТМК 2019 апрель"/>
      <sheetName val="ФЭО ГКСКТИ 2019 апрель"/>
      <sheetName val="Форма 2 апрель"/>
      <sheetName val="СЗП и доп.асс 2018 декабрь"/>
      <sheetName val="ФЭО ТМК 2018 декабрь"/>
      <sheetName val="ФЭО ГКСКТИ 2018 декабрь"/>
      <sheetName val=" разбивка доп. асс 2018 декабрь"/>
      <sheetName val="ФЭО ТМК 2018 январь"/>
      <sheetName val="ФЭО ГКСКТИ 2018 январь"/>
      <sheetName val=" разбивка доп. асс 2018 январь"/>
      <sheetName val="СЗП и доп.асс 2017"/>
      <sheetName val="Доп асс 2017"/>
    </sheetNames>
    <sheetDataSet>
      <sheetData sheetId="0" refreshError="1"/>
      <sheetData sheetId="1" refreshError="1"/>
      <sheetData sheetId="2">
        <row r="9">
          <cell r="B9">
            <v>61</v>
          </cell>
          <cell r="N9">
            <v>61</v>
          </cell>
          <cell r="P9">
            <v>37609.153467133336</v>
          </cell>
        </row>
        <row r="10">
          <cell r="N10">
            <v>39</v>
          </cell>
          <cell r="P10">
            <v>38247.218710202578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1.3"/>
      <sheetName val="ДПО"/>
      <sheetName val="3.2.2"/>
      <sheetName val="ДШИ"/>
      <sheetName val="3.2.1"/>
      <sheetName val="Свод Образов"/>
      <sheetName val="Свод ЗП-О"/>
      <sheetName val="СЗП"/>
      <sheetName val="Дк"/>
      <sheetName val="УК расш(о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2">
          <cell r="E12">
            <v>1</v>
          </cell>
          <cell r="G12">
            <v>8</v>
          </cell>
          <cell r="AP12">
            <v>716.2</v>
          </cell>
          <cell r="AR12">
            <v>5392.7</v>
          </cell>
          <cell r="BH12">
            <v>280.7</v>
          </cell>
          <cell r="BJ12">
            <v>235.4</v>
          </cell>
          <cell r="CS12">
            <v>716.2</v>
          </cell>
          <cell r="CU12">
            <v>5372.4</v>
          </cell>
          <cell r="EE12">
            <v>20.3</v>
          </cell>
        </row>
        <row r="16">
          <cell r="E16">
            <v>1</v>
          </cell>
          <cell r="F16">
            <v>1</v>
          </cell>
          <cell r="G16">
            <v>14.4</v>
          </cell>
          <cell r="U16">
            <v>4.7</v>
          </cell>
          <cell r="Y16">
            <v>0.3</v>
          </cell>
          <cell r="AK16">
            <v>0.2</v>
          </cell>
          <cell r="AP16">
            <v>901.8</v>
          </cell>
          <cell r="AQ16">
            <v>856.3</v>
          </cell>
          <cell r="AR16">
            <v>8182.4</v>
          </cell>
          <cell r="BF16">
            <v>1384.6</v>
          </cell>
          <cell r="BH16">
            <v>280.5</v>
          </cell>
          <cell r="BI16">
            <v>314.8</v>
          </cell>
          <cell r="CC16">
            <v>62.4</v>
          </cell>
          <cell r="CO16">
            <v>57</v>
          </cell>
          <cell r="CS16">
            <v>901.8</v>
          </cell>
          <cell r="CT16">
            <v>856.3</v>
          </cell>
          <cell r="CU16">
            <v>8107.2</v>
          </cell>
          <cell r="DI16">
            <v>1384.6</v>
          </cell>
          <cell r="EE16">
            <v>75.2</v>
          </cell>
          <cell r="EW16">
            <v>62.4</v>
          </cell>
          <cell r="FI16">
            <v>57</v>
          </cell>
        </row>
        <row r="17">
          <cell r="E17">
            <v>1</v>
          </cell>
          <cell r="F17">
            <v>1.9</v>
          </cell>
          <cell r="G17">
            <v>16.899999999999999</v>
          </cell>
          <cell r="U17">
            <v>8.8000000000000007</v>
          </cell>
          <cell r="Y17">
            <v>0.4</v>
          </cell>
          <cell r="AP17">
            <v>674.2</v>
          </cell>
          <cell r="AQ17">
            <v>646.79999999999995</v>
          </cell>
          <cell r="AR17">
            <v>7695.5</v>
          </cell>
          <cell r="BF17">
            <v>1701.7</v>
          </cell>
          <cell r="BH17">
            <v>259.39999999999998</v>
          </cell>
          <cell r="BI17">
            <v>123.2</v>
          </cell>
          <cell r="BJ17">
            <v>121.1</v>
          </cell>
          <cell r="BX17">
            <v>146.4</v>
          </cell>
          <cell r="CC17">
            <v>77.2</v>
          </cell>
          <cell r="CS17">
            <v>674.2</v>
          </cell>
          <cell r="CT17">
            <v>646.79999999999995</v>
          </cell>
          <cell r="CU17">
            <v>7695.5</v>
          </cell>
          <cell r="DI17">
            <v>1701.7</v>
          </cell>
          <cell r="EW17">
            <v>77.2</v>
          </cell>
        </row>
        <row r="19">
          <cell r="E19">
            <v>1</v>
          </cell>
          <cell r="G19">
            <v>10</v>
          </cell>
          <cell r="U19">
            <v>3.4</v>
          </cell>
          <cell r="X19">
            <v>0.1</v>
          </cell>
          <cell r="Y19">
            <v>2.2000000000000002</v>
          </cell>
          <cell r="AM19">
            <v>0.1</v>
          </cell>
          <cell r="AP19">
            <v>851.9</v>
          </cell>
          <cell r="AR19">
            <v>5534.2</v>
          </cell>
          <cell r="BF19">
            <v>1060.7</v>
          </cell>
          <cell r="BH19">
            <v>357.4</v>
          </cell>
          <cell r="CB19">
            <v>26.3</v>
          </cell>
          <cell r="CC19">
            <v>580.70000000000005</v>
          </cell>
          <cell r="CQ19">
            <v>25.8</v>
          </cell>
          <cell r="CS19">
            <v>851.9</v>
          </cell>
          <cell r="CU19">
            <v>5534.2</v>
          </cell>
          <cell r="DI19">
            <v>1060.7</v>
          </cell>
          <cell r="EV19">
            <v>26.3</v>
          </cell>
          <cell r="EW19">
            <v>580.70000000000005</v>
          </cell>
          <cell r="FK19">
            <v>25.8</v>
          </cell>
        </row>
        <row r="20">
          <cell r="E20">
            <v>1</v>
          </cell>
          <cell r="F20">
            <v>1</v>
          </cell>
          <cell r="G20">
            <v>9.1999999999999993</v>
          </cell>
          <cell r="U20">
            <v>5</v>
          </cell>
          <cell r="Y20">
            <v>0.9</v>
          </cell>
          <cell r="AP20">
            <v>582.29999999999995</v>
          </cell>
          <cell r="AQ20">
            <v>454</v>
          </cell>
          <cell r="AR20">
            <v>5372.3</v>
          </cell>
          <cell r="BF20">
            <v>1543.1</v>
          </cell>
          <cell r="CC20">
            <v>535.6</v>
          </cell>
          <cell r="CS20">
            <v>582.29999999999995</v>
          </cell>
          <cell r="CT20">
            <v>454</v>
          </cell>
          <cell r="CU20">
            <v>5242.3</v>
          </cell>
          <cell r="DI20">
            <v>1479</v>
          </cell>
          <cell r="EE20">
            <v>130</v>
          </cell>
          <cell r="ES20">
            <v>64.099999999999994</v>
          </cell>
          <cell r="EW20">
            <v>535.6</v>
          </cell>
        </row>
        <row r="21">
          <cell r="E21">
            <v>1</v>
          </cell>
          <cell r="G21">
            <v>8.5</v>
          </cell>
          <cell r="U21">
            <v>2.8</v>
          </cell>
          <cell r="Y21">
            <v>1</v>
          </cell>
          <cell r="AP21">
            <v>762.4</v>
          </cell>
          <cell r="AR21">
            <v>4270.7</v>
          </cell>
          <cell r="BF21">
            <v>710.6</v>
          </cell>
          <cell r="BH21">
            <v>331.6</v>
          </cell>
          <cell r="CC21">
            <v>267.8</v>
          </cell>
          <cell r="CS21">
            <v>762.4</v>
          </cell>
          <cell r="CU21">
            <v>4270.7</v>
          </cell>
          <cell r="DI21">
            <v>710.6</v>
          </cell>
          <cell r="EW21">
            <v>267.8</v>
          </cell>
        </row>
        <row r="29">
          <cell r="E29">
            <v>1</v>
          </cell>
          <cell r="F29">
            <v>3</v>
          </cell>
          <cell r="G29">
            <v>27.3</v>
          </cell>
          <cell r="S29">
            <v>1.5</v>
          </cell>
          <cell r="U29">
            <v>4</v>
          </cell>
          <cell r="Y29">
            <v>0.3</v>
          </cell>
          <cell r="AK29">
            <v>0.4</v>
          </cell>
          <cell r="AP29">
            <v>1011.5</v>
          </cell>
          <cell r="AQ29">
            <v>2113.9</v>
          </cell>
          <cell r="AR29">
            <v>16775.100000000002</v>
          </cell>
          <cell r="BD29">
            <v>970.80000000000007</v>
          </cell>
          <cell r="BF29">
            <v>1602.1</v>
          </cell>
          <cell r="BI29">
            <v>225.4</v>
          </cell>
          <cell r="BJ29">
            <v>679.9</v>
          </cell>
          <cell r="BV29">
            <v>46.5</v>
          </cell>
          <cell r="BX29">
            <v>109.8</v>
          </cell>
          <cell r="CC29">
            <v>128.6</v>
          </cell>
          <cell r="CO29">
            <v>160.4</v>
          </cell>
          <cell r="CS29">
            <v>1003.2</v>
          </cell>
          <cell r="CT29">
            <v>2033.4</v>
          </cell>
          <cell r="CU29">
            <v>15617.2</v>
          </cell>
          <cell r="DG29">
            <v>876.2</v>
          </cell>
          <cell r="DI29">
            <v>1470.5</v>
          </cell>
          <cell r="EC29">
            <v>8.3000000000000007</v>
          </cell>
          <cell r="ED29">
            <v>80.5</v>
          </cell>
          <cell r="EE29">
            <v>1157.9000000000001</v>
          </cell>
          <cell r="EQ29">
            <v>94.6</v>
          </cell>
          <cell r="ES29">
            <v>131.6</v>
          </cell>
          <cell r="EW29">
            <v>128.6</v>
          </cell>
          <cell r="FI29">
            <v>160.4</v>
          </cell>
        </row>
        <row r="30">
          <cell r="E30">
            <v>1</v>
          </cell>
          <cell r="G30">
            <v>2.1</v>
          </cell>
          <cell r="U30">
            <v>2</v>
          </cell>
          <cell r="Y30">
            <v>0.9</v>
          </cell>
          <cell r="AP30">
            <v>914.2</v>
          </cell>
          <cell r="AR30">
            <v>1517.4</v>
          </cell>
          <cell r="BF30">
            <v>595.9</v>
          </cell>
          <cell r="BH30">
            <v>430.6</v>
          </cell>
          <cell r="CC30">
            <v>260.60000000000002</v>
          </cell>
          <cell r="CS30">
            <v>914.2</v>
          </cell>
          <cell r="CU30">
            <v>1517.4</v>
          </cell>
          <cell r="DI30">
            <v>595.9</v>
          </cell>
          <cell r="EW30">
            <v>260.60000000000002</v>
          </cell>
        </row>
        <row r="32">
          <cell r="D32">
            <v>766</v>
          </cell>
          <cell r="E32">
            <v>25</v>
          </cell>
          <cell r="F32">
            <v>33.799999999999997</v>
          </cell>
          <cell r="G32">
            <v>492.40000000000009</v>
          </cell>
          <cell r="S32">
            <v>18</v>
          </cell>
          <cell r="U32">
            <v>196.8</v>
          </cell>
          <cell r="V32">
            <v>85.800000000000011</v>
          </cell>
          <cell r="W32">
            <v>0</v>
          </cell>
          <cell r="X32">
            <v>0.1</v>
          </cell>
          <cell r="Y32">
            <v>59.29999999999999</v>
          </cell>
          <cell r="AK32">
            <v>2.2999999999999998</v>
          </cell>
          <cell r="AM32">
            <v>24.1</v>
          </cell>
          <cell r="AN32">
            <v>323395</v>
          </cell>
          <cell r="AP32">
            <v>22396.1</v>
          </cell>
          <cell r="AQ32">
            <v>18983.800000000003</v>
          </cell>
          <cell r="AR32">
            <v>224236.09999999998</v>
          </cell>
          <cell r="BD32">
            <v>6227.5</v>
          </cell>
          <cell r="BF32">
            <v>51551.5</v>
          </cell>
          <cell r="BG32">
            <v>30722.399999999994</v>
          </cell>
          <cell r="BH32">
            <v>5340.2</v>
          </cell>
          <cell r="BI32">
            <v>2394.8000000000002</v>
          </cell>
          <cell r="BJ32">
            <v>17681.8</v>
          </cell>
          <cell r="BV32">
            <v>991.5</v>
          </cell>
          <cell r="BX32">
            <v>4314.1000000000004</v>
          </cell>
          <cell r="BY32">
            <v>21576.5</v>
          </cell>
          <cell r="CA32">
            <v>0</v>
          </cell>
          <cell r="CB32">
            <v>26.3</v>
          </cell>
          <cell r="CC32">
            <v>15148.000000000002</v>
          </cell>
          <cell r="CO32">
            <v>509.6</v>
          </cell>
          <cell r="CQ32">
            <v>5892.5999999999995</v>
          </cell>
          <cell r="CR32">
            <v>304453.29999999993</v>
          </cell>
          <cell r="CS32">
            <v>20924.599999999999</v>
          </cell>
          <cell r="CT32">
            <v>17320.2</v>
          </cell>
          <cell r="CU32">
            <v>211704.7</v>
          </cell>
          <cell r="DG32">
            <v>5958.3</v>
          </cell>
          <cell r="DI32">
            <v>48545.5</v>
          </cell>
          <cell r="EB32">
            <v>18941.7</v>
          </cell>
          <cell r="EC32">
            <v>1471.5</v>
          </cell>
          <cell r="ED32">
            <v>1663.6</v>
          </cell>
          <cell r="EE32">
            <v>12531.4</v>
          </cell>
          <cell r="EQ32">
            <v>269.2</v>
          </cell>
          <cell r="ES32">
            <v>3006</v>
          </cell>
          <cell r="ET32">
            <v>20946.5</v>
          </cell>
          <cell r="EU32">
            <v>0</v>
          </cell>
          <cell r="EV32">
            <v>26.3</v>
          </cell>
          <cell r="EW32">
            <v>14756.600000000002</v>
          </cell>
          <cell r="FI32">
            <v>509.6</v>
          </cell>
          <cell r="FK32">
            <v>5654</v>
          </cell>
          <cell r="GD32">
            <v>630</v>
          </cell>
          <cell r="GE32">
            <v>0</v>
          </cell>
          <cell r="GF32">
            <v>0</v>
          </cell>
          <cell r="GG32">
            <v>391.4</v>
          </cell>
          <cell r="GS32">
            <v>0</v>
          </cell>
          <cell r="GU32">
            <v>238.6</v>
          </cell>
          <cell r="GV32">
            <v>35182.223672758926</v>
          </cell>
          <cell r="GW32">
            <v>74653.666666666672</v>
          </cell>
          <cell r="GX32">
            <v>46804.240631163717</v>
          </cell>
          <cell r="GY32">
            <v>37949.515976171118</v>
          </cell>
          <cell r="HG32">
            <v>28831.018518518518</v>
          </cell>
          <cell r="HH32">
            <v>21829.056571815716</v>
          </cell>
        </row>
        <row r="34">
          <cell r="E34">
            <v>1</v>
          </cell>
          <cell r="F34">
            <v>1.6</v>
          </cell>
          <cell r="G34">
            <v>19</v>
          </cell>
          <cell r="U34">
            <v>7.8</v>
          </cell>
          <cell r="Y34">
            <v>2</v>
          </cell>
          <cell r="AM34">
            <v>1.7</v>
          </cell>
          <cell r="AP34">
            <v>729</v>
          </cell>
          <cell r="AQ34">
            <v>463.3</v>
          </cell>
          <cell r="AR34">
            <v>8019.5999999999995</v>
          </cell>
          <cell r="BF34">
            <v>2956.2999999999997</v>
          </cell>
          <cell r="BH34">
            <v>286.2</v>
          </cell>
          <cell r="BI34">
            <v>267.3</v>
          </cell>
          <cell r="BJ34">
            <v>964.6</v>
          </cell>
          <cell r="BX34">
            <v>982.2</v>
          </cell>
          <cell r="CC34">
            <v>426.1</v>
          </cell>
          <cell r="CQ34">
            <v>363.8</v>
          </cell>
          <cell r="CS34">
            <v>708</v>
          </cell>
          <cell r="CT34">
            <v>462.2</v>
          </cell>
          <cell r="CU34">
            <v>7636.4</v>
          </cell>
          <cell r="DI34">
            <v>2883.6</v>
          </cell>
          <cell r="EC34">
            <v>21</v>
          </cell>
          <cell r="ED34">
            <v>1.1000000000000001</v>
          </cell>
          <cell r="EE34">
            <v>383.2</v>
          </cell>
          <cell r="ES34">
            <v>72.7</v>
          </cell>
          <cell r="EW34">
            <v>418.8</v>
          </cell>
          <cell r="FK34">
            <v>363.8</v>
          </cell>
          <cell r="GG34">
            <v>7.3</v>
          </cell>
        </row>
        <row r="35">
          <cell r="E35">
            <v>0.4</v>
          </cell>
          <cell r="G35">
            <v>10</v>
          </cell>
          <cell r="U35">
            <v>6</v>
          </cell>
          <cell r="Y35">
            <v>0.1</v>
          </cell>
          <cell r="AP35">
            <v>416.6</v>
          </cell>
          <cell r="AR35">
            <v>5027.3</v>
          </cell>
          <cell r="BF35">
            <v>2623.4</v>
          </cell>
          <cell r="BH35">
            <v>1.5</v>
          </cell>
          <cell r="BJ35">
            <v>18.5</v>
          </cell>
          <cell r="BX35">
            <v>4</v>
          </cell>
          <cell r="CC35">
            <v>22.3</v>
          </cell>
          <cell r="CS35">
            <v>415.1</v>
          </cell>
          <cell r="CU35">
            <v>5008.8</v>
          </cell>
          <cell r="DI35">
            <v>2619.4</v>
          </cell>
          <cell r="EC35">
            <v>1.5</v>
          </cell>
          <cell r="EE35">
            <v>18.5</v>
          </cell>
          <cell r="ES35">
            <v>4</v>
          </cell>
          <cell r="EW35">
            <v>22.3</v>
          </cell>
        </row>
        <row r="36">
          <cell r="E36">
            <v>1</v>
          </cell>
          <cell r="G36">
            <v>11</v>
          </cell>
          <cell r="U36">
            <v>5</v>
          </cell>
          <cell r="Y36">
            <v>1.8</v>
          </cell>
          <cell r="AP36">
            <v>495.5</v>
          </cell>
          <cell r="AR36">
            <v>4625.3</v>
          </cell>
          <cell r="BF36">
            <v>1409.2</v>
          </cell>
          <cell r="BH36">
            <v>47.9</v>
          </cell>
          <cell r="BJ36">
            <v>561.79999999999995</v>
          </cell>
          <cell r="CC36">
            <v>334.2</v>
          </cell>
          <cell r="CS36">
            <v>495.5</v>
          </cell>
          <cell r="CU36">
            <v>4625.3</v>
          </cell>
          <cell r="DI36">
            <v>1409.2</v>
          </cell>
          <cell r="EW36">
            <v>334.2</v>
          </cell>
        </row>
        <row r="37">
          <cell r="E37">
            <v>1</v>
          </cell>
          <cell r="G37">
            <v>5</v>
          </cell>
          <cell r="U37">
            <v>4.5</v>
          </cell>
          <cell r="Y37">
            <v>0.5</v>
          </cell>
          <cell r="AP37">
            <v>496.6</v>
          </cell>
          <cell r="AR37">
            <v>3047</v>
          </cell>
          <cell r="BF37">
            <v>1335.1</v>
          </cell>
          <cell r="BJ37">
            <v>138.69999999999999</v>
          </cell>
          <cell r="CC37">
            <v>130.9</v>
          </cell>
          <cell r="CS37">
            <v>496.6</v>
          </cell>
          <cell r="CU37">
            <v>3047</v>
          </cell>
          <cell r="DI37">
            <v>1335.1</v>
          </cell>
          <cell r="EW37">
            <v>130.9</v>
          </cell>
        </row>
        <row r="38">
          <cell r="E38">
            <v>1</v>
          </cell>
          <cell r="G38">
            <v>9.8000000000000007</v>
          </cell>
          <cell r="U38">
            <v>2.7</v>
          </cell>
          <cell r="AM38">
            <v>1.1000000000000001</v>
          </cell>
          <cell r="AP38">
            <v>468.3</v>
          </cell>
          <cell r="AR38">
            <v>4259.0999999999995</v>
          </cell>
          <cell r="BF38">
            <v>527.79999999999995</v>
          </cell>
          <cell r="BJ38">
            <v>141.19999999999999</v>
          </cell>
          <cell r="CQ38">
            <v>239.39999999999998</v>
          </cell>
          <cell r="CS38">
            <v>468.3</v>
          </cell>
          <cell r="CU38">
            <v>4225.8999999999996</v>
          </cell>
          <cell r="DI38">
            <v>513.9</v>
          </cell>
          <cell r="EE38">
            <v>33.200000000000003</v>
          </cell>
          <cell r="ES38">
            <v>13.9</v>
          </cell>
          <cell r="FK38">
            <v>232.7</v>
          </cell>
          <cell r="GU38">
            <v>6.7</v>
          </cell>
        </row>
        <row r="43">
          <cell r="D43">
            <v>86.8</v>
          </cell>
          <cell r="E43">
            <v>4.4000000000000004</v>
          </cell>
          <cell r="F43">
            <v>1.6</v>
          </cell>
          <cell r="G43">
            <v>54.8</v>
          </cell>
          <cell r="S43">
            <v>0</v>
          </cell>
          <cell r="U43">
            <v>26</v>
          </cell>
          <cell r="V43">
            <v>7.2000000000000011</v>
          </cell>
          <cell r="W43">
            <v>0</v>
          </cell>
          <cell r="X43">
            <v>0</v>
          </cell>
          <cell r="Y43">
            <v>4.4000000000000004</v>
          </cell>
          <cell r="AK43">
            <v>0</v>
          </cell>
          <cell r="AM43">
            <v>2.8</v>
          </cell>
          <cell r="AN43">
            <v>36899.4</v>
          </cell>
          <cell r="AP43">
            <v>2606</v>
          </cell>
          <cell r="AQ43">
            <v>463.3</v>
          </cell>
          <cell r="AR43">
            <v>24978.3</v>
          </cell>
          <cell r="BD43">
            <v>0</v>
          </cell>
          <cell r="BF43">
            <v>8851.7999999999993</v>
          </cell>
          <cell r="BG43">
            <v>3413.8999999999996</v>
          </cell>
          <cell r="BH43">
            <v>335.59999999999997</v>
          </cell>
          <cell r="BI43">
            <v>267.3</v>
          </cell>
          <cell r="BJ43">
            <v>1824.8000000000002</v>
          </cell>
          <cell r="BV43">
            <v>0</v>
          </cell>
          <cell r="BX43">
            <v>986.2</v>
          </cell>
          <cell r="BY43">
            <v>1516.7000000000003</v>
          </cell>
          <cell r="CA43">
            <v>0</v>
          </cell>
          <cell r="CB43">
            <v>0</v>
          </cell>
          <cell r="CC43">
            <v>913.5</v>
          </cell>
          <cell r="CO43">
            <v>0</v>
          </cell>
          <cell r="CQ43">
            <v>603.20000000000005</v>
          </cell>
          <cell r="CR43">
            <v>36350.300000000003</v>
          </cell>
          <cell r="CS43">
            <v>2583.5</v>
          </cell>
          <cell r="CT43">
            <v>462.2</v>
          </cell>
          <cell r="CU43">
            <v>24543.4</v>
          </cell>
          <cell r="DG43">
            <v>0</v>
          </cell>
          <cell r="DI43">
            <v>8761.1999999999989</v>
          </cell>
          <cell r="EB43">
            <v>549.1</v>
          </cell>
          <cell r="EC43">
            <v>22.5</v>
          </cell>
          <cell r="ED43">
            <v>1.1000000000000001</v>
          </cell>
          <cell r="EE43">
            <v>434.9</v>
          </cell>
          <cell r="EQ43">
            <v>0</v>
          </cell>
          <cell r="ES43">
            <v>90.600000000000009</v>
          </cell>
          <cell r="ET43">
            <v>1502.7</v>
          </cell>
          <cell r="EU43">
            <v>0</v>
          </cell>
          <cell r="EV43">
            <v>0</v>
          </cell>
          <cell r="EW43">
            <v>906.19999999999993</v>
          </cell>
          <cell r="FI43">
            <v>0</v>
          </cell>
          <cell r="FK43">
            <v>596.5</v>
          </cell>
          <cell r="GD43">
            <v>14</v>
          </cell>
          <cell r="GE43">
            <v>0</v>
          </cell>
          <cell r="GF43">
            <v>0</v>
          </cell>
          <cell r="GG43">
            <v>7.3</v>
          </cell>
          <cell r="GS43">
            <v>0</v>
          </cell>
          <cell r="GU43">
            <v>6.7</v>
          </cell>
          <cell r="GV43">
            <v>35425.691244239635</v>
          </cell>
          <cell r="GW43">
            <v>49356.060606060601</v>
          </cell>
          <cell r="GX43">
            <v>24130.208333333332</v>
          </cell>
          <cell r="GY43">
            <v>37984.03284671533</v>
          </cell>
          <cell r="HG43" t="e">
            <v>#DIV/0!</v>
          </cell>
          <cell r="HH43">
            <v>28371.153846153844</v>
          </cell>
        </row>
        <row r="44">
          <cell r="D44">
            <v>852.8</v>
          </cell>
          <cell r="E44">
            <v>29.4</v>
          </cell>
          <cell r="F44">
            <v>35.4</v>
          </cell>
          <cell r="G44">
            <v>547.20000000000005</v>
          </cell>
          <cell r="S44">
            <v>18</v>
          </cell>
          <cell r="U44">
            <v>222.8</v>
          </cell>
          <cell r="V44">
            <v>93.000000000000014</v>
          </cell>
          <cell r="W44">
            <v>0</v>
          </cell>
          <cell r="X44">
            <v>0.1</v>
          </cell>
          <cell r="Y44">
            <v>63.699999999999989</v>
          </cell>
          <cell r="AK44">
            <v>2.2999999999999998</v>
          </cell>
          <cell r="AM44">
            <v>26.900000000000002</v>
          </cell>
          <cell r="AN44">
            <v>360294.40000000002</v>
          </cell>
          <cell r="AP44">
            <v>25002.1</v>
          </cell>
          <cell r="AQ44">
            <v>19447.100000000002</v>
          </cell>
          <cell r="AR44">
            <v>249214.39999999997</v>
          </cell>
          <cell r="BD44">
            <v>6227.5</v>
          </cell>
          <cell r="BF44">
            <v>60403.3</v>
          </cell>
          <cell r="BG44">
            <v>34136.299999999996</v>
          </cell>
          <cell r="BH44">
            <v>5675.8</v>
          </cell>
          <cell r="BI44">
            <v>2662.1000000000004</v>
          </cell>
          <cell r="BJ44">
            <v>19506.599999999999</v>
          </cell>
          <cell r="BV44">
            <v>991.5</v>
          </cell>
          <cell r="BX44">
            <v>5300.3</v>
          </cell>
          <cell r="BY44">
            <v>23093.200000000001</v>
          </cell>
          <cell r="CA44">
            <v>0</v>
          </cell>
          <cell r="CB44">
            <v>26.3</v>
          </cell>
          <cell r="CC44">
            <v>16061.500000000002</v>
          </cell>
          <cell r="CO44">
            <v>509.6</v>
          </cell>
          <cell r="CQ44">
            <v>6495.7999999999993</v>
          </cell>
          <cell r="CR44">
            <v>340803.59999999992</v>
          </cell>
          <cell r="CS44">
            <v>23508.1</v>
          </cell>
          <cell r="CT44">
            <v>17782.400000000001</v>
          </cell>
          <cell r="CU44">
            <v>236248.1</v>
          </cell>
          <cell r="DG44">
            <v>5958.3</v>
          </cell>
          <cell r="DI44">
            <v>57306.7</v>
          </cell>
          <cell r="EB44">
            <v>19490.8</v>
          </cell>
          <cell r="EC44">
            <v>1494</v>
          </cell>
          <cell r="ED44">
            <v>1664.6999999999998</v>
          </cell>
          <cell r="EE44">
            <v>12966.3</v>
          </cell>
          <cell r="EQ44">
            <v>269.2</v>
          </cell>
          <cell r="ES44">
            <v>3096.6</v>
          </cell>
          <cell r="ET44">
            <v>22449.200000000001</v>
          </cell>
          <cell r="EU44">
            <v>0</v>
          </cell>
          <cell r="EV44">
            <v>26.3</v>
          </cell>
          <cell r="EW44">
            <v>15662.800000000003</v>
          </cell>
          <cell r="FI44">
            <v>509.6</v>
          </cell>
          <cell r="FK44">
            <v>6250.5</v>
          </cell>
          <cell r="GD44">
            <v>644</v>
          </cell>
          <cell r="GE44">
            <v>0</v>
          </cell>
          <cell r="GF44">
            <v>0</v>
          </cell>
          <cell r="GG44">
            <v>398.7</v>
          </cell>
          <cell r="GS44">
            <v>0</v>
          </cell>
          <cell r="GU44">
            <v>245.29999999999998</v>
          </cell>
          <cell r="GV44">
            <v>35207.004377736092</v>
          </cell>
          <cell r="GW44">
            <v>70867.63038548753</v>
          </cell>
          <cell r="GX44">
            <v>45779.425612052735</v>
          </cell>
          <cell r="GY44">
            <v>37952.97270955165</v>
          </cell>
          <cell r="HG44">
            <v>28831.018518518518</v>
          </cell>
          <cell r="HH44">
            <v>22592.497007779773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9">
          <cell r="F9">
            <v>61</v>
          </cell>
          <cell r="Q9">
            <v>37623.633879781424</v>
          </cell>
        </row>
        <row r="11">
          <cell r="F11">
            <v>40.299999999999997</v>
          </cell>
          <cell r="Q11">
            <v>38247.311827956997</v>
          </cell>
        </row>
        <row r="15">
          <cell r="F15">
            <v>19</v>
          </cell>
          <cell r="Q15">
            <v>35173.684210526313</v>
          </cell>
        </row>
        <row r="17">
          <cell r="F17">
            <v>10</v>
          </cell>
          <cell r="Q17">
            <v>41894.166666666672</v>
          </cell>
        </row>
        <row r="19">
          <cell r="F19">
            <v>11</v>
          </cell>
          <cell r="Q19">
            <v>35040.151515151512</v>
          </cell>
        </row>
        <row r="21">
          <cell r="F21">
            <v>5</v>
          </cell>
          <cell r="Q21">
            <v>50783.333333333328</v>
          </cell>
        </row>
        <row r="23">
          <cell r="F23">
            <v>9.8000000000000007</v>
          </cell>
          <cell r="Q23">
            <v>36216.836734693868</v>
          </cell>
        </row>
        <row r="26">
          <cell r="F26">
            <v>8</v>
          </cell>
          <cell r="Q26">
            <v>56173.958333333328</v>
          </cell>
        </row>
        <row r="35">
          <cell r="F35">
            <v>14.4</v>
          </cell>
          <cell r="Q35">
            <v>47351.851851851847</v>
          </cell>
        </row>
        <row r="38">
          <cell r="F38">
            <v>16.899999999999999</v>
          </cell>
          <cell r="Q38">
            <v>37946.25246548323</v>
          </cell>
        </row>
        <row r="41">
          <cell r="F41">
            <v>10</v>
          </cell>
          <cell r="Q41">
            <v>46118.333333333336</v>
          </cell>
        </row>
        <row r="44">
          <cell r="F44">
            <v>9.1999999999999993</v>
          </cell>
          <cell r="Q44">
            <v>48662.137681159431</v>
          </cell>
        </row>
        <row r="47">
          <cell r="F47">
            <v>8.5</v>
          </cell>
          <cell r="Q47">
            <v>41869.607843137252</v>
          </cell>
        </row>
        <row r="58">
          <cell r="F58">
            <v>5.7</v>
          </cell>
          <cell r="Q58">
            <v>33972.222222222219</v>
          </cell>
        </row>
        <row r="59">
          <cell r="F59">
            <v>6.7</v>
          </cell>
          <cell r="Q59">
            <v>37303.482587064675</v>
          </cell>
        </row>
        <row r="60">
          <cell r="F60">
            <v>11</v>
          </cell>
          <cell r="Q60">
            <v>33875</v>
          </cell>
        </row>
        <row r="61">
          <cell r="F61">
            <v>12.2</v>
          </cell>
          <cell r="Q61">
            <v>32428.278688524591</v>
          </cell>
        </row>
        <row r="65">
          <cell r="F65">
            <v>5</v>
          </cell>
          <cell r="Q65">
            <v>51525</v>
          </cell>
        </row>
        <row r="66">
          <cell r="F66">
            <v>4</v>
          </cell>
          <cell r="Q66">
            <v>48877.083333333328</v>
          </cell>
        </row>
        <row r="73">
          <cell r="F73">
            <v>15.8</v>
          </cell>
          <cell r="Q73">
            <v>46168.248945147672</v>
          </cell>
        </row>
        <row r="74">
          <cell r="F74">
            <v>17.2</v>
          </cell>
          <cell r="Q74">
            <v>37062.015503875977</v>
          </cell>
        </row>
        <row r="75">
          <cell r="F75">
            <v>26.7</v>
          </cell>
          <cell r="Q75">
            <v>32171.972534332086</v>
          </cell>
        </row>
        <row r="76">
          <cell r="F76">
            <v>54.1</v>
          </cell>
          <cell r="Q76">
            <v>31240.449784349967</v>
          </cell>
        </row>
        <row r="77">
          <cell r="F77">
            <v>42.3</v>
          </cell>
          <cell r="Q77">
            <v>34055.752561071713</v>
          </cell>
        </row>
        <row r="78">
          <cell r="F78">
            <v>30.5</v>
          </cell>
          <cell r="Q78">
            <v>33018.306010928958</v>
          </cell>
        </row>
        <row r="79">
          <cell r="F79">
            <v>27.4</v>
          </cell>
          <cell r="Q79">
            <v>39739.355231143556</v>
          </cell>
        </row>
        <row r="80">
          <cell r="F80">
            <v>10</v>
          </cell>
          <cell r="Q80">
            <v>33520.833333333336</v>
          </cell>
        </row>
        <row r="81">
          <cell r="F81">
            <v>27.3</v>
          </cell>
          <cell r="Q81">
            <v>51206.043956043963</v>
          </cell>
        </row>
        <row r="84">
          <cell r="F84">
            <v>2.1</v>
          </cell>
          <cell r="Q84">
            <v>60214.285714285717</v>
          </cell>
        </row>
        <row r="90">
          <cell r="F90">
            <v>93.4</v>
          </cell>
          <cell r="Q90">
            <v>37226.980728051385</v>
          </cell>
        </row>
        <row r="91">
          <cell r="F91">
            <v>21</v>
          </cell>
          <cell r="Q91">
            <v>33751.5873015873</v>
          </cell>
        </row>
        <row r="92">
          <cell r="F92">
            <v>13</v>
          </cell>
          <cell r="Q92">
            <v>37400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27">
          <cell r="C27" t="str">
            <v>Муниципальное бюджетное учреждение дополнительного образования "Каргасокская детская школа искусств"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40">
          <cell r="C40" t="str">
            <v>Муниципальное автономное образовательное учреждение дополнительного образования детей «Первомайская детская школа искусств"</v>
          </cell>
        </row>
        <row r="48">
          <cell r="C48" t="str">
            <v>Муниципальное бюджетное образовательное учреждение дополнительного образования детей "Детская школа искусств д.Кисловка"</v>
          </cell>
        </row>
        <row r="49">
          <cell r="C49" t="str">
            <v>Муниципальное бюджетное образовательное учреждение дополнительного образования детей "Детская школа искусств п.Зональная Станция"</v>
          </cell>
        </row>
        <row r="50">
          <cell r="C50" t="str">
            <v>Муниципальное бюджетное образовательное учреждение дополнительного образования детей "Детская школа искусств п.Мирный"</v>
          </cell>
        </row>
        <row r="51">
          <cell r="C51" t="str">
            <v>Муниципальное бюджетное образовательное учреждение дополнительного образования детей "Детская школа искусств п.Молодежный"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возврат"/>
      <sheetName val=" разбивка доп.асс 2020"/>
      <sheetName val="расчет"/>
      <sheetName val="ФОРМА 2 2020"/>
      <sheetName val="ФОРМА 2 2020 (черновик)"/>
      <sheetName val="ур.СЗП октябрь"/>
      <sheetName val=" разбивка доп.асс2019 мо октябр"/>
      <sheetName val="ФОРМА 2апрель-октябрь"/>
      <sheetName val="доп.асс2019 октябрь (недейств)1"/>
      <sheetName val="ФОРМА 2октябрь(недейств.) 1"/>
      <sheetName val="Разб Доп ассигн 2019 октябрь"/>
      <sheetName val="ФОРМА 2октябрь(недейств.)"/>
      <sheetName val="ур.СЗП декабрь2018"/>
      <sheetName val="ур.СЗП апрель2019"/>
      <sheetName val=" разбивка доп. асс 2019 огу "/>
      <sheetName val=" разбивка доп. асс 2019 мо"/>
      <sheetName val=" разбивка доп. асс 2019 старая "/>
    </sheetNames>
    <sheetDataSet>
      <sheetData sheetId="0" refreshError="1"/>
      <sheetData sheetId="1" refreshError="1"/>
      <sheetData sheetId="2" refreshError="1"/>
      <sheetData sheetId="3">
        <row r="5">
          <cell r="KN5">
            <v>112427.97892981462</v>
          </cell>
        </row>
      </sheetData>
      <sheetData sheetId="4">
        <row r="12">
          <cell r="JR12">
            <v>55.599999999999994</v>
          </cell>
        </row>
        <row r="13">
          <cell r="JR13">
            <v>19</v>
          </cell>
          <cell r="JS13">
            <v>35172.280701754382</v>
          </cell>
        </row>
        <row r="14">
          <cell r="JR14">
            <v>10.8</v>
          </cell>
          <cell r="JS14">
            <v>41893.556328345745</v>
          </cell>
        </row>
        <row r="15">
          <cell r="JR15">
            <v>12</v>
          </cell>
          <cell r="JS15">
            <v>35040.138888888898</v>
          </cell>
        </row>
        <row r="16">
          <cell r="JR16">
            <v>4</v>
          </cell>
          <cell r="JS16">
            <v>50783.020833333328</v>
          </cell>
        </row>
        <row r="17">
          <cell r="JR17">
            <v>9.8000000000000007</v>
          </cell>
          <cell r="JS17">
            <v>36195.85034013605</v>
          </cell>
        </row>
        <row r="19">
          <cell r="JR19">
            <v>8</v>
          </cell>
          <cell r="JS19">
            <v>56173.675435227859</v>
          </cell>
        </row>
        <row r="21">
          <cell r="JR21">
            <v>11.7</v>
          </cell>
          <cell r="JS21">
            <v>47349.673086769864</v>
          </cell>
        </row>
        <row r="22">
          <cell r="JR22">
            <v>17.899999999999999</v>
          </cell>
          <cell r="JS22">
            <v>37924.287015821537</v>
          </cell>
        </row>
        <row r="23">
          <cell r="JR23">
            <v>10</v>
          </cell>
          <cell r="JS23">
            <v>46118.430107526874</v>
          </cell>
        </row>
        <row r="24">
          <cell r="JR24">
            <v>8.3000000000000007</v>
          </cell>
          <cell r="JS24">
            <v>48661.679282413825</v>
          </cell>
        </row>
        <row r="25">
          <cell r="JR25">
            <v>8.5</v>
          </cell>
          <cell r="JS25">
            <v>41869.376976597086</v>
          </cell>
        </row>
        <row r="29">
          <cell r="JS29">
            <v>33025.150418205863</v>
          </cell>
        </row>
        <row r="30">
          <cell r="JR30">
            <v>7.6</v>
          </cell>
          <cell r="JS30">
            <v>34468.100695286608</v>
          </cell>
        </row>
        <row r="31">
          <cell r="JR31">
            <v>5.7</v>
          </cell>
          <cell r="JS31">
            <v>33053.994753909872</v>
          </cell>
        </row>
        <row r="32">
          <cell r="JR32">
            <v>13.1</v>
          </cell>
          <cell r="JS32">
            <v>32428.461107007031</v>
          </cell>
        </row>
        <row r="33">
          <cell r="JR33">
            <v>10.9</v>
          </cell>
          <cell r="JS33">
            <v>32721.018475457662</v>
          </cell>
        </row>
        <row r="35">
          <cell r="JR35">
            <v>4</v>
          </cell>
          <cell r="JS35">
            <v>48877.6625704045</v>
          </cell>
        </row>
        <row r="36">
          <cell r="JR36">
            <v>5</v>
          </cell>
          <cell r="JS36">
            <v>51524.715821812599</v>
          </cell>
        </row>
        <row r="40">
          <cell r="JR40">
            <v>42.2</v>
          </cell>
          <cell r="JS40">
            <v>35722.259105981924</v>
          </cell>
        </row>
        <row r="41">
          <cell r="JR41">
            <v>30.1</v>
          </cell>
          <cell r="JS41">
            <v>32137.430672434952</v>
          </cell>
        </row>
        <row r="42">
          <cell r="JR42">
            <v>53.4</v>
          </cell>
          <cell r="JS42">
            <v>34157.129571414436</v>
          </cell>
        </row>
        <row r="43">
          <cell r="JR43">
            <v>26.5</v>
          </cell>
          <cell r="JS43">
            <v>34767.420659073119</v>
          </cell>
        </row>
        <row r="44">
          <cell r="JR44">
            <v>30</v>
          </cell>
          <cell r="JS44">
            <v>36496.410616297144</v>
          </cell>
        </row>
        <row r="46">
          <cell r="JR46">
            <v>8.1999999999999993</v>
          </cell>
          <cell r="JS46">
            <v>32351.724300418467</v>
          </cell>
        </row>
        <row r="47">
          <cell r="JR47">
            <v>16</v>
          </cell>
          <cell r="JS47">
            <v>36635.938388180781</v>
          </cell>
        </row>
        <row r="48">
          <cell r="JR48">
            <v>17.600000000000001</v>
          </cell>
          <cell r="JS48">
            <v>35297.338472260883</v>
          </cell>
        </row>
        <row r="49">
          <cell r="JR49">
            <v>4</v>
          </cell>
          <cell r="JS49">
            <v>60213.753168202762</v>
          </cell>
        </row>
        <row r="50">
          <cell r="JR50">
            <v>27.3</v>
          </cell>
          <cell r="JS50">
            <v>51206.049113883215</v>
          </cell>
        </row>
        <row r="52">
          <cell r="JR52">
            <v>21</v>
          </cell>
          <cell r="JS52">
            <v>33751.590349401406</v>
          </cell>
        </row>
        <row r="53">
          <cell r="JR53">
            <v>95</v>
          </cell>
          <cell r="JS53">
            <v>37227.022953890373</v>
          </cell>
        </row>
        <row r="54">
          <cell r="JR54">
            <v>12.8</v>
          </cell>
          <cell r="JS54">
            <v>37341.666466653864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E34">
            <v>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/>
      <sheetData sheetId="5"/>
      <sheetData sheetId="6">
        <row r="12">
          <cell r="E12">
            <v>1</v>
          </cell>
        </row>
      </sheetData>
      <sheetData sheetId="7"/>
      <sheetData sheetId="8">
        <row r="16">
          <cell r="F16">
            <v>8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55">
          <cell r="C55" t="str">
            <v>Муниципальное бюджетное образовательное учреждение дополнительного образования детей "Подгорнская детская музыкальная школа"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Разб Доп ассигн 2020 (1)"/>
      <sheetName val="Разб Доп ассигн 2020"/>
      <sheetName val="СЗП 2020 ИТОГИ 37858,0"/>
      <sheetName val="СЗП2019 37858 ОГУ+МО"/>
      <sheetName val="Разб Допассигн2020 37858"/>
      <sheetName val="Разб Допассигн2019 36687 "/>
    </sheetNames>
    <sheetDataSet>
      <sheetData sheetId="0" refreshError="1"/>
      <sheetData sheetId="1" refreshError="1"/>
      <sheetData sheetId="2" refreshError="1"/>
      <sheetData sheetId="3">
        <row r="19">
          <cell r="KW19">
            <v>1155.3000000000002</v>
          </cell>
        </row>
        <row r="24">
          <cell r="KL24">
            <v>39520.673414431098</v>
          </cell>
        </row>
        <row r="248">
          <cell r="KK248">
            <v>143.30000000000001</v>
          </cell>
          <cell r="KL248">
            <v>34972.766136630948</v>
          </cell>
        </row>
        <row r="258">
          <cell r="KK258">
            <v>49.5</v>
          </cell>
          <cell r="KL258">
            <v>36489.836635112515</v>
          </cell>
        </row>
        <row r="268">
          <cell r="KK268">
            <v>160.30000000000001</v>
          </cell>
          <cell r="KL268">
            <v>29239.892393683764</v>
          </cell>
        </row>
        <row r="279">
          <cell r="KK279">
            <v>69.099999999999994</v>
          </cell>
          <cell r="KL279">
            <v>33597.718564612907</v>
          </cell>
        </row>
        <row r="289">
          <cell r="KK289">
            <v>142.30000000000001</v>
          </cell>
          <cell r="KL289">
            <v>41713.672093315334</v>
          </cell>
        </row>
        <row r="299">
          <cell r="KK299">
            <v>106.8</v>
          </cell>
          <cell r="KL299">
            <v>33365.55599395054</v>
          </cell>
        </row>
        <row r="309">
          <cell r="KK309">
            <v>61.5</v>
          </cell>
          <cell r="KL309">
            <v>36209.415716202537</v>
          </cell>
        </row>
        <row r="319">
          <cell r="KK319">
            <v>89</v>
          </cell>
          <cell r="KL319">
            <v>36900.479215721592</v>
          </cell>
        </row>
        <row r="329">
          <cell r="KK329">
            <v>13.8</v>
          </cell>
          <cell r="KL329">
            <v>33778.488591988018</v>
          </cell>
        </row>
        <row r="339">
          <cell r="KK339">
            <v>9.8000000000000007</v>
          </cell>
          <cell r="KL339">
            <v>34009.226283948316</v>
          </cell>
        </row>
        <row r="349">
          <cell r="KK349">
            <v>13.7</v>
          </cell>
          <cell r="KL349">
            <v>28121.07836083011</v>
          </cell>
        </row>
        <row r="359">
          <cell r="KK359">
            <v>173.1</v>
          </cell>
          <cell r="KL359">
            <v>62682.626074674372</v>
          </cell>
        </row>
        <row r="373">
          <cell r="KK373">
            <v>69.5</v>
          </cell>
          <cell r="KL373">
            <v>37967.59671463292</v>
          </cell>
        </row>
        <row r="383">
          <cell r="KK383">
            <v>40</v>
          </cell>
          <cell r="KL383">
            <v>40250.747956236344</v>
          </cell>
        </row>
        <row r="393">
          <cell r="KK393">
            <v>13.6</v>
          </cell>
          <cell r="KL393">
            <v>37539.828431372545</v>
          </cell>
        </row>
      </sheetData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F9">
            <v>139</v>
          </cell>
          <cell r="Q9">
            <v>34978.836930455633</v>
          </cell>
        </row>
        <row r="10">
          <cell r="F10">
            <v>49.6</v>
          </cell>
          <cell r="Q10">
            <v>36512.096774193546</v>
          </cell>
        </row>
        <row r="11">
          <cell r="F11">
            <v>88.5</v>
          </cell>
          <cell r="Q11">
            <v>36929.190207156309</v>
          </cell>
        </row>
        <row r="12">
          <cell r="F12">
            <v>13.8</v>
          </cell>
          <cell r="Q12">
            <v>33778.381642512075</v>
          </cell>
        </row>
        <row r="13">
          <cell r="F13">
            <v>9.8000000000000007</v>
          </cell>
          <cell r="Q13">
            <v>34017.006802721087</v>
          </cell>
        </row>
        <row r="14">
          <cell r="F14">
            <v>12.7</v>
          </cell>
          <cell r="Q14">
            <v>28121.391076115491</v>
          </cell>
        </row>
        <row r="15">
          <cell r="F15">
            <v>160.30000000000001</v>
          </cell>
          <cell r="Q15">
            <v>29429.767103347887</v>
          </cell>
        </row>
        <row r="16">
          <cell r="F16">
            <v>69.099999999999994</v>
          </cell>
          <cell r="Q16">
            <v>33616.980221900623</v>
          </cell>
        </row>
        <row r="17">
          <cell r="F17">
            <v>137.1</v>
          </cell>
          <cell r="Q17">
            <v>41713.712618526624</v>
          </cell>
        </row>
        <row r="18">
          <cell r="F18">
            <v>105.30000000000001</v>
          </cell>
          <cell r="Q18">
            <v>33365.622032288695</v>
          </cell>
        </row>
        <row r="19">
          <cell r="F19">
            <v>63.8</v>
          </cell>
          <cell r="Q19">
            <v>36209.378265412743</v>
          </cell>
        </row>
        <row r="20">
          <cell r="F20">
            <v>164.2</v>
          </cell>
          <cell r="Q20">
            <v>62682.602517255385</v>
          </cell>
        </row>
        <row r="21">
          <cell r="F21">
            <v>69.5</v>
          </cell>
          <cell r="Q21">
            <v>37967.625899280574</v>
          </cell>
        </row>
        <row r="22">
          <cell r="F22">
            <v>39.700000000000003</v>
          </cell>
          <cell r="Q22">
            <v>40265.533165407222</v>
          </cell>
        </row>
        <row r="24">
          <cell r="F24">
            <v>69.8</v>
          </cell>
          <cell r="Q24">
            <v>47713.10888252149</v>
          </cell>
        </row>
        <row r="28">
          <cell r="F28">
            <v>48.8</v>
          </cell>
          <cell r="Q28">
            <v>32637.636612021859</v>
          </cell>
        </row>
        <row r="29">
          <cell r="F29">
            <v>85.4</v>
          </cell>
          <cell r="Q29">
            <v>28468.774395003904</v>
          </cell>
        </row>
        <row r="32">
          <cell r="F32">
            <v>3.1999999999999997</v>
          </cell>
          <cell r="Q32">
            <v>33333.333333333336</v>
          </cell>
        </row>
        <row r="33">
          <cell r="F33">
            <v>18.200000000000003</v>
          </cell>
          <cell r="Q33">
            <v>43733.516483516469</v>
          </cell>
        </row>
        <row r="34">
          <cell r="F34">
            <v>36.400000000000006</v>
          </cell>
          <cell r="Q34">
            <v>37127.060439560439</v>
          </cell>
        </row>
        <row r="36">
          <cell r="F36">
            <v>92.9</v>
          </cell>
          <cell r="Q36">
            <v>44859.88518119842</v>
          </cell>
        </row>
        <row r="40">
          <cell r="F40">
            <v>42.1</v>
          </cell>
          <cell r="Q40">
            <v>29719.319081551857</v>
          </cell>
        </row>
        <row r="41">
          <cell r="F41">
            <v>18.7</v>
          </cell>
          <cell r="Q41">
            <v>30438.057040998217</v>
          </cell>
        </row>
        <row r="42">
          <cell r="F42">
            <v>4</v>
          </cell>
          <cell r="Q42">
            <v>31399.999999999996</v>
          </cell>
        </row>
        <row r="43">
          <cell r="F43">
            <v>6</v>
          </cell>
          <cell r="Q43">
            <v>23443.055555555555</v>
          </cell>
        </row>
        <row r="46">
          <cell r="F46">
            <v>4.9000000000000004</v>
          </cell>
          <cell r="Q46">
            <v>27085.034013605436</v>
          </cell>
        </row>
        <row r="49">
          <cell r="F49">
            <v>41.1</v>
          </cell>
          <cell r="Q49">
            <v>48190.186536901871</v>
          </cell>
        </row>
        <row r="50">
          <cell r="F50">
            <v>33.299999999999997</v>
          </cell>
          <cell r="Q50">
            <v>50046.796796796807</v>
          </cell>
        </row>
        <row r="51">
          <cell r="F51">
            <v>4.7</v>
          </cell>
          <cell r="Q51">
            <v>42406.028368794316</v>
          </cell>
        </row>
        <row r="53">
          <cell r="F53">
            <v>1.7</v>
          </cell>
          <cell r="Q53">
            <v>35039.215686274511</v>
          </cell>
        </row>
        <row r="54">
          <cell r="F54">
            <v>4.2</v>
          </cell>
          <cell r="Q54">
            <v>34531.746031746028</v>
          </cell>
        </row>
        <row r="55">
          <cell r="F55">
            <v>5.5</v>
          </cell>
          <cell r="Q55">
            <v>35946.969696969696</v>
          </cell>
        </row>
        <row r="56">
          <cell r="F56">
            <v>2</v>
          </cell>
          <cell r="Q56">
            <v>36779.166666666672</v>
          </cell>
        </row>
        <row r="57">
          <cell r="F57">
            <v>6.7</v>
          </cell>
          <cell r="Q57">
            <v>51223.880597014919</v>
          </cell>
        </row>
        <row r="58">
          <cell r="F58">
            <v>4.4000000000000004</v>
          </cell>
          <cell r="Q58">
            <v>38882.57575757576</v>
          </cell>
        </row>
        <row r="59">
          <cell r="F59">
            <v>9.5</v>
          </cell>
          <cell r="Q59">
            <v>45789.473684210527</v>
          </cell>
        </row>
        <row r="60">
          <cell r="F60">
            <v>3.4</v>
          </cell>
          <cell r="Q60">
            <v>37387.25490196079</v>
          </cell>
        </row>
        <row r="61">
          <cell r="F61">
            <v>2.8</v>
          </cell>
          <cell r="Q61">
            <v>33220.238095238092</v>
          </cell>
        </row>
        <row r="63">
          <cell r="F63">
            <v>6</v>
          </cell>
          <cell r="Q63">
            <v>46588.888888888898</v>
          </cell>
        </row>
        <row r="65">
          <cell r="F65">
            <v>42.599999999999994</v>
          </cell>
          <cell r="Q65">
            <v>32807.316118935836</v>
          </cell>
        </row>
        <row r="66">
          <cell r="F66">
            <v>22.4</v>
          </cell>
          <cell r="Q66">
            <v>36032.738095238092</v>
          </cell>
        </row>
        <row r="69">
          <cell r="F69">
            <v>129</v>
          </cell>
          <cell r="Q69">
            <v>40287.015503875969</v>
          </cell>
        </row>
        <row r="70">
          <cell r="F70">
            <v>64.099999999999994</v>
          </cell>
          <cell r="Q70">
            <v>44485.1794071763</v>
          </cell>
        </row>
        <row r="71">
          <cell r="F71">
            <v>4</v>
          </cell>
          <cell r="Q71">
            <v>44775</v>
          </cell>
        </row>
        <row r="73">
          <cell r="F73">
            <v>20.400000000000002</v>
          </cell>
          <cell r="Q73">
            <v>42864.37908496731</v>
          </cell>
        </row>
        <row r="74">
          <cell r="F74">
            <v>38.799999999999997</v>
          </cell>
          <cell r="Q74">
            <v>38090.206185567011</v>
          </cell>
        </row>
        <row r="76">
          <cell r="F76">
            <v>55.4</v>
          </cell>
          <cell r="Q76">
            <v>39178.549939831537</v>
          </cell>
        </row>
        <row r="77">
          <cell r="F77">
            <v>21.9</v>
          </cell>
          <cell r="Q77">
            <v>39819.254185692545</v>
          </cell>
        </row>
        <row r="80">
          <cell r="F80">
            <v>32.5</v>
          </cell>
          <cell r="Q80">
            <v>48494.61538461539</v>
          </cell>
        </row>
        <row r="81">
          <cell r="F81">
            <v>10</v>
          </cell>
          <cell r="Q81">
            <v>43883.333333333336</v>
          </cell>
        </row>
        <row r="83">
          <cell r="F83">
            <v>42</v>
          </cell>
          <cell r="Q83">
            <v>43132.341269841272</v>
          </cell>
        </row>
        <row r="85">
          <cell r="F85">
            <v>2.2000000000000002</v>
          </cell>
          <cell r="Q85">
            <v>40204.545454545456</v>
          </cell>
        </row>
        <row r="86">
          <cell r="F86">
            <v>9.4</v>
          </cell>
          <cell r="Q86">
            <v>37106.382978723406</v>
          </cell>
        </row>
        <row r="88">
          <cell r="F88">
            <v>34</v>
          </cell>
          <cell r="Q88">
            <v>29234.068627450979</v>
          </cell>
        </row>
        <row r="89">
          <cell r="F89">
            <v>74.3</v>
          </cell>
          <cell r="Q89">
            <v>27063.930013458947</v>
          </cell>
        </row>
        <row r="90">
          <cell r="F90">
            <v>6</v>
          </cell>
          <cell r="Q90">
            <v>30411.111111111113</v>
          </cell>
        </row>
        <row r="92">
          <cell r="F92">
            <v>16.5</v>
          </cell>
          <cell r="Q92">
            <v>37760.101010101011</v>
          </cell>
        </row>
        <row r="93">
          <cell r="F93">
            <v>30.7</v>
          </cell>
          <cell r="Q93">
            <v>36352.334419109669</v>
          </cell>
        </row>
        <row r="96">
          <cell r="F96">
            <v>53.5</v>
          </cell>
          <cell r="Q96">
            <v>34853.894080996884</v>
          </cell>
        </row>
        <row r="98">
          <cell r="F98">
            <v>8.9</v>
          </cell>
          <cell r="Q98">
            <v>26295.880149812736</v>
          </cell>
        </row>
        <row r="99">
          <cell r="F99">
            <v>15.2</v>
          </cell>
          <cell r="Q99">
            <v>32557.565789473683</v>
          </cell>
        </row>
        <row r="100">
          <cell r="F100">
            <v>2.1</v>
          </cell>
          <cell r="Q100">
            <v>40900.793650793654</v>
          </cell>
        </row>
        <row r="102">
          <cell r="F102">
            <v>5.9</v>
          </cell>
          <cell r="Q102">
            <v>35885.593220338982</v>
          </cell>
        </row>
        <row r="104">
          <cell r="F104">
            <v>3.5</v>
          </cell>
          <cell r="Q104">
            <v>34873.809523809527</v>
          </cell>
        </row>
        <row r="105">
          <cell r="F105">
            <v>16.5</v>
          </cell>
          <cell r="Q105">
            <v>29840.909090909088</v>
          </cell>
        </row>
        <row r="106">
          <cell r="F106">
            <v>2.5</v>
          </cell>
          <cell r="Q106">
            <v>29230</v>
          </cell>
        </row>
        <row r="107">
          <cell r="F107">
            <v>7.5</v>
          </cell>
          <cell r="Q107">
            <v>35735.555555555555</v>
          </cell>
        </row>
        <row r="108">
          <cell r="F108">
            <v>7.9</v>
          </cell>
          <cell r="Q108">
            <v>38779.535864978905</v>
          </cell>
        </row>
        <row r="109">
          <cell r="F109">
            <v>8.8000000000000007</v>
          </cell>
          <cell r="Q109">
            <v>31550.189393939392</v>
          </cell>
        </row>
        <row r="110">
          <cell r="F110">
            <v>2.5</v>
          </cell>
          <cell r="Q110">
            <v>29283.333333333332</v>
          </cell>
        </row>
        <row r="111">
          <cell r="F111">
            <v>15.6</v>
          </cell>
          <cell r="Q111">
            <v>31774.038461538465</v>
          </cell>
        </row>
        <row r="112">
          <cell r="F112">
            <v>5.0999999999999996</v>
          </cell>
          <cell r="Q112">
            <v>34259.803921568622</v>
          </cell>
        </row>
        <row r="113">
          <cell r="F113">
            <v>11.6</v>
          </cell>
          <cell r="Q113">
            <v>35619.971264367821</v>
          </cell>
        </row>
        <row r="114">
          <cell r="F114">
            <v>15.8</v>
          </cell>
          <cell r="Q114">
            <v>26435.654008438818</v>
          </cell>
        </row>
        <row r="115">
          <cell r="F115">
            <v>18.3</v>
          </cell>
          <cell r="Q115">
            <v>25706.739526411657</v>
          </cell>
        </row>
        <row r="116">
          <cell r="F116">
            <v>8.8000000000000007</v>
          </cell>
          <cell r="Q116">
            <v>30107.007575757576</v>
          </cell>
        </row>
        <row r="118">
          <cell r="F118">
            <v>7.8</v>
          </cell>
          <cell r="Q118">
            <v>27792.735042735047</v>
          </cell>
        </row>
        <row r="119">
          <cell r="F119">
            <v>6.3</v>
          </cell>
          <cell r="Q119">
            <v>35246.031746031746</v>
          </cell>
        </row>
        <row r="122">
          <cell r="F122">
            <v>24.5</v>
          </cell>
          <cell r="Q122">
            <v>53988.775510204076</v>
          </cell>
        </row>
        <row r="123">
          <cell r="F123">
            <v>11.1</v>
          </cell>
          <cell r="Q123">
            <v>46869.369369369371</v>
          </cell>
        </row>
        <row r="124">
          <cell r="F124">
            <v>18.399999999999999</v>
          </cell>
          <cell r="Q124">
            <v>39863.224637681167</v>
          </cell>
        </row>
        <row r="125">
          <cell r="F125">
            <v>9</v>
          </cell>
          <cell r="Q125">
            <v>41406.481481481474</v>
          </cell>
        </row>
        <row r="126">
          <cell r="F126">
            <v>3.5</v>
          </cell>
          <cell r="Q126">
            <v>41033.333333333336</v>
          </cell>
        </row>
        <row r="128">
          <cell r="F128">
            <v>43.3</v>
          </cell>
          <cell r="Q128">
            <v>31297.151655119327</v>
          </cell>
        </row>
        <row r="129">
          <cell r="F129">
            <v>4</v>
          </cell>
          <cell r="Q129">
            <v>26589.583333333332</v>
          </cell>
        </row>
        <row r="130">
          <cell r="F130">
            <v>31.7</v>
          </cell>
          <cell r="Q130">
            <v>30227.392218717141</v>
          </cell>
        </row>
        <row r="133">
          <cell r="F133">
            <v>23.5</v>
          </cell>
          <cell r="Q133">
            <v>34889.361702127659</v>
          </cell>
        </row>
        <row r="134">
          <cell r="F134">
            <v>13.5</v>
          </cell>
          <cell r="Q134">
            <v>38357.407407407401</v>
          </cell>
        </row>
        <row r="135">
          <cell r="F135">
            <v>60.7</v>
          </cell>
          <cell r="Q135">
            <v>32812.740252608455</v>
          </cell>
        </row>
        <row r="136">
          <cell r="F136">
            <v>29.9</v>
          </cell>
          <cell r="Q136">
            <v>34692.307692307695</v>
          </cell>
        </row>
        <row r="137">
          <cell r="F137">
            <v>147.4</v>
          </cell>
          <cell r="Q137">
            <v>38311.73677069199</v>
          </cell>
        </row>
        <row r="138">
          <cell r="F138">
            <v>43.5</v>
          </cell>
          <cell r="Q138">
            <v>36164.559386973182</v>
          </cell>
        </row>
        <row r="139">
          <cell r="F139">
            <v>27.2</v>
          </cell>
          <cell r="Q139">
            <v>35667.892156862741</v>
          </cell>
        </row>
        <row r="141">
          <cell r="F141">
            <v>7</v>
          </cell>
          <cell r="Q141">
            <v>40636.904761904749</v>
          </cell>
        </row>
        <row r="142">
          <cell r="F142">
            <v>18.5</v>
          </cell>
          <cell r="Q142">
            <v>43138.288288288291</v>
          </cell>
        </row>
        <row r="143">
          <cell r="F143">
            <v>72.3</v>
          </cell>
          <cell r="Q143">
            <v>58681.304748732138</v>
          </cell>
        </row>
        <row r="147">
          <cell r="F147">
            <v>184.8</v>
          </cell>
          <cell r="Q147">
            <v>35663.510101010099</v>
          </cell>
        </row>
        <row r="148">
          <cell r="F148">
            <v>120.4</v>
          </cell>
          <cell r="Q148">
            <v>30160.714285714283</v>
          </cell>
        </row>
        <row r="149">
          <cell r="F149">
            <v>67.8</v>
          </cell>
          <cell r="Q149">
            <v>33382.743362831861</v>
          </cell>
        </row>
        <row r="150">
          <cell r="F150">
            <v>71.5</v>
          </cell>
          <cell r="Q150">
            <v>35842.07459207459</v>
          </cell>
        </row>
        <row r="151">
          <cell r="F151">
            <v>32.5</v>
          </cell>
          <cell r="Q151">
            <v>36953.589743589735</v>
          </cell>
        </row>
        <row r="152">
          <cell r="F152">
            <v>37.4</v>
          </cell>
          <cell r="Q152">
            <v>36421.122994652404</v>
          </cell>
        </row>
        <row r="153">
          <cell r="F153">
            <v>76.599999999999994</v>
          </cell>
          <cell r="Q153">
            <v>35552.110530896432</v>
          </cell>
        </row>
        <row r="154">
          <cell r="F154">
            <v>15</v>
          </cell>
          <cell r="Q154">
            <v>30575</v>
          </cell>
        </row>
        <row r="177">
          <cell r="F177">
            <v>12</v>
          </cell>
          <cell r="Q177">
            <v>41919.444444444445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СЗП15 ф14 юр.л."/>
    </sheetNames>
    <sheetDataSet>
      <sheetData sheetId="0">
        <row r="4">
          <cell r="D4">
            <v>83.2</v>
          </cell>
        </row>
        <row r="6">
          <cell r="B6" t="str">
            <v>МБУ "Культурно - спортивный комплекс"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Ф2 2019"/>
      <sheetName val="Лист1"/>
    </sheetNames>
    <sheetDataSet>
      <sheetData sheetId="0">
        <row r="43">
          <cell r="HW43">
            <v>69.400000000000006</v>
          </cell>
          <cell r="IQ43">
            <v>69.400000000000006</v>
          </cell>
          <cell r="IR43">
            <v>47713.148401617203</v>
          </cell>
        </row>
        <row r="53">
          <cell r="IQ53">
            <v>17.899999999999999</v>
          </cell>
          <cell r="IR53">
            <v>44348.230912400002</v>
          </cell>
        </row>
        <row r="60">
          <cell r="IQ60">
            <v>2.5</v>
          </cell>
          <cell r="IR60">
            <v>27913.333332999999</v>
          </cell>
        </row>
        <row r="61">
          <cell r="IQ61">
            <v>36.4</v>
          </cell>
        </row>
        <row r="62">
          <cell r="IR62">
            <v>37127.060439499997</v>
          </cell>
        </row>
        <row r="69">
          <cell r="IQ69">
            <v>92.9</v>
          </cell>
          <cell r="IR69">
            <v>44859.870363624228</v>
          </cell>
        </row>
        <row r="72">
          <cell r="IQ72">
            <v>18.7</v>
          </cell>
          <cell r="IR72">
            <v>29916.679672846665</v>
          </cell>
        </row>
        <row r="73">
          <cell r="IQ73">
            <v>4</v>
          </cell>
          <cell r="IR73">
            <v>36768.269969278037</v>
          </cell>
        </row>
        <row r="75">
          <cell r="IQ75">
            <v>4.9000000000000004</v>
          </cell>
          <cell r="IR75">
            <v>29528.355120850178</v>
          </cell>
        </row>
        <row r="76">
          <cell r="IQ76">
            <v>6</v>
          </cell>
          <cell r="IR76">
            <v>29236.979433350403</v>
          </cell>
        </row>
        <row r="77">
          <cell r="IQ77">
            <v>42.1</v>
          </cell>
          <cell r="IR77">
            <v>28319.393210761686</v>
          </cell>
        </row>
        <row r="80">
          <cell r="IR80">
            <v>46056.986520690793</v>
          </cell>
        </row>
        <row r="83">
          <cell r="IQ83">
            <v>31</v>
          </cell>
          <cell r="IR83">
            <v>50069.416127846314</v>
          </cell>
        </row>
        <row r="85">
          <cell r="IQ85">
            <v>2.2000000000000002</v>
          </cell>
          <cell r="IR85">
            <v>38905.430088302375</v>
          </cell>
        </row>
        <row r="86">
          <cell r="IQ86">
            <v>3.3</v>
          </cell>
          <cell r="IR86">
            <v>35526.372547937128</v>
          </cell>
        </row>
        <row r="87">
          <cell r="IQ87">
            <v>5.5</v>
          </cell>
          <cell r="IR87">
            <v>35089.274582342325</v>
          </cell>
        </row>
        <row r="88">
          <cell r="IQ88">
            <v>5.9</v>
          </cell>
          <cell r="IR88">
            <v>45013.052167239446</v>
          </cell>
        </row>
        <row r="89">
          <cell r="IQ89">
            <v>6.7</v>
          </cell>
          <cell r="IR89">
            <v>51574.892097143318</v>
          </cell>
        </row>
        <row r="90">
          <cell r="IQ90">
            <v>4.4000000000000004</v>
          </cell>
          <cell r="IR90">
            <v>29963.354846102728</v>
          </cell>
        </row>
        <row r="91">
          <cell r="IQ91">
            <v>2.7</v>
          </cell>
          <cell r="IR91">
            <v>30035.722708046495</v>
          </cell>
        </row>
        <row r="92">
          <cell r="IQ92">
            <v>3.9</v>
          </cell>
          <cell r="IR92">
            <v>42981.303202751849</v>
          </cell>
        </row>
        <row r="93">
          <cell r="IQ93">
            <v>9</v>
          </cell>
          <cell r="IR93">
            <v>51611.50477077203</v>
          </cell>
        </row>
        <row r="94">
          <cell r="IQ94">
            <v>5.0999999999999996</v>
          </cell>
          <cell r="IR94">
            <v>42216.265214814826</v>
          </cell>
        </row>
        <row r="96">
          <cell r="IQ96">
            <v>1.7</v>
          </cell>
          <cell r="IR96">
            <v>33356.468658513302</v>
          </cell>
        </row>
        <row r="98">
          <cell r="IQ98">
            <v>43</v>
          </cell>
          <cell r="IR98">
            <v>47751.151960717085</v>
          </cell>
        </row>
        <row r="101">
          <cell r="IQ101">
            <v>23</v>
          </cell>
          <cell r="IR101">
            <v>35923.910000000003</v>
          </cell>
        </row>
        <row r="102">
          <cell r="IQ102">
            <v>43.6</v>
          </cell>
          <cell r="IR102">
            <v>32672.18</v>
          </cell>
        </row>
        <row r="104">
          <cell r="IQ104">
            <v>20.399999999999999</v>
          </cell>
          <cell r="IR104">
            <v>43101.137139443585</v>
          </cell>
        </row>
        <row r="105">
          <cell r="IQ105">
            <v>39.1</v>
          </cell>
          <cell r="IR105">
            <v>37979.170349766835</v>
          </cell>
        </row>
        <row r="106">
          <cell r="IR106">
            <v>39360.010064261791</v>
          </cell>
        </row>
        <row r="107">
          <cell r="IQ107">
            <v>21.9</v>
          </cell>
          <cell r="IR107">
            <v>41516.699516257635</v>
          </cell>
        </row>
        <row r="108">
          <cell r="IQ108">
            <v>55.4</v>
          </cell>
          <cell r="IR108">
            <v>38507.520596841663</v>
          </cell>
        </row>
        <row r="110">
          <cell r="IQ110">
            <v>32.5</v>
          </cell>
          <cell r="IR110">
            <v>47720.365906494924</v>
          </cell>
        </row>
        <row r="111">
          <cell r="IQ111">
            <v>10</v>
          </cell>
          <cell r="IR111">
            <v>42924.498207885306</v>
          </cell>
        </row>
        <row r="114">
          <cell r="IQ114">
            <v>3</v>
          </cell>
          <cell r="IR114">
            <v>39190.864481993507</v>
          </cell>
        </row>
        <row r="116">
          <cell r="IQ116">
            <v>13</v>
          </cell>
          <cell r="IR116">
            <v>37205.046476820673</v>
          </cell>
        </row>
        <row r="117">
          <cell r="IQ117">
            <v>36.200000000000003</v>
          </cell>
          <cell r="IR117">
            <v>44757.153607002125</v>
          </cell>
        </row>
        <row r="119">
          <cell r="IQ119">
            <v>34</v>
          </cell>
          <cell r="IR119">
            <v>29234.16</v>
          </cell>
        </row>
        <row r="120">
          <cell r="IQ120">
            <v>6</v>
          </cell>
          <cell r="IR120">
            <v>30410.78</v>
          </cell>
        </row>
        <row r="121">
          <cell r="IQ121">
            <v>74.3</v>
          </cell>
          <cell r="IR121">
            <v>27063.9</v>
          </cell>
        </row>
        <row r="122">
          <cell r="IR122">
            <v>36593.395762838962</v>
          </cell>
        </row>
        <row r="123">
          <cell r="IQ123">
            <v>17.3</v>
          </cell>
          <cell r="IR123">
            <v>37022.6</v>
          </cell>
        </row>
        <row r="124">
          <cell r="IQ124">
            <v>30.7</v>
          </cell>
          <cell r="IR124">
            <v>36351.699999999997</v>
          </cell>
        </row>
        <row r="125">
          <cell r="IR125">
            <v>30094.349880047077</v>
          </cell>
        </row>
        <row r="127">
          <cell r="IQ127">
            <v>53.5</v>
          </cell>
          <cell r="IR127">
            <v>32297.970364308923</v>
          </cell>
        </row>
        <row r="132">
          <cell r="IQ132">
            <v>5.9</v>
          </cell>
          <cell r="IR132">
            <v>30193.398499307572</v>
          </cell>
        </row>
        <row r="133">
          <cell r="IQ133">
            <v>19.5</v>
          </cell>
          <cell r="IR133">
            <v>23591.762788865959</v>
          </cell>
        </row>
        <row r="134">
          <cell r="IQ134">
            <v>7.5</v>
          </cell>
          <cell r="IR134">
            <v>37998.177163338449</v>
          </cell>
        </row>
        <row r="135">
          <cell r="IQ135">
            <v>11.8</v>
          </cell>
          <cell r="IR135">
            <v>31303.955453148999</v>
          </cell>
        </row>
        <row r="136">
          <cell r="IQ136">
            <v>2.7</v>
          </cell>
          <cell r="IR136">
            <v>33861.576612231001</v>
          </cell>
        </row>
        <row r="137">
          <cell r="IQ137">
            <v>10.5</v>
          </cell>
          <cell r="IR137">
            <v>28096.108342462427</v>
          </cell>
        </row>
        <row r="138">
          <cell r="IQ138">
            <v>16.2</v>
          </cell>
          <cell r="IR138">
            <v>26352.752519163259</v>
          </cell>
        </row>
        <row r="141">
          <cell r="IQ141">
            <v>2.5</v>
          </cell>
          <cell r="IR141">
            <v>35649.436305146599</v>
          </cell>
        </row>
        <row r="142">
          <cell r="IQ142">
            <v>14.5</v>
          </cell>
          <cell r="IR142">
            <v>29840.828047233357</v>
          </cell>
        </row>
        <row r="143">
          <cell r="IQ143">
            <v>2.8</v>
          </cell>
          <cell r="IR143">
            <v>34872.430692707188</v>
          </cell>
        </row>
        <row r="144">
          <cell r="IQ144">
            <v>11.2</v>
          </cell>
          <cell r="IR144">
            <v>34992.104653950926</v>
          </cell>
        </row>
        <row r="145">
          <cell r="IQ145">
            <v>7.5</v>
          </cell>
          <cell r="IR145">
            <v>31834.602416922055</v>
          </cell>
        </row>
        <row r="146">
          <cell r="IQ146">
            <v>2.2000000000000002</v>
          </cell>
          <cell r="IR146">
            <v>33318.837738769609</v>
          </cell>
        </row>
        <row r="147">
          <cell r="IQ147">
            <v>7.7</v>
          </cell>
          <cell r="IR147">
            <v>29540.048138633876</v>
          </cell>
        </row>
        <row r="148">
          <cell r="IQ148">
            <v>9.6999999999999993</v>
          </cell>
          <cell r="IR148">
            <v>24306.529010026537</v>
          </cell>
        </row>
        <row r="149">
          <cell r="IQ149">
            <v>4.8</v>
          </cell>
          <cell r="IR149">
            <v>34056.303739308409</v>
          </cell>
        </row>
        <row r="150">
          <cell r="IQ150">
            <v>9.6</v>
          </cell>
          <cell r="IR150">
            <v>26820.384504608297</v>
          </cell>
        </row>
        <row r="152">
          <cell r="IQ152">
            <v>5.5</v>
          </cell>
          <cell r="IR152">
            <v>38900.46082949308</v>
          </cell>
        </row>
        <row r="153">
          <cell r="IQ153">
            <v>14.9</v>
          </cell>
          <cell r="IR153">
            <v>25530.247734512726</v>
          </cell>
        </row>
        <row r="155">
          <cell r="IQ155">
            <v>24.5</v>
          </cell>
          <cell r="IR155">
            <v>53546.3</v>
          </cell>
        </row>
        <row r="157">
          <cell r="IQ157">
            <v>11</v>
          </cell>
          <cell r="IR157">
            <v>49656.800000000003</v>
          </cell>
        </row>
        <row r="158">
          <cell r="IQ158">
            <v>3.5</v>
          </cell>
          <cell r="IR158">
            <v>40957.1</v>
          </cell>
        </row>
        <row r="159">
          <cell r="IQ159">
            <v>9.1</v>
          </cell>
          <cell r="IR159">
            <v>41500</v>
          </cell>
        </row>
        <row r="160">
          <cell r="IQ160">
            <v>18.3</v>
          </cell>
          <cell r="IR160">
            <v>38741.800000000003</v>
          </cell>
        </row>
        <row r="162">
          <cell r="IQ162">
            <v>30.1</v>
          </cell>
          <cell r="IR162">
            <v>30218.033887723625</v>
          </cell>
        </row>
        <row r="163">
          <cell r="IQ163">
            <v>4</v>
          </cell>
          <cell r="IR163">
            <v>26548.216845878134</v>
          </cell>
        </row>
        <row r="164">
          <cell r="IQ164">
            <v>42.7</v>
          </cell>
          <cell r="IR164">
            <v>31239.783537247091</v>
          </cell>
        </row>
        <row r="166">
          <cell r="IQ166">
            <v>48.8</v>
          </cell>
          <cell r="IR166">
            <v>32624.1</v>
          </cell>
        </row>
        <row r="167">
          <cell r="IQ167">
            <v>84.4</v>
          </cell>
          <cell r="IR167">
            <v>28457</v>
          </cell>
        </row>
        <row r="169">
          <cell r="IQ169">
            <v>64.3</v>
          </cell>
          <cell r="IR169">
            <v>44472.2</v>
          </cell>
        </row>
        <row r="171">
          <cell r="IQ171">
            <v>128.80000000000001</v>
          </cell>
          <cell r="IR171">
            <v>40287</v>
          </cell>
        </row>
        <row r="179">
          <cell r="IQ179">
            <v>4</v>
          </cell>
          <cell r="IR179">
            <v>44774.3</v>
          </cell>
        </row>
        <row r="181">
          <cell r="IQ181">
            <v>154.69999999999999</v>
          </cell>
          <cell r="IR181">
            <v>36352.156528450927</v>
          </cell>
        </row>
        <row r="182">
          <cell r="IQ182">
            <v>22.6</v>
          </cell>
          <cell r="IR182">
            <v>36563.078359138875</v>
          </cell>
        </row>
        <row r="184">
          <cell r="IQ184">
            <v>49.7</v>
          </cell>
          <cell r="IR184">
            <v>36695.311654875492</v>
          </cell>
        </row>
        <row r="185">
          <cell r="IQ185">
            <v>30.2</v>
          </cell>
          <cell r="IR185">
            <v>35315.75891055703</v>
          </cell>
        </row>
        <row r="186">
          <cell r="IQ186">
            <v>14.2</v>
          </cell>
          <cell r="IR186">
            <v>40021.865872655289</v>
          </cell>
        </row>
        <row r="187">
          <cell r="IQ187">
            <v>47</v>
          </cell>
          <cell r="IR187">
            <v>35904.252595570375</v>
          </cell>
        </row>
        <row r="188">
          <cell r="IQ188">
            <v>27.3</v>
          </cell>
          <cell r="IR188">
            <v>35205.9829997618</v>
          </cell>
        </row>
        <row r="190">
          <cell r="IQ190">
            <v>72.3</v>
          </cell>
          <cell r="IR190">
            <v>58681.294486928833</v>
          </cell>
        </row>
        <row r="192">
          <cell r="IQ192">
            <v>7</v>
          </cell>
          <cell r="IR192">
            <v>44321.165240289673</v>
          </cell>
        </row>
        <row r="193">
          <cell r="IQ193">
            <v>18.5</v>
          </cell>
          <cell r="IR193">
            <v>41744.198115165862</v>
          </cell>
        </row>
        <row r="196">
          <cell r="IQ196">
            <v>75.599999999999994</v>
          </cell>
          <cell r="IR196">
            <v>35552.101941931702</v>
          </cell>
        </row>
        <row r="197">
          <cell r="IQ197">
            <v>38.799999999999997</v>
          </cell>
          <cell r="IR197">
            <v>36420.962067345507</v>
          </cell>
        </row>
        <row r="198">
          <cell r="IQ198">
            <v>32.5</v>
          </cell>
          <cell r="IR198">
            <v>36953.494820591593</v>
          </cell>
        </row>
        <row r="200">
          <cell r="IQ200">
            <v>184.8</v>
          </cell>
          <cell r="IR200">
            <v>35663.507261001498</v>
          </cell>
        </row>
        <row r="201">
          <cell r="IQ201">
            <v>71.5</v>
          </cell>
          <cell r="IR201">
            <v>35842.090525961503</v>
          </cell>
        </row>
        <row r="203">
          <cell r="IQ203">
            <v>16.399999999999999</v>
          </cell>
          <cell r="IR203">
            <v>30756.766481835333</v>
          </cell>
        </row>
        <row r="204">
          <cell r="IQ204">
            <v>67.2</v>
          </cell>
          <cell r="IR204">
            <v>33382.674586411624</v>
          </cell>
        </row>
        <row r="205">
          <cell r="IQ205">
            <v>120.4</v>
          </cell>
          <cell r="IR205">
            <v>30160.696998229141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">
          <cell r="D12">
            <v>75.2</v>
          </cell>
        </row>
      </sheetData>
      <sheetData sheetId="17" refreshError="1"/>
      <sheetData sheetId="18" refreshError="1">
        <row r="9">
          <cell r="Q9">
            <v>22378.745318352059</v>
          </cell>
        </row>
        <row r="38">
          <cell r="C38" t="str">
            <v>Муниципальное казённое учреждение "Бакчарский краеведческий музей северного садоводства"</v>
          </cell>
        </row>
        <row r="39">
          <cell r="C39" t="str">
            <v>Муниципальное бюджетное учреждение культуры "Бакчарская межпоселенческая централизованная библиотечная система"</v>
          </cell>
        </row>
        <row r="53">
          <cell r="C53" t="str">
            <v>Муниципальное автономное учреждение "Культура"</v>
          </cell>
        </row>
        <row r="56">
          <cell r="C56" t="str">
            <v>Муниципальное автономное учреждение «Центр культуры" Зырянского района</v>
          </cell>
        </row>
        <row r="57">
          <cell r="C57" t="str">
            <v>Муниципальное бюджетное учреждение «Межпоселенческая централизованная библиотечная система Зырянского района»</v>
          </cell>
        </row>
        <row r="58">
          <cell r="C58" t="str">
            <v>Муниципальное бюджетное учреждение культуры «Зырянский краеведческий музей»</v>
          </cell>
        </row>
        <row r="59">
          <cell r="C59" t="str">
            <v>Муниципальное бюджетное учреждение «Центр культуры» Высоковского сельского поселения</v>
          </cell>
        </row>
        <row r="62">
          <cell r="C62" t="str">
            <v>Муниципальное бюджетное учреждение «Центр культуры и досуга муниципального образования «Чердатское сельское поселение»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9">
          <cell r="C9" t="str">
            <v xml:space="preserve">Областное государственное автономное учреждение культуры «Томская областная универсальная научная библиотека имени Александра Сергеевича Пушкина» </v>
          </cell>
        </row>
        <row r="27">
          <cell r="C27" t="str">
            <v>Муниципальное  бюджетное учреждение "Культурно-спортивный комплекс"</v>
          </cell>
        </row>
        <row r="49">
          <cell r="C49" t="str">
            <v>Муниципальное автономное учреждение "Культура"</v>
          </cell>
        </row>
        <row r="165">
          <cell r="C165" t="str">
            <v>Муниципальное бюджетное учреждение культуры "Многофункциональный социокультурный комплекс"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19"/>
  <sheetViews>
    <sheetView topLeftCell="A6" zoomScale="80" zoomScaleNormal="80" workbookViewId="0">
      <selection activeCell="B33" activeCellId="1" sqref="D14 B33"/>
    </sheetView>
  </sheetViews>
  <sheetFormatPr defaultRowHeight="15"/>
  <cols>
    <col min="1" max="1" width="50.140625" customWidth="1"/>
    <col min="2" max="2" width="28.85546875" customWidth="1"/>
    <col min="3" max="3" width="29.5703125" customWidth="1"/>
    <col min="4" max="4" width="30.85546875" customWidth="1"/>
    <col min="5" max="5" width="24.5703125" customWidth="1"/>
    <col min="6" max="6" width="23.5703125" customWidth="1"/>
    <col min="7" max="7" width="23.7109375" customWidth="1"/>
    <col min="8" max="8" width="21.140625" customWidth="1"/>
    <col min="9" max="9" width="18.7109375" customWidth="1"/>
    <col min="10" max="10" width="19" customWidth="1"/>
  </cols>
  <sheetData>
    <row r="1" spans="1:10">
      <c r="E1" s="1"/>
      <c r="F1" s="347"/>
      <c r="G1" s="728" t="s">
        <v>273</v>
      </c>
      <c r="H1" s="728"/>
    </row>
    <row r="2" spans="1:10">
      <c r="E2" s="1"/>
      <c r="F2" s="728" t="s">
        <v>296</v>
      </c>
      <c r="G2" s="728"/>
      <c r="H2" s="728"/>
    </row>
    <row r="4" spans="1:10" ht="20.25">
      <c r="A4" s="729" t="s">
        <v>297</v>
      </c>
      <c r="B4" s="729"/>
      <c r="C4" s="729"/>
      <c r="D4" s="729"/>
      <c r="E4" s="729"/>
      <c r="F4" s="729"/>
      <c r="G4" s="729"/>
      <c r="H4" s="729"/>
    </row>
    <row r="5" spans="1:10" ht="18.75">
      <c r="A5" s="350"/>
      <c r="B5" s="350"/>
      <c r="C5" s="350"/>
      <c r="D5" s="350"/>
      <c r="E5" s="350"/>
    </row>
    <row r="6" spans="1:10">
      <c r="D6" s="351"/>
      <c r="E6" s="351"/>
    </row>
    <row r="7" spans="1:10" s="2" customFormat="1" ht="131.25" customHeight="1">
      <c r="A7" s="730" t="s">
        <v>298</v>
      </c>
      <c r="B7" s="731" t="s">
        <v>6</v>
      </c>
      <c r="C7" s="731" t="s">
        <v>8</v>
      </c>
      <c r="D7" s="730" t="s">
        <v>9</v>
      </c>
      <c r="E7" s="730" t="s">
        <v>4</v>
      </c>
      <c r="F7" s="730"/>
      <c r="G7" s="730" t="s">
        <v>1</v>
      </c>
      <c r="H7" s="730" t="s">
        <v>2</v>
      </c>
    </row>
    <row r="8" spans="1:10" s="2" customFormat="1" ht="36" customHeight="1">
      <c r="A8" s="730"/>
      <c r="B8" s="731"/>
      <c r="C8" s="731"/>
      <c r="D8" s="730"/>
      <c r="E8" s="348" t="s">
        <v>5</v>
      </c>
      <c r="F8" s="348" t="s">
        <v>0</v>
      </c>
      <c r="G8" s="730"/>
      <c r="H8" s="730"/>
      <c r="I8" s="352"/>
      <c r="J8" s="352"/>
    </row>
    <row r="9" spans="1:10" s="3" customFormat="1" ht="18.7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7</v>
      </c>
    </row>
    <row r="10" spans="1:10" s="3" customFormat="1" ht="18.75">
      <c r="A10" s="727" t="s">
        <v>299</v>
      </c>
      <c r="B10" s="727"/>
      <c r="C10" s="727"/>
      <c r="D10" s="727"/>
      <c r="E10" s="727"/>
      <c r="F10" s="727"/>
      <c r="G10" s="727"/>
      <c r="H10" s="727"/>
    </row>
    <row r="11" spans="1:10" s="3" customFormat="1" ht="102" customHeight="1">
      <c r="A11" s="353" t="s">
        <v>300</v>
      </c>
      <c r="B11" s="354">
        <f>'[4]СЗП и доп.асс 2020'!$N$10</f>
        <v>39</v>
      </c>
      <c r="C11" s="8">
        <f>'[5]УК расш(о)'!$F$11</f>
        <v>40.299999999999997</v>
      </c>
      <c r="D11" s="9">
        <f>F11/40339*100</f>
        <v>94.814724777403995</v>
      </c>
      <c r="E11" s="8">
        <f>G11</f>
        <v>38247.218710202578</v>
      </c>
      <c r="F11" s="8">
        <f>'[5]УК расш(о)'!$Q$11</f>
        <v>38247.311827956997</v>
      </c>
      <c r="G11" s="8">
        <f>'[4]СЗП и доп.асс 2020'!$P$10</f>
        <v>38247.218710202578</v>
      </c>
      <c r="H11" s="8">
        <f>F11-G11</f>
        <v>9.3117754418926779E-2</v>
      </c>
    </row>
    <row r="12" spans="1:10" s="3" customFormat="1" ht="94.5" customHeight="1">
      <c r="A12" s="353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2" s="354">
        <f>'[4]СЗП и доп.асс 2020'!$N$9</f>
        <v>61</v>
      </c>
      <c r="C12" s="8">
        <f>'[5]УК расш(о)'!$F$9</f>
        <v>61</v>
      </c>
      <c r="D12" s="9">
        <f t="shared" ref="D12" si="0">F12/40339*100</f>
        <v>93.268633034486299</v>
      </c>
      <c r="E12" s="8">
        <f>G12</f>
        <v>37609.153467133336</v>
      </c>
      <c r="F12" s="8">
        <f>'[5]УК расш(о)'!$Q$9</f>
        <v>37623.633879781424</v>
      </c>
      <c r="G12" s="8">
        <f>'[4]СЗП и доп.асс 2020'!$P$9</f>
        <v>37609.153467133336</v>
      </c>
      <c r="H12" s="8">
        <f>F12-G12</f>
        <v>14.480412648088532</v>
      </c>
      <c r="J12" s="355"/>
    </row>
    <row r="13" spans="1:10" s="3" customFormat="1" ht="18.75">
      <c r="A13" s="356" t="s">
        <v>301</v>
      </c>
      <c r="B13" s="9">
        <f>SUM(B11:B12)</f>
        <v>100</v>
      </c>
      <c r="C13" s="9">
        <f>SUM(C11:C12)</f>
        <v>101.3</v>
      </c>
      <c r="D13" s="9">
        <f>F13/40339*100</f>
        <v>93.883711980582873</v>
      </c>
      <c r="E13" s="9">
        <f>(E11*B11+B12*E12)/B13</f>
        <v>37857.998911930343</v>
      </c>
      <c r="F13" s="9">
        <f>(F11*C11+C12*F12)/C13</f>
        <v>37871.750575847327</v>
      </c>
      <c r="G13" s="9">
        <f>(G11*B11+B12*G12)/B13</f>
        <v>37857.998911930343</v>
      </c>
      <c r="H13" s="9">
        <f>F13-G13</f>
        <v>13.751663916984398</v>
      </c>
    </row>
    <row r="14" spans="1:10" s="1" customFormat="1">
      <c r="A14" s="1" t="s">
        <v>295</v>
      </c>
    </row>
    <row r="15" spans="1:10">
      <c r="A15" s="1" t="s">
        <v>3</v>
      </c>
      <c r="B15" s="1"/>
      <c r="C15" s="1"/>
      <c r="D15" s="1"/>
      <c r="E15" s="1"/>
      <c r="F15" s="1"/>
      <c r="G15" s="1"/>
      <c r="H15" s="1"/>
    </row>
    <row r="16" spans="1:10" ht="19.5">
      <c r="F16" s="357"/>
      <c r="G16" s="358"/>
    </row>
    <row r="17" spans="5:7">
      <c r="E17" s="359"/>
    </row>
    <row r="18" spans="5:7">
      <c r="E18" s="359"/>
      <c r="F18" s="359"/>
      <c r="G18" s="359"/>
    </row>
    <row r="19" spans="5:7">
      <c r="F19" s="359"/>
    </row>
  </sheetData>
  <mergeCells count="11">
    <mergeCell ref="A10:H10"/>
    <mergeCell ref="G1:H1"/>
    <mergeCell ref="F2:H2"/>
    <mergeCell ref="A4:H4"/>
    <mergeCell ref="A7:A8"/>
    <mergeCell ref="B7:B8"/>
    <mergeCell ref="C7:C8"/>
    <mergeCell ref="D7:D8"/>
    <mergeCell ref="E7:F7"/>
    <mergeCell ref="G7:G8"/>
    <mergeCell ref="H7:H8"/>
  </mergeCells>
  <pageMargins left="0.19685039370078741" right="0.39370078740157483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G36"/>
  <sheetViews>
    <sheetView zoomScale="80" zoomScaleNormal="80" workbookViewId="0">
      <selection activeCell="B33" activeCellId="1" sqref="D14 B33"/>
    </sheetView>
  </sheetViews>
  <sheetFormatPr defaultRowHeight="15"/>
  <cols>
    <col min="1" max="1" width="64" customWidth="1"/>
    <col min="2" max="2" width="32.85546875" customWidth="1"/>
    <col min="3" max="3" width="27.42578125" customWidth="1"/>
    <col min="4" max="4" width="25.140625" style="106" hidden="1" customWidth="1"/>
    <col min="5" max="5" width="28.140625" customWidth="1"/>
    <col min="7" max="7" width="12.85546875" customWidth="1"/>
  </cols>
  <sheetData>
    <row r="1" spans="1:7">
      <c r="E1" s="347" t="s">
        <v>302</v>
      </c>
    </row>
    <row r="2" spans="1:7">
      <c r="B2" s="728" t="s">
        <v>296</v>
      </c>
      <c r="C2" s="728"/>
      <c r="D2" s="728"/>
      <c r="E2" s="728"/>
    </row>
    <row r="3" spans="1:7">
      <c r="E3" s="347"/>
    </row>
    <row r="4" spans="1:7" ht="18.75">
      <c r="A4" s="744" t="s">
        <v>10</v>
      </c>
      <c r="B4" s="744"/>
      <c r="C4" s="744"/>
      <c r="D4" s="744"/>
      <c r="E4" s="744"/>
    </row>
    <row r="5" spans="1:7" ht="18.75">
      <c r="A5" s="744" t="s">
        <v>294</v>
      </c>
      <c r="B5" s="744"/>
      <c r="C5" s="744"/>
      <c r="D5" s="744"/>
      <c r="E5" s="744"/>
    </row>
    <row r="7" spans="1:7" s="2" customFormat="1" ht="94.5" customHeight="1">
      <c r="A7" s="348" t="s">
        <v>303</v>
      </c>
      <c r="B7" s="348" t="s">
        <v>11</v>
      </c>
      <c r="C7" s="348" t="s">
        <v>267</v>
      </c>
      <c r="D7" s="360" t="s">
        <v>304</v>
      </c>
      <c r="E7" s="348" t="s">
        <v>12</v>
      </c>
    </row>
    <row r="8" spans="1:7" s="3" customFormat="1" ht="18.75">
      <c r="A8" s="4">
        <v>1</v>
      </c>
      <c r="B8" s="4">
        <v>2</v>
      </c>
      <c r="C8" s="4">
        <v>3</v>
      </c>
      <c r="D8" s="361"/>
      <c r="E8" s="4">
        <v>4</v>
      </c>
    </row>
    <row r="9" spans="1:7" s="3" customFormat="1" ht="48" customHeight="1">
      <c r="A9" s="737" t="s">
        <v>299</v>
      </c>
      <c r="B9" s="738"/>
      <c r="C9" s="738"/>
      <c r="D9" s="738"/>
      <c r="E9" s="739"/>
    </row>
    <row r="10" spans="1:7" s="3" customFormat="1" ht="45.75" customHeight="1">
      <c r="A10" s="745" t="s">
        <v>300</v>
      </c>
      <c r="B10" s="746"/>
      <c r="C10" s="747"/>
      <c r="D10" s="362"/>
      <c r="E10" s="740">
        <f>(C13+C15)/C11</f>
        <v>0.39998693671382157</v>
      </c>
    </row>
    <row r="11" spans="1:7" s="3" customFormat="1" ht="18.75">
      <c r="A11" s="5" t="s">
        <v>17</v>
      </c>
      <c r="B11" s="363">
        <f>B13+B14+B15</f>
        <v>82</v>
      </c>
      <c r="C11" s="364">
        <f>C13+C14+C15</f>
        <v>36744.199999999997</v>
      </c>
      <c r="D11" s="365">
        <f>C11/B11/12*1000</f>
        <v>37341.666666666664</v>
      </c>
      <c r="E11" s="741"/>
      <c r="G11" s="139"/>
    </row>
    <row r="12" spans="1:7" s="3" customFormat="1" ht="18.75">
      <c r="A12" s="5" t="s">
        <v>13</v>
      </c>
      <c r="B12" s="366"/>
      <c r="C12" s="366"/>
      <c r="D12" s="365"/>
      <c r="E12" s="741"/>
    </row>
    <row r="13" spans="1:7" s="3" customFormat="1" ht="18.75">
      <c r="A13" s="367" t="s">
        <v>14</v>
      </c>
      <c r="B13" s="368">
        <v>4</v>
      </c>
      <c r="C13" s="368">
        <v>2458.8000000000002</v>
      </c>
      <c r="D13" s="365">
        <f t="shared" ref="D13:D15" si="0">C13/B13/12*1000</f>
        <v>51225</v>
      </c>
      <c r="E13" s="741"/>
    </row>
    <row r="14" spans="1:7" s="3" customFormat="1" ht="18.75">
      <c r="A14" s="367" t="s">
        <v>15</v>
      </c>
      <c r="B14" s="368">
        <v>45.9</v>
      </c>
      <c r="C14" s="368">
        <v>22047</v>
      </c>
      <c r="D14" s="365">
        <f t="shared" si="0"/>
        <v>40027.233115468414</v>
      </c>
      <c r="E14" s="741"/>
    </row>
    <row r="15" spans="1:7" s="3" customFormat="1" ht="18.75">
      <c r="A15" s="367" t="s">
        <v>16</v>
      </c>
      <c r="B15" s="368">
        <v>32.1</v>
      </c>
      <c r="C15" s="368">
        <v>12238.4</v>
      </c>
      <c r="D15" s="365">
        <f t="shared" si="0"/>
        <v>31771.54724818276</v>
      </c>
      <c r="E15" s="741"/>
    </row>
    <row r="16" spans="1:7" s="7" customFormat="1" ht="46.5" customHeight="1">
      <c r="A16" s="732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6" s="733"/>
      <c r="C16" s="734"/>
      <c r="D16" s="369"/>
      <c r="E16" s="735">
        <f>(C19+C21)/C17</f>
        <v>0.20215129930607481</v>
      </c>
    </row>
    <row r="17" spans="1:7" s="7" customFormat="1" ht="18.75">
      <c r="A17" s="10" t="s">
        <v>17</v>
      </c>
      <c r="B17" s="363">
        <f>B19+B20+B21</f>
        <v>92.3</v>
      </c>
      <c r="C17" s="364">
        <f>C19+C20+C21</f>
        <v>38116.5</v>
      </c>
      <c r="D17" s="365">
        <f>C17/B17/12*1000</f>
        <v>34413.596966413868</v>
      </c>
      <c r="E17" s="736"/>
      <c r="G17" s="139"/>
    </row>
    <row r="18" spans="1:7" s="7" customFormat="1" ht="18.75">
      <c r="A18" s="10" t="s">
        <v>13</v>
      </c>
      <c r="B18" s="370"/>
      <c r="C18" s="370"/>
      <c r="D18" s="365"/>
      <c r="E18" s="736"/>
    </row>
    <row r="19" spans="1:7" s="7" customFormat="1" ht="18.75">
      <c r="A19" s="371" t="s">
        <v>14</v>
      </c>
      <c r="B19" s="372">
        <v>2.2999999999999998</v>
      </c>
      <c r="C19" s="372">
        <f>488+804.9+898.9</f>
        <v>2191.8000000000002</v>
      </c>
      <c r="D19" s="365">
        <f t="shared" ref="D19:D21" si="1">C19/B19/12*1000</f>
        <v>79413.043478260894</v>
      </c>
      <c r="E19" s="736"/>
    </row>
    <row r="20" spans="1:7" s="7" customFormat="1" ht="18.75">
      <c r="A20" s="371" t="s">
        <v>15</v>
      </c>
      <c r="B20" s="372">
        <v>67</v>
      </c>
      <c r="C20" s="372">
        <f>2117.5+28293.7</f>
        <v>30411.200000000001</v>
      </c>
      <c r="D20" s="365">
        <f t="shared" si="1"/>
        <v>37824.875621890547</v>
      </c>
      <c r="E20" s="736"/>
    </row>
    <row r="21" spans="1:7" s="7" customFormat="1" ht="18.75">
      <c r="A21" s="371" t="s">
        <v>16</v>
      </c>
      <c r="B21" s="372">
        <v>23</v>
      </c>
      <c r="C21" s="372">
        <v>5513.5</v>
      </c>
      <c r="D21" s="365">
        <f t="shared" si="1"/>
        <v>19976.449275362316</v>
      </c>
      <c r="E21" s="736"/>
    </row>
    <row r="22" spans="1:7" s="3" customFormat="1" ht="27.75" customHeight="1">
      <c r="A22" s="737" t="s">
        <v>305</v>
      </c>
      <c r="B22" s="738"/>
      <c r="C22" s="739"/>
      <c r="D22" s="373"/>
      <c r="E22" s="740">
        <f>(C25+C27)/C23</f>
        <v>0.29925581780560429</v>
      </c>
    </row>
    <row r="23" spans="1:7" s="3" customFormat="1" ht="18.75">
      <c r="A23" s="5" t="s">
        <v>17</v>
      </c>
      <c r="B23" s="363">
        <f>B25+B26+B27</f>
        <v>174.3</v>
      </c>
      <c r="C23" s="364">
        <f>C25+C26+C27</f>
        <v>74860.7</v>
      </c>
      <c r="D23" s="365">
        <f>C23/B23/12*1000</f>
        <v>35791.116848345759</v>
      </c>
      <c r="E23" s="741"/>
    </row>
    <row r="24" spans="1:7" s="3" customFormat="1" ht="18.75">
      <c r="A24" s="5" t="s">
        <v>13</v>
      </c>
      <c r="B24" s="363"/>
      <c r="C24" s="364"/>
      <c r="D24" s="365"/>
      <c r="E24" s="741"/>
    </row>
    <row r="25" spans="1:7" s="3" customFormat="1" ht="18.75">
      <c r="A25" s="367" t="s">
        <v>14</v>
      </c>
      <c r="B25" s="374">
        <f>B19+B13</f>
        <v>6.3</v>
      </c>
      <c r="C25" s="375">
        <f>C19+C13</f>
        <v>4650.6000000000004</v>
      </c>
      <c r="D25" s="365">
        <f t="shared" ref="D25:D27" si="2">C25/B25/12*1000</f>
        <v>61515.873015873018</v>
      </c>
      <c r="E25" s="741"/>
    </row>
    <row r="26" spans="1:7" s="3" customFormat="1" ht="18.75">
      <c r="A26" s="367" t="s">
        <v>15</v>
      </c>
      <c r="B26" s="374">
        <f t="shared" ref="B26:C27" si="3">B20+B14</f>
        <v>112.9</v>
      </c>
      <c r="C26" s="375">
        <f t="shared" si="3"/>
        <v>52458.2</v>
      </c>
      <c r="D26" s="365">
        <f t="shared" si="2"/>
        <v>38720.253912016531</v>
      </c>
      <c r="E26" s="741"/>
    </row>
    <row r="27" spans="1:7" s="3" customFormat="1" ht="18.75">
      <c r="A27" s="367" t="s">
        <v>16</v>
      </c>
      <c r="B27" s="374">
        <f t="shared" si="3"/>
        <v>55.1</v>
      </c>
      <c r="C27" s="375">
        <f t="shared" si="3"/>
        <v>17751.900000000001</v>
      </c>
      <c r="D27" s="365">
        <f t="shared" si="2"/>
        <v>26848.003629764065</v>
      </c>
      <c r="E27" s="741"/>
    </row>
    <row r="28" spans="1:7" s="3" customFormat="1" ht="16.5" customHeight="1">
      <c r="A28" s="742"/>
      <c r="B28" s="742"/>
      <c r="C28" s="742"/>
      <c r="D28" s="742"/>
      <c r="E28" s="742"/>
    </row>
    <row r="29" spans="1:7" s="3" customFormat="1" ht="15.75" customHeight="1">
      <c r="A29" s="743"/>
      <c r="B29" s="743"/>
      <c r="C29" s="743"/>
      <c r="D29" s="743"/>
      <c r="E29" s="743"/>
    </row>
    <row r="30" spans="1:7">
      <c r="C30" s="376"/>
      <c r="D30" s="377"/>
    </row>
    <row r="31" spans="1:7">
      <c r="C31" s="376"/>
      <c r="D31" s="377"/>
    </row>
    <row r="32" spans="1:7">
      <c r="C32" s="376"/>
      <c r="D32" s="377"/>
    </row>
    <row r="33" spans="3:4">
      <c r="C33" s="376"/>
      <c r="D33" s="377"/>
    </row>
    <row r="34" spans="3:4">
      <c r="C34" s="376"/>
      <c r="D34" s="377"/>
    </row>
    <row r="35" spans="3:4">
      <c r="C35" s="376"/>
      <c r="D35" s="377"/>
    </row>
    <row r="36" spans="3:4">
      <c r="C36" s="376"/>
      <c r="D36" s="377"/>
    </row>
  </sheetData>
  <mergeCells count="11">
    <mergeCell ref="B2:E2"/>
    <mergeCell ref="A4:E4"/>
    <mergeCell ref="A5:E5"/>
    <mergeCell ref="A9:E9"/>
    <mergeCell ref="A10:C10"/>
    <mergeCell ref="E10:E15"/>
    <mergeCell ref="A16:C16"/>
    <mergeCell ref="E16:E21"/>
    <mergeCell ref="A22:C22"/>
    <mergeCell ref="E22:E27"/>
    <mergeCell ref="A28:E29"/>
  </mergeCells>
  <pageMargins left="0.39370078740157483" right="0.19685039370078741" top="0" bottom="0" header="0.31496062992125984" footer="0.31496062992125984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1:I73"/>
  <sheetViews>
    <sheetView zoomScale="80" zoomScaleNormal="80" workbookViewId="0">
      <selection activeCell="B33" activeCellId="1" sqref="D14 B33"/>
    </sheetView>
  </sheetViews>
  <sheetFormatPr defaultRowHeight="15"/>
  <cols>
    <col min="1" max="1" width="55.5703125" customWidth="1"/>
    <col min="2" max="2" width="28.42578125" customWidth="1"/>
    <col min="3" max="3" width="37.5703125" customWidth="1"/>
    <col min="4" max="4" width="25.28515625" style="106" hidden="1" customWidth="1"/>
    <col min="5" max="5" width="35.5703125" customWidth="1"/>
    <col min="6" max="7" width="10.42578125" style="106" hidden="1" customWidth="1"/>
    <col min="8" max="8" width="0" style="106" hidden="1" customWidth="1"/>
    <col min="9" max="9" width="15.7109375" bestFit="1" customWidth="1"/>
  </cols>
  <sheetData>
    <row r="1" spans="1:9">
      <c r="E1" s="347" t="s">
        <v>306</v>
      </c>
    </row>
    <row r="2" spans="1:9">
      <c r="C2" s="728" t="s">
        <v>296</v>
      </c>
      <c r="D2" s="728"/>
      <c r="E2" s="728"/>
    </row>
    <row r="3" spans="1:9">
      <c r="C3" s="347"/>
      <c r="D3" s="378"/>
      <c r="E3" s="347"/>
    </row>
    <row r="4" spans="1:9" ht="18.75">
      <c r="A4" s="744" t="s">
        <v>10</v>
      </c>
      <c r="B4" s="744"/>
      <c r="C4" s="744"/>
      <c r="D4" s="744"/>
      <c r="E4" s="744"/>
    </row>
    <row r="5" spans="1:9" ht="18.75">
      <c r="A5" s="744" t="s">
        <v>294</v>
      </c>
      <c r="B5" s="744"/>
      <c r="C5" s="744"/>
      <c r="D5" s="744"/>
      <c r="E5" s="744"/>
    </row>
    <row r="7" spans="1:9" s="3" customFormat="1" ht="97.5" customHeight="1">
      <c r="A7" s="348" t="s">
        <v>303</v>
      </c>
      <c r="B7" s="348" t="s">
        <v>11</v>
      </c>
      <c r="C7" s="348" t="s">
        <v>51</v>
      </c>
      <c r="D7" s="360" t="s">
        <v>307</v>
      </c>
      <c r="E7" s="348" t="s">
        <v>308</v>
      </c>
      <c r="F7" s="379"/>
      <c r="G7" s="379"/>
      <c r="H7" s="379"/>
    </row>
    <row r="8" spans="1:9" s="3" customFormat="1" ht="18.75">
      <c r="A8" s="4">
        <v>1</v>
      </c>
      <c r="B8" s="4">
        <v>2</v>
      </c>
      <c r="C8" s="4">
        <v>3</v>
      </c>
      <c r="D8" s="361"/>
      <c r="E8" s="4">
        <v>4</v>
      </c>
      <c r="F8" s="379"/>
      <c r="G8" s="379"/>
      <c r="H8" s="379"/>
    </row>
    <row r="9" spans="1:9" s="3" customFormat="1" ht="45" customHeight="1">
      <c r="A9" s="737" t="s">
        <v>299</v>
      </c>
      <c r="B9" s="738"/>
      <c r="C9" s="738"/>
      <c r="D9" s="738"/>
      <c r="E9" s="739"/>
      <c r="F9" s="379"/>
      <c r="G9" s="379"/>
      <c r="H9" s="379"/>
    </row>
    <row r="10" spans="1:9" s="3" customFormat="1" ht="67.5" customHeight="1">
      <c r="A10" s="745" t="s">
        <v>300</v>
      </c>
      <c r="B10" s="746"/>
      <c r="C10" s="747"/>
      <c r="D10" s="362"/>
      <c r="E10" s="380"/>
      <c r="F10" s="379"/>
      <c r="G10" s="379"/>
      <c r="H10" s="379"/>
    </row>
    <row r="11" spans="1:9" s="3" customFormat="1" ht="18.75">
      <c r="A11" s="367" t="s">
        <v>14</v>
      </c>
      <c r="B11" s="374">
        <f>'приложение 2 спо'!B13</f>
        <v>4</v>
      </c>
      <c r="C11" s="381">
        <f>D11/B11/12*1000</f>
        <v>51225</v>
      </c>
      <c r="D11" s="382">
        <f>'приложение 2 спо'!C13</f>
        <v>2458.8000000000002</v>
      </c>
      <c r="E11" s="368">
        <f>C11/C12</f>
        <v>1.2797537079874812</v>
      </c>
      <c r="F11" s="379"/>
      <c r="G11" s="379"/>
      <c r="H11" s="383"/>
      <c r="I11" s="384"/>
    </row>
    <row r="12" spans="1:9" s="3" customFormat="1" ht="18.75">
      <c r="A12" s="367" t="s">
        <v>15</v>
      </c>
      <c r="B12" s="374">
        <f>'приложение 2 спо'!B14</f>
        <v>45.9</v>
      </c>
      <c r="C12" s="381">
        <f t="shared" ref="C12:C13" si="0">D12/B12/12*1000</f>
        <v>40027.233115468414</v>
      </c>
      <c r="D12" s="382">
        <f>'приложение 2 спо'!C14</f>
        <v>22047</v>
      </c>
      <c r="E12" s="368">
        <f>C12/C12</f>
        <v>1</v>
      </c>
      <c r="F12" s="379"/>
      <c r="G12" s="379"/>
      <c r="H12" s="383"/>
      <c r="I12" s="384"/>
    </row>
    <row r="13" spans="1:9" s="3" customFormat="1" ht="18.75">
      <c r="A13" s="367" t="s">
        <v>309</v>
      </c>
      <c r="B13" s="374">
        <f>'приложение 2 спо'!B15</f>
        <v>32.1</v>
      </c>
      <c r="C13" s="381">
        <f t="shared" si="0"/>
        <v>31771.54724818276</v>
      </c>
      <c r="D13" s="382">
        <f>'приложение 2 спо'!C15</f>
        <v>12238.4</v>
      </c>
      <c r="E13" s="368">
        <f>C13/C12</f>
        <v>0.7937482752437548</v>
      </c>
      <c r="F13" s="379"/>
      <c r="G13" s="379"/>
      <c r="H13" s="383"/>
      <c r="I13" s="384"/>
    </row>
    <row r="14" spans="1:9" s="3" customFormat="1" ht="57" customHeight="1">
      <c r="A14" s="745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4" s="746"/>
      <c r="C14" s="747"/>
      <c r="D14" s="385"/>
      <c r="E14" s="380"/>
      <c r="F14" s="379"/>
      <c r="G14" s="379"/>
      <c r="H14" s="379"/>
    </row>
    <row r="15" spans="1:9" s="3" customFormat="1" ht="18.75">
      <c r="A15" s="367" t="s">
        <v>14</v>
      </c>
      <c r="B15" s="374">
        <f>'приложение 2 спо'!B19</f>
        <v>2.2999999999999998</v>
      </c>
      <c r="C15" s="381">
        <f>D15/B15/12*1000</f>
        <v>79413.043478260894</v>
      </c>
      <c r="D15" s="386">
        <f>'приложение 2 спо'!C19</f>
        <v>2191.8000000000002</v>
      </c>
      <c r="E15" s="387">
        <f>C15/C16</f>
        <v>2.099492521062035</v>
      </c>
      <c r="F15" s="379"/>
      <c r="G15" s="379"/>
      <c r="H15" s="379"/>
    </row>
    <row r="16" spans="1:9" s="3" customFormat="1" ht="18.75">
      <c r="A16" s="367" t="s">
        <v>15</v>
      </c>
      <c r="B16" s="374">
        <f>'приложение 2 спо'!B20</f>
        <v>67</v>
      </c>
      <c r="C16" s="381">
        <f t="shared" ref="C16:C17" si="1">D16/B16/12*1000</f>
        <v>37824.875621890547</v>
      </c>
      <c r="D16" s="386">
        <f>'приложение 2 спо'!C20</f>
        <v>30411.200000000001</v>
      </c>
      <c r="E16" s="387">
        <f>C16/C16</f>
        <v>1</v>
      </c>
      <c r="F16" s="379"/>
      <c r="G16" s="379"/>
      <c r="H16" s="379"/>
    </row>
    <row r="17" spans="1:8" s="3" customFormat="1" ht="18.75">
      <c r="A17" s="367" t="s">
        <v>309</v>
      </c>
      <c r="B17" s="374">
        <f>'приложение 2 спо'!B21</f>
        <v>23</v>
      </c>
      <c r="C17" s="381">
        <f t="shared" si="1"/>
        <v>19976.449275362316</v>
      </c>
      <c r="D17" s="386">
        <f>'приложение 2 спо'!C21</f>
        <v>5513.5</v>
      </c>
      <c r="E17" s="387">
        <f>C17/C16</f>
        <v>0.52812993954172482</v>
      </c>
      <c r="F17" s="379"/>
      <c r="G17" s="379"/>
      <c r="H17" s="379"/>
    </row>
    <row r="18" spans="1:8" s="3" customFormat="1" ht="27.75" customHeight="1">
      <c r="A18" s="737" t="s">
        <v>305</v>
      </c>
      <c r="B18" s="738"/>
      <c r="C18" s="738"/>
      <c r="D18" s="738"/>
      <c r="E18" s="739"/>
      <c r="F18" s="379"/>
      <c r="G18" s="379"/>
      <c r="H18" s="379"/>
    </row>
    <row r="19" spans="1:8" s="3" customFormat="1" ht="18.75">
      <c r="A19" s="5" t="s">
        <v>310</v>
      </c>
      <c r="B19" s="387">
        <f>'приложение 2 спо'!B23</f>
        <v>174.3</v>
      </c>
      <c r="C19" s="388">
        <f>D19/B19/12*1000</f>
        <v>35791.116848345759</v>
      </c>
      <c r="D19" s="389">
        <f>'приложение 2 спо'!C23</f>
        <v>74860.7</v>
      </c>
      <c r="E19" s="390"/>
      <c r="F19" s="379"/>
      <c r="G19" s="379"/>
      <c r="H19" s="379"/>
    </row>
    <row r="20" spans="1:8" s="3" customFormat="1" ht="18.75">
      <c r="A20" s="5" t="s">
        <v>13</v>
      </c>
      <c r="B20" s="391"/>
      <c r="C20" s="392"/>
      <c r="D20" s="393"/>
      <c r="E20" s="390"/>
      <c r="F20" s="379"/>
      <c r="G20" s="379"/>
      <c r="H20" s="379"/>
    </row>
    <row r="21" spans="1:8" s="3" customFormat="1" ht="18.75">
      <c r="A21" s="367" t="s">
        <v>14</v>
      </c>
      <c r="B21" s="387">
        <f>'приложение 2 спо'!B25</f>
        <v>6.3</v>
      </c>
      <c r="C21" s="381">
        <f>D21/B21/12*1000</f>
        <v>61515.873015873018</v>
      </c>
      <c r="D21" s="389">
        <f>'приложение 2 спо'!C25</f>
        <v>4650.6000000000004</v>
      </c>
      <c r="E21" s="394">
        <f>C21/C22</f>
        <v>1.5887259715717423</v>
      </c>
      <c r="F21" s="395">
        <f>B11+B15</f>
        <v>6.3</v>
      </c>
      <c r="G21" s="396">
        <f>H21/F21/12*1000</f>
        <v>61515.873015873018</v>
      </c>
      <c r="H21" s="397">
        <f>D11+D15</f>
        <v>4650.6000000000004</v>
      </c>
    </row>
    <row r="22" spans="1:8" s="3" customFormat="1" ht="18.75">
      <c r="A22" s="367" t="s">
        <v>15</v>
      </c>
      <c r="B22" s="387">
        <f>'приложение 2 спо'!B26</f>
        <v>112.9</v>
      </c>
      <c r="C22" s="381">
        <f t="shared" ref="C22:C23" si="2">D22/B22/12*1000</f>
        <v>38720.253912016531</v>
      </c>
      <c r="D22" s="389">
        <f>'приложение 2 спо'!C26</f>
        <v>52458.2</v>
      </c>
      <c r="E22" s="394">
        <f>C22/C22</f>
        <v>1</v>
      </c>
      <c r="F22" s="395">
        <f t="shared" ref="F22:F23" si="3">B12+B16</f>
        <v>112.9</v>
      </c>
      <c r="G22" s="396">
        <f t="shared" ref="G22:G23" si="4">H22/F22/12*1000</f>
        <v>38720.253912016531</v>
      </c>
      <c r="H22" s="397">
        <f t="shared" ref="H22:H23" si="5">D12+D16</f>
        <v>52458.2</v>
      </c>
    </row>
    <row r="23" spans="1:8" s="3" customFormat="1" ht="18.75">
      <c r="A23" s="367" t="s">
        <v>16</v>
      </c>
      <c r="B23" s="387">
        <f>'приложение 2 спо'!B27</f>
        <v>55.1</v>
      </c>
      <c r="C23" s="381">
        <f t="shared" si="2"/>
        <v>26848.003629764065</v>
      </c>
      <c r="D23" s="389">
        <f>'приложение 2 спо'!C27</f>
        <v>17751.900000000001</v>
      </c>
      <c r="E23" s="394">
        <f>C23/C22</f>
        <v>0.69338397652996786</v>
      </c>
      <c r="F23" s="395">
        <f t="shared" si="3"/>
        <v>55.1</v>
      </c>
      <c r="G23" s="396">
        <f t="shared" si="4"/>
        <v>26848.003629764065</v>
      </c>
      <c r="H23" s="397">
        <f t="shared" si="5"/>
        <v>17751.900000000001</v>
      </c>
    </row>
    <row r="24" spans="1:8" s="3" customFormat="1" ht="18.75">
      <c r="D24" s="398"/>
      <c r="F24" s="379"/>
      <c r="G24" s="379"/>
      <c r="H24" s="379"/>
    </row>
    <row r="25" spans="1:8" s="3" customFormat="1" ht="18.75">
      <c r="D25" s="398"/>
      <c r="F25" s="379"/>
      <c r="G25" s="379"/>
      <c r="H25" s="379"/>
    </row>
    <row r="26" spans="1:8" s="3" customFormat="1" ht="18.75">
      <c r="C26" s="399"/>
      <c r="D26" s="400"/>
      <c r="E26" s="399"/>
      <c r="F26" s="379"/>
      <c r="G26" s="379"/>
      <c r="H26" s="379"/>
    </row>
    <row r="27" spans="1:8" s="3" customFormat="1" ht="18.75">
      <c r="C27" s="399"/>
      <c r="D27" s="400"/>
      <c r="E27" s="399"/>
      <c r="F27" s="379"/>
      <c r="G27" s="379"/>
      <c r="H27" s="379"/>
    </row>
    <row r="28" spans="1:8" s="3" customFormat="1" ht="18.75">
      <c r="C28" s="399"/>
      <c r="D28" s="400"/>
      <c r="E28" s="399"/>
      <c r="F28" s="379"/>
      <c r="G28" s="379"/>
      <c r="H28" s="379"/>
    </row>
    <row r="29" spans="1:8" s="3" customFormat="1" ht="18.75">
      <c r="D29" s="398"/>
      <c r="F29" s="379"/>
      <c r="G29" s="379"/>
      <c r="H29" s="379"/>
    </row>
    <row r="30" spans="1:8" s="3" customFormat="1" ht="18.75">
      <c r="D30" s="398"/>
      <c r="F30" s="379"/>
      <c r="G30" s="379"/>
      <c r="H30" s="379"/>
    </row>
    <row r="31" spans="1:8" s="3" customFormat="1" ht="18.75">
      <c r="D31" s="398"/>
      <c r="F31" s="379"/>
      <c r="G31" s="379"/>
      <c r="H31" s="379"/>
    </row>
    <row r="32" spans="1:8" s="3" customFormat="1" ht="18.75">
      <c r="D32" s="398"/>
      <c r="F32" s="379"/>
      <c r="G32" s="379"/>
      <c r="H32" s="379"/>
    </row>
    <row r="33" spans="4:8" s="3" customFormat="1" ht="18.75">
      <c r="D33" s="398"/>
      <c r="F33" s="379"/>
      <c r="G33" s="379"/>
      <c r="H33" s="379"/>
    </row>
    <row r="34" spans="4:8" s="3" customFormat="1" ht="18.75">
      <c r="D34" s="398"/>
      <c r="F34" s="379"/>
      <c r="G34" s="379"/>
      <c r="H34" s="379"/>
    </row>
    <row r="35" spans="4:8" s="3" customFormat="1" ht="18.75">
      <c r="D35" s="398"/>
      <c r="F35" s="379"/>
      <c r="G35" s="379"/>
      <c r="H35" s="379"/>
    </row>
    <row r="36" spans="4:8" s="3" customFormat="1" ht="18.75">
      <c r="D36" s="398"/>
      <c r="F36" s="379"/>
      <c r="G36" s="379"/>
      <c r="H36" s="379"/>
    </row>
    <row r="37" spans="4:8" s="3" customFormat="1" ht="18.75">
      <c r="D37" s="398"/>
      <c r="F37" s="379"/>
      <c r="G37" s="379"/>
      <c r="H37" s="379"/>
    </row>
    <row r="38" spans="4:8" s="3" customFormat="1" ht="18.75">
      <c r="D38" s="398"/>
      <c r="F38" s="379"/>
      <c r="G38" s="379"/>
      <c r="H38" s="379"/>
    </row>
    <row r="39" spans="4:8" s="3" customFormat="1" ht="18.75">
      <c r="D39" s="398"/>
      <c r="F39" s="379"/>
      <c r="G39" s="379"/>
      <c r="H39" s="379"/>
    </row>
    <row r="40" spans="4:8" s="3" customFormat="1" ht="18.75">
      <c r="D40" s="398"/>
      <c r="F40" s="379"/>
      <c r="G40" s="379"/>
      <c r="H40" s="379"/>
    </row>
    <row r="41" spans="4:8" s="3" customFormat="1" ht="18.75">
      <c r="D41" s="398"/>
      <c r="F41" s="379"/>
      <c r="G41" s="379"/>
      <c r="H41" s="379"/>
    </row>
    <row r="42" spans="4:8" s="3" customFormat="1" ht="18.75">
      <c r="D42" s="398"/>
      <c r="F42" s="379"/>
      <c r="G42" s="379"/>
      <c r="H42" s="379"/>
    </row>
    <row r="43" spans="4:8" s="3" customFormat="1" ht="18.75">
      <c r="D43" s="398"/>
      <c r="F43" s="379"/>
      <c r="G43" s="379"/>
      <c r="H43" s="379"/>
    </row>
    <row r="44" spans="4:8" s="3" customFormat="1" ht="18.75">
      <c r="D44" s="398"/>
      <c r="F44" s="379"/>
      <c r="G44" s="379"/>
      <c r="H44" s="379"/>
    </row>
    <row r="45" spans="4:8" s="3" customFormat="1" ht="18.75">
      <c r="D45" s="398"/>
      <c r="F45" s="379"/>
      <c r="G45" s="379"/>
      <c r="H45" s="379"/>
    </row>
    <row r="46" spans="4:8" s="3" customFormat="1" ht="18.75">
      <c r="D46" s="398"/>
      <c r="F46" s="379"/>
      <c r="G46" s="379"/>
      <c r="H46" s="379"/>
    </row>
    <row r="47" spans="4:8" s="3" customFormat="1" ht="18.75">
      <c r="D47" s="398"/>
      <c r="F47" s="379"/>
      <c r="G47" s="379"/>
      <c r="H47" s="379"/>
    </row>
    <row r="48" spans="4:8" s="3" customFormat="1" ht="18.75">
      <c r="D48" s="398"/>
      <c r="F48" s="379"/>
      <c r="G48" s="379"/>
      <c r="H48" s="379"/>
    </row>
    <row r="49" spans="4:8" s="3" customFormat="1" ht="18.75">
      <c r="D49" s="398"/>
      <c r="F49" s="379"/>
      <c r="G49" s="379"/>
      <c r="H49" s="379"/>
    </row>
    <row r="50" spans="4:8" s="3" customFormat="1" ht="18.75">
      <c r="D50" s="398"/>
      <c r="F50" s="379"/>
      <c r="G50" s="379"/>
      <c r="H50" s="379"/>
    </row>
    <row r="51" spans="4:8" s="3" customFormat="1" ht="18.75">
      <c r="D51" s="398"/>
      <c r="F51" s="379"/>
      <c r="G51" s="379"/>
      <c r="H51" s="379"/>
    </row>
    <row r="52" spans="4:8" s="3" customFormat="1" ht="18.75">
      <c r="D52" s="398"/>
      <c r="F52" s="379"/>
      <c r="G52" s="379"/>
      <c r="H52" s="379"/>
    </row>
    <row r="53" spans="4:8" s="3" customFormat="1" ht="18.75">
      <c r="D53" s="398"/>
      <c r="F53" s="379"/>
      <c r="G53" s="379"/>
      <c r="H53" s="379"/>
    </row>
    <row r="54" spans="4:8" s="3" customFormat="1" ht="18.75">
      <c r="D54" s="398"/>
      <c r="F54" s="379"/>
      <c r="G54" s="379"/>
      <c r="H54" s="379"/>
    </row>
    <row r="55" spans="4:8" s="3" customFormat="1" ht="18.75">
      <c r="D55" s="398"/>
      <c r="F55" s="379"/>
      <c r="G55" s="379"/>
      <c r="H55" s="379"/>
    </row>
    <row r="56" spans="4:8" s="3" customFormat="1" ht="18.75">
      <c r="D56" s="398"/>
      <c r="F56" s="379"/>
      <c r="G56" s="379"/>
      <c r="H56" s="379"/>
    </row>
    <row r="57" spans="4:8" s="3" customFormat="1" ht="18.75">
      <c r="D57" s="398"/>
      <c r="F57" s="379"/>
      <c r="G57" s="379"/>
      <c r="H57" s="379"/>
    </row>
    <row r="58" spans="4:8" s="3" customFormat="1" ht="18.75">
      <c r="D58" s="398"/>
      <c r="F58" s="379"/>
      <c r="G58" s="379"/>
      <c r="H58" s="379"/>
    </row>
    <row r="59" spans="4:8" s="3" customFormat="1" ht="18.75">
      <c r="D59" s="398"/>
      <c r="F59" s="379"/>
      <c r="G59" s="379"/>
      <c r="H59" s="379"/>
    </row>
    <row r="60" spans="4:8" s="3" customFormat="1" ht="18.75">
      <c r="D60" s="398"/>
      <c r="F60" s="379"/>
      <c r="G60" s="379"/>
      <c r="H60" s="379"/>
    </row>
    <row r="61" spans="4:8" s="3" customFormat="1" ht="18.75">
      <c r="D61" s="398"/>
      <c r="F61" s="379"/>
      <c r="G61" s="379"/>
      <c r="H61" s="379"/>
    </row>
    <row r="62" spans="4:8" s="3" customFormat="1" ht="18.75">
      <c r="D62" s="398"/>
      <c r="F62" s="379"/>
      <c r="G62" s="379"/>
      <c r="H62" s="379"/>
    </row>
    <row r="63" spans="4:8" s="3" customFormat="1" ht="18.75">
      <c r="D63" s="398"/>
      <c r="F63" s="379"/>
      <c r="G63" s="379"/>
      <c r="H63" s="379"/>
    </row>
    <row r="64" spans="4:8" s="3" customFormat="1" ht="18.75">
      <c r="D64" s="398"/>
      <c r="F64" s="379"/>
      <c r="G64" s="379"/>
      <c r="H64" s="379"/>
    </row>
    <row r="65" spans="4:8" s="3" customFormat="1" ht="18.75">
      <c r="D65" s="398"/>
      <c r="F65" s="379"/>
      <c r="G65" s="379"/>
      <c r="H65" s="379"/>
    </row>
    <row r="66" spans="4:8" s="3" customFormat="1" ht="18.75">
      <c r="D66" s="398"/>
      <c r="F66" s="379"/>
      <c r="G66" s="379"/>
      <c r="H66" s="379"/>
    </row>
    <row r="67" spans="4:8" s="3" customFormat="1" ht="18.75">
      <c r="D67" s="398"/>
      <c r="F67" s="379"/>
      <c r="G67" s="379"/>
      <c r="H67" s="379"/>
    </row>
    <row r="68" spans="4:8" s="3" customFormat="1" ht="18.75">
      <c r="D68" s="398"/>
      <c r="F68" s="379"/>
      <c r="G68" s="379"/>
      <c r="H68" s="379"/>
    </row>
    <row r="69" spans="4:8" s="3" customFormat="1" ht="18.75">
      <c r="D69" s="398"/>
      <c r="F69" s="379"/>
      <c r="G69" s="379"/>
      <c r="H69" s="379"/>
    </row>
    <row r="70" spans="4:8" s="3" customFormat="1" ht="18.75">
      <c r="D70" s="398"/>
      <c r="F70" s="379"/>
      <c r="G70" s="379"/>
      <c r="H70" s="379"/>
    </row>
    <row r="71" spans="4:8" s="3" customFormat="1" ht="18.75">
      <c r="D71" s="398"/>
      <c r="F71" s="379"/>
      <c r="G71" s="379"/>
      <c r="H71" s="379"/>
    </row>
    <row r="72" spans="4:8" s="3" customFormat="1" ht="18.75">
      <c r="D72" s="398"/>
      <c r="F72" s="379"/>
      <c r="G72" s="379"/>
      <c r="H72" s="379"/>
    </row>
    <row r="73" spans="4:8" s="3" customFormat="1" ht="18.75">
      <c r="D73" s="398"/>
      <c r="F73" s="379"/>
      <c r="G73" s="379"/>
      <c r="H73" s="379"/>
    </row>
  </sheetData>
  <mergeCells count="7">
    <mergeCell ref="A18:E18"/>
    <mergeCell ref="C2:E2"/>
    <mergeCell ref="A4:E4"/>
    <mergeCell ref="A5:E5"/>
    <mergeCell ref="A9:E9"/>
    <mergeCell ref="A10:C10"/>
    <mergeCell ref="A14:C14"/>
  </mergeCells>
  <pageMargins left="0.19685039370078741" right="0" top="0" bottom="0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BN55"/>
  <sheetViews>
    <sheetView view="pageBreakPreview" zoomScale="70" zoomScaleNormal="80" zoomScaleSheetLayoutView="70" workbookViewId="0">
      <pane xSplit="1" ySplit="7" topLeftCell="B8" activePane="bottomRight" state="frozen"/>
      <selection activeCell="J74" sqref="J74"/>
      <selection pane="topRight" activeCell="J74" sqref="J74"/>
      <selection pane="bottomLeft" activeCell="J74" sqref="J74"/>
      <selection pane="bottomRight" activeCell="J74" sqref="J74"/>
    </sheetView>
  </sheetViews>
  <sheetFormatPr defaultRowHeight="12.75"/>
  <cols>
    <col min="1" max="1" width="22.42578125" style="401" customWidth="1"/>
    <col min="2" max="2" width="12.42578125" style="402" customWidth="1"/>
    <col min="3" max="3" width="11.42578125" style="402" customWidth="1"/>
    <col min="4" max="4" width="26.28515625" style="402" customWidth="1"/>
    <col min="5" max="5" width="10.140625" style="403" customWidth="1"/>
    <col min="6" max="6" width="10.28515625" style="403" customWidth="1"/>
    <col min="7" max="7" width="10.7109375" style="403" customWidth="1"/>
    <col min="8" max="8" width="9.85546875" style="403" customWidth="1"/>
    <col min="9" max="9" width="9.28515625" style="403" bestFit="1" customWidth="1"/>
    <col min="10" max="10" width="11" style="403" customWidth="1"/>
    <col min="11" max="11" width="12.5703125" style="403" customWidth="1"/>
    <col min="12" max="12" width="11" style="403" customWidth="1"/>
    <col min="13" max="13" width="12.42578125" style="403" customWidth="1"/>
    <col min="14" max="14" width="11.7109375" style="403" customWidth="1"/>
    <col min="15" max="15" width="11.5703125" style="403" customWidth="1"/>
    <col min="16" max="16" width="12" style="403" bestFit="1" customWidth="1"/>
    <col min="17" max="17" width="9.5703125" style="403" bestFit="1" customWidth="1"/>
    <col min="18" max="18" width="9.85546875" style="403" customWidth="1"/>
    <col min="19" max="19" width="9.140625" style="403"/>
    <col min="20" max="20" width="9.5703125" style="403" bestFit="1" customWidth="1"/>
    <col min="21" max="21" width="12.5703125" style="403" customWidth="1"/>
    <col min="22" max="22" width="9.140625" style="403"/>
    <col min="23" max="23" width="12.42578125" style="403" customWidth="1"/>
    <col min="24" max="24" width="11.7109375" style="403" customWidth="1"/>
    <col min="25" max="25" width="11.5703125" style="403" customWidth="1"/>
    <col min="26" max="26" width="9.28515625" style="403" bestFit="1" customWidth="1"/>
    <col min="27" max="27" width="9.5703125" style="403" bestFit="1" customWidth="1"/>
    <col min="28" max="28" width="9.85546875" style="403" customWidth="1"/>
    <col min="29" max="30" width="9.28515625" style="403" bestFit="1" customWidth="1"/>
    <col min="31" max="31" width="12.5703125" style="403" customWidth="1"/>
    <col min="32" max="32" width="9.28515625" style="403" bestFit="1" customWidth="1"/>
    <col min="33" max="33" width="12.42578125" style="403" customWidth="1"/>
    <col min="34" max="34" width="11.7109375" style="403" customWidth="1"/>
    <col min="35" max="35" width="11.5703125" style="403" customWidth="1"/>
    <col min="36" max="36" width="9.28515625" style="403" bestFit="1" customWidth="1"/>
    <col min="37" max="37" width="11.7109375" style="403" customWidth="1"/>
    <col min="38" max="38" width="9.85546875" style="403" customWidth="1"/>
    <col min="39" max="39" width="9.28515625" style="403" bestFit="1" customWidth="1"/>
    <col min="40" max="40" width="10.42578125" style="403" customWidth="1"/>
    <col min="41" max="41" width="12.5703125" style="403" customWidth="1"/>
    <col min="42" max="42" width="9.28515625" style="403" bestFit="1" customWidth="1"/>
    <col min="43" max="43" width="12.42578125" style="403" customWidth="1"/>
    <col min="44" max="44" width="11.7109375" style="403" customWidth="1"/>
    <col min="45" max="45" width="14.85546875" style="403" customWidth="1"/>
    <col min="46" max="46" width="11.5703125" style="403" customWidth="1"/>
    <col min="47" max="48" width="9.140625" style="403"/>
    <col min="49" max="49" width="9.85546875" style="403" customWidth="1"/>
    <col min="50" max="51" width="9.140625" style="403"/>
    <col min="52" max="52" width="12.5703125" style="403" customWidth="1"/>
    <col min="53" max="53" width="9.140625" style="403"/>
    <col min="54" max="54" width="12.42578125" style="403" customWidth="1"/>
    <col min="55" max="55" width="10" style="403" customWidth="1"/>
    <col min="56" max="56" width="11.5703125" style="403" customWidth="1"/>
    <col min="57" max="58" width="9.28515625" style="403" bestFit="1" customWidth="1"/>
    <col min="59" max="59" width="9.85546875" style="403" customWidth="1"/>
    <col min="60" max="61" width="9.28515625" style="403" bestFit="1" customWidth="1"/>
    <col min="62" max="62" width="11.5703125" style="403" customWidth="1"/>
    <col min="63" max="63" width="9.28515625" style="403" bestFit="1" customWidth="1"/>
    <col min="64" max="64" width="10" style="403" customWidth="1"/>
    <col min="65" max="65" width="11.42578125" style="403" customWidth="1"/>
    <col min="66" max="66" width="9.140625" style="403"/>
    <col min="67" max="257" width="9.140625" style="402"/>
    <col min="258" max="258" width="21.7109375" style="402" customWidth="1"/>
    <col min="259" max="259" width="0" style="402" hidden="1" customWidth="1"/>
    <col min="260" max="260" width="9.28515625" style="402" customWidth="1"/>
    <col min="261" max="261" width="11.5703125" style="402" customWidth="1"/>
    <col min="262" max="263" width="9.140625" style="402"/>
    <col min="264" max="264" width="9.85546875" style="402" customWidth="1"/>
    <col min="265" max="266" width="9.140625" style="402"/>
    <col min="267" max="267" width="12.5703125" style="402" customWidth="1"/>
    <col min="268" max="268" width="9.140625" style="402"/>
    <col min="269" max="269" width="12.42578125" style="402" customWidth="1"/>
    <col min="270" max="270" width="11.7109375" style="402" customWidth="1"/>
    <col min="271" max="271" width="11.5703125" style="402" customWidth="1"/>
    <col min="272" max="273" width="9.140625" style="402"/>
    <col min="274" max="274" width="9.85546875" style="402" customWidth="1"/>
    <col min="275" max="276" width="9.140625" style="402"/>
    <col min="277" max="277" width="12.5703125" style="402" customWidth="1"/>
    <col min="278" max="278" width="9.140625" style="402"/>
    <col min="279" max="279" width="12.42578125" style="402" customWidth="1"/>
    <col min="280" max="280" width="11.7109375" style="402" customWidth="1"/>
    <col min="281" max="281" width="11.5703125" style="402" customWidth="1"/>
    <col min="282" max="283" width="9.140625" style="402"/>
    <col min="284" max="284" width="9.85546875" style="402" customWidth="1"/>
    <col min="285" max="286" width="9.140625" style="402"/>
    <col min="287" max="287" width="12.5703125" style="402" customWidth="1"/>
    <col min="288" max="288" width="9.140625" style="402"/>
    <col min="289" max="289" width="12.42578125" style="402" customWidth="1"/>
    <col min="290" max="290" width="11.7109375" style="402" customWidth="1"/>
    <col min="291" max="291" width="11.5703125" style="402" customWidth="1"/>
    <col min="292" max="293" width="9.140625" style="402"/>
    <col min="294" max="294" width="9.85546875" style="402" customWidth="1"/>
    <col min="295" max="296" width="9.140625" style="402"/>
    <col min="297" max="297" width="12.5703125" style="402" customWidth="1"/>
    <col min="298" max="298" width="9.140625" style="402"/>
    <col min="299" max="299" width="12.42578125" style="402" customWidth="1"/>
    <col min="300" max="300" width="11.7109375" style="402" customWidth="1"/>
    <col min="301" max="301" width="15.7109375" style="402" customWidth="1"/>
    <col min="302" max="302" width="11.5703125" style="402" customWidth="1"/>
    <col min="303" max="304" width="9.140625" style="402"/>
    <col min="305" max="305" width="9.85546875" style="402" customWidth="1"/>
    <col min="306" max="307" width="9.140625" style="402"/>
    <col min="308" max="308" width="12.5703125" style="402" customWidth="1"/>
    <col min="309" max="309" width="9.140625" style="402"/>
    <col min="310" max="310" width="12.42578125" style="402" customWidth="1"/>
    <col min="311" max="311" width="11.7109375" style="402" customWidth="1"/>
    <col min="312" max="312" width="11.5703125" style="402" customWidth="1"/>
    <col min="313" max="314" width="9.140625" style="402"/>
    <col min="315" max="315" width="9.85546875" style="402" customWidth="1"/>
    <col min="316" max="317" width="9.140625" style="402"/>
    <col min="318" max="318" width="12.5703125" style="402" customWidth="1"/>
    <col min="319" max="319" width="9.140625" style="402"/>
    <col min="320" max="320" width="12.42578125" style="402" customWidth="1"/>
    <col min="321" max="321" width="11.7109375" style="402" customWidth="1"/>
    <col min="322" max="513" width="9.140625" style="402"/>
    <col min="514" max="514" width="21.7109375" style="402" customWidth="1"/>
    <col min="515" max="515" width="0" style="402" hidden="1" customWidth="1"/>
    <col min="516" max="516" width="9.28515625" style="402" customWidth="1"/>
    <col min="517" max="517" width="11.5703125" style="402" customWidth="1"/>
    <col min="518" max="519" width="9.140625" style="402"/>
    <col min="520" max="520" width="9.85546875" style="402" customWidth="1"/>
    <col min="521" max="522" width="9.140625" style="402"/>
    <col min="523" max="523" width="12.5703125" style="402" customWidth="1"/>
    <col min="524" max="524" width="9.140625" style="402"/>
    <col min="525" max="525" width="12.42578125" style="402" customWidth="1"/>
    <col min="526" max="526" width="11.7109375" style="402" customWidth="1"/>
    <col min="527" max="527" width="11.5703125" style="402" customWidth="1"/>
    <col min="528" max="529" width="9.140625" style="402"/>
    <col min="530" max="530" width="9.85546875" style="402" customWidth="1"/>
    <col min="531" max="532" width="9.140625" style="402"/>
    <col min="533" max="533" width="12.5703125" style="402" customWidth="1"/>
    <col min="534" max="534" width="9.140625" style="402"/>
    <col min="535" max="535" width="12.42578125" style="402" customWidth="1"/>
    <col min="536" max="536" width="11.7109375" style="402" customWidth="1"/>
    <col min="537" max="537" width="11.5703125" style="402" customWidth="1"/>
    <col min="538" max="539" width="9.140625" style="402"/>
    <col min="540" max="540" width="9.85546875" style="402" customWidth="1"/>
    <col min="541" max="542" width="9.140625" style="402"/>
    <col min="543" max="543" width="12.5703125" style="402" customWidth="1"/>
    <col min="544" max="544" width="9.140625" style="402"/>
    <col min="545" max="545" width="12.42578125" style="402" customWidth="1"/>
    <col min="546" max="546" width="11.7109375" style="402" customWidth="1"/>
    <col min="547" max="547" width="11.5703125" style="402" customWidth="1"/>
    <col min="548" max="549" width="9.140625" style="402"/>
    <col min="550" max="550" width="9.85546875" style="402" customWidth="1"/>
    <col min="551" max="552" width="9.140625" style="402"/>
    <col min="553" max="553" width="12.5703125" style="402" customWidth="1"/>
    <col min="554" max="554" width="9.140625" style="402"/>
    <col min="555" max="555" width="12.42578125" style="402" customWidth="1"/>
    <col min="556" max="556" width="11.7109375" style="402" customWidth="1"/>
    <col min="557" max="557" width="15.7109375" style="402" customWidth="1"/>
    <col min="558" max="558" width="11.5703125" style="402" customWidth="1"/>
    <col min="559" max="560" width="9.140625" style="402"/>
    <col min="561" max="561" width="9.85546875" style="402" customWidth="1"/>
    <col min="562" max="563" width="9.140625" style="402"/>
    <col min="564" max="564" width="12.5703125" style="402" customWidth="1"/>
    <col min="565" max="565" width="9.140625" style="402"/>
    <col min="566" max="566" width="12.42578125" style="402" customWidth="1"/>
    <col min="567" max="567" width="11.7109375" style="402" customWidth="1"/>
    <col min="568" max="568" width="11.5703125" style="402" customWidth="1"/>
    <col min="569" max="570" width="9.140625" style="402"/>
    <col min="571" max="571" width="9.85546875" style="402" customWidth="1"/>
    <col min="572" max="573" width="9.140625" style="402"/>
    <col min="574" max="574" width="12.5703125" style="402" customWidth="1"/>
    <col min="575" max="575" width="9.140625" style="402"/>
    <col min="576" max="576" width="12.42578125" style="402" customWidth="1"/>
    <col min="577" max="577" width="11.7109375" style="402" customWidth="1"/>
    <col min="578" max="769" width="9.140625" style="402"/>
    <col min="770" max="770" width="21.7109375" style="402" customWidth="1"/>
    <col min="771" max="771" width="0" style="402" hidden="1" customWidth="1"/>
    <col min="772" max="772" width="9.28515625" style="402" customWidth="1"/>
    <col min="773" max="773" width="11.5703125" style="402" customWidth="1"/>
    <col min="774" max="775" width="9.140625" style="402"/>
    <col min="776" max="776" width="9.85546875" style="402" customWidth="1"/>
    <col min="777" max="778" width="9.140625" style="402"/>
    <col min="779" max="779" width="12.5703125" style="402" customWidth="1"/>
    <col min="780" max="780" width="9.140625" style="402"/>
    <col min="781" max="781" width="12.42578125" style="402" customWidth="1"/>
    <col min="782" max="782" width="11.7109375" style="402" customWidth="1"/>
    <col min="783" max="783" width="11.5703125" style="402" customWidth="1"/>
    <col min="784" max="785" width="9.140625" style="402"/>
    <col min="786" max="786" width="9.85546875" style="402" customWidth="1"/>
    <col min="787" max="788" width="9.140625" style="402"/>
    <col min="789" max="789" width="12.5703125" style="402" customWidth="1"/>
    <col min="790" max="790" width="9.140625" style="402"/>
    <col min="791" max="791" width="12.42578125" style="402" customWidth="1"/>
    <col min="792" max="792" width="11.7109375" style="402" customWidth="1"/>
    <col min="793" max="793" width="11.5703125" style="402" customWidth="1"/>
    <col min="794" max="795" width="9.140625" style="402"/>
    <col min="796" max="796" width="9.85546875" style="402" customWidth="1"/>
    <col min="797" max="798" width="9.140625" style="402"/>
    <col min="799" max="799" width="12.5703125" style="402" customWidth="1"/>
    <col min="800" max="800" width="9.140625" style="402"/>
    <col min="801" max="801" width="12.42578125" style="402" customWidth="1"/>
    <col min="802" max="802" width="11.7109375" style="402" customWidth="1"/>
    <col min="803" max="803" width="11.5703125" style="402" customWidth="1"/>
    <col min="804" max="805" width="9.140625" style="402"/>
    <col min="806" max="806" width="9.85546875" style="402" customWidth="1"/>
    <col min="807" max="808" width="9.140625" style="402"/>
    <col min="809" max="809" width="12.5703125" style="402" customWidth="1"/>
    <col min="810" max="810" width="9.140625" style="402"/>
    <col min="811" max="811" width="12.42578125" style="402" customWidth="1"/>
    <col min="812" max="812" width="11.7109375" style="402" customWidth="1"/>
    <col min="813" max="813" width="15.7109375" style="402" customWidth="1"/>
    <col min="814" max="814" width="11.5703125" style="402" customWidth="1"/>
    <col min="815" max="816" width="9.140625" style="402"/>
    <col min="817" max="817" width="9.85546875" style="402" customWidth="1"/>
    <col min="818" max="819" width="9.140625" style="402"/>
    <col min="820" max="820" width="12.5703125" style="402" customWidth="1"/>
    <col min="821" max="821" width="9.140625" style="402"/>
    <col min="822" max="822" width="12.42578125" style="402" customWidth="1"/>
    <col min="823" max="823" width="11.7109375" style="402" customWidth="1"/>
    <col min="824" max="824" width="11.5703125" style="402" customWidth="1"/>
    <col min="825" max="826" width="9.140625" style="402"/>
    <col min="827" max="827" width="9.85546875" style="402" customWidth="1"/>
    <col min="828" max="829" width="9.140625" style="402"/>
    <col min="830" max="830" width="12.5703125" style="402" customWidth="1"/>
    <col min="831" max="831" width="9.140625" style="402"/>
    <col min="832" max="832" width="12.42578125" style="402" customWidth="1"/>
    <col min="833" max="833" width="11.7109375" style="402" customWidth="1"/>
    <col min="834" max="1025" width="9.140625" style="402"/>
    <col min="1026" max="1026" width="21.7109375" style="402" customWidth="1"/>
    <col min="1027" max="1027" width="0" style="402" hidden="1" customWidth="1"/>
    <col min="1028" max="1028" width="9.28515625" style="402" customWidth="1"/>
    <col min="1029" max="1029" width="11.5703125" style="402" customWidth="1"/>
    <col min="1030" max="1031" width="9.140625" style="402"/>
    <col min="1032" max="1032" width="9.85546875" style="402" customWidth="1"/>
    <col min="1033" max="1034" width="9.140625" style="402"/>
    <col min="1035" max="1035" width="12.5703125" style="402" customWidth="1"/>
    <col min="1036" max="1036" width="9.140625" style="402"/>
    <col min="1037" max="1037" width="12.42578125" style="402" customWidth="1"/>
    <col min="1038" max="1038" width="11.7109375" style="402" customWidth="1"/>
    <col min="1039" max="1039" width="11.5703125" style="402" customWidth="1"/>
    <col min="1040" max="1041" width="9.140625" style="402"/>
    <col min="1042" max="1042" width="9.85546875" style="402" customWidth="1"/>
    <col min="1043" max="1044" width="9.140625" style="402"/>
    <col min="1045" max="1045" width="12.5703125" style="402" customWidth="1"/>
    <col min="1046" max="1046" width="9.140625" style="402"/>
    <col min="1047" max="1047" width="12.42578125" style="402" customWidth="1"/>
    <col min="1048" max="1048" width="11.7109375" style="402" customWidth="1"/>
    <col min="1049" max="1049" width="11.5703125" style="402" customWidth="1"/>
    <col min="1050" max="1051" width="9.140625" style="402"/>
    <col min="1052" max="1052" width="9.85546875" style="402" customWidth="1"/>
    <col min="1053" max="1054" width="9.140625" style="402"/>
    <col min="1055" max="1055" width="12.5703125" style="402" customWidth="1"/>
    <col min="1056" max="1056" width="9.140625" style="402"/>
    <col min="1057" max="1057" width="12.42578125" style="402" customWidth="1"/>
    <col min="1058" max="1058" width="11.7109375" style="402" customWidth="1"/>
    <col min="1059" max="1059" width="11.5703125" style="402" customWidth="1"/>
    <col min="1060" max="1061" width="9.140625" style="402"/>
    <col min="1062" max="1062" width="9.85546875" style="402" customWidth="1"/>
    <col min="1063" max="1064" width="9.140625" style="402"/>
    <col min="1065" max="1065" width="12.5703125" style="402" customWidth="1"/>
    <col min="1066" max="1066" width="9.140625" style="402"/>
    <col min="1067" max="1067" width="12.42578125" style="402" customWidth="1"/>
    <col min="1068" max="1068" width="11.7109375" style="402" customWidth="1"/>
    <col min="1069" max="1069" width="15.7109375" style="402" customWidth="1"/>
    <col min="1070" max="1070" width="11.5703125" style="402" customWidth="1"/>
    <col min="1071" max="1072" width="9.140625" style="402"/>
    <col min="1073" max="1073" width="9.85546875" style="402" customWidth="1"/>
    <col min="1074" max="1075" width="9.140625" style="402"/>
    <col min="1076" max="1076" width="12.5703125" style="402" customWidth="1"/>
    <col min="1077" max="1077" width="9.140625" style="402"/>
    <col min="1078" max="1078" width="12.42578125" style="402" customWidth="1"/>
    <col min="1079" max="1079" width="11.7109375" style="402" customWidth="1"/>
    <col min="1080" max="1080" width="11.5703125" style="402" customWidth="1"/>
    <col min="1081" max="1082" width="9.140625" style="402"/>
    <col min="1083" max="1083" width="9.85546875" style="402" customWidth="1"/>
    <col min="1084" max="1085" width="9.140625" style="402"/>
    <col min="1086" max="1086" width="12.5703125" style="402" customWidth="1"/>
    <col min="1087" max="1087" width="9.140625" style="402"/>
    <col min="1088" max="1088" width="12.42578125" style="402" customWidth="1"/>
    <col min="1089" max="1089" width="11.7109375" style="402" customWidth="1"/>
    <col min="1090" max="1281" width="9.140625" style="402"/>
    <col min="1282" max="1282" width="21.7109375" style="402" customWidth="1"/>
    <col min="1283" max="1283" width="0" style="402" hidden="1" customWidth="1"/>
    <col min="1284" max="1284" width="9.28515625" style="402" customWidth="1"/>
    <col min="1285" max="1285" width="11.5703125" style="402" customWidth="1"/>
    <col min="1286" max="1287" width="9.140625" style="402"/>
    <col min="1288" max="1288" width="9.85546875" style="402" customWidth="1"/>
    <col min="1289" max="1290" width="9.140625" style="402"/>
    <col min="1291" max="1291" width="12.5703125" style="402" customWidth="1"/>
    <col min="1292" max="1292" width="9.140625" style="402"/>
    <col min="1293" max="1293" width="12.42578125" style="402" customWidth="1"/>
    <col min="1294" max="1294" width="11.7109375" style="402" customWidth="1"/>
    <col min="1295" max="1295" width="11.5703125" style="402" customWidth="1"/>
    <col min="1296" max="1297" width="9.140625" style="402"/>
    <col min="1298" max="1298" width="9.85546875" style="402" customWidth="1"/>
    <col min="1299" max="1300" width="9.140625" style="402"/>
    <col min="1301" max="1301" width="12.5703125" style="402" customWidth="1"/>
    <col min="1302" max="1302" width="9.140625" style="402"/>
    <col min="1303" max="1303" width="12.42578125" style="402" customWidth="1"/>
    <col min="1304" max="1304" width="11.7109375" style="402" customWidth="1"/>
    <col min="1305" max="1305" width="11.5703125" style="402" customWidth="1"/>
    <col min="1306" max="1307" width="9.140625" style="402"/>
    <col min="1308" max="1308" width="9.85546875" style="402" customWidth="1"/>
    <col min="1309" max="1310" width="9.140625" style="402"/>
    <col min="1311" max="1311" width="12.5703125" style="402" customWidth="1"/>
    <col min="1312" max="1312" width="9.140625" style="402"/>
    <col min="1313" max="1313" width="12.42578125" style="402" customWidth="1"/>
    <col min="1314" max="1314" width="11.7109375" style="402" customWidth="1"/>
    <col min="1315" max="1315" width="11.5703125" style="402" customWidth="1"/>
    <col min="1316" max="1317" width="9.140625" style="402"/>
    <col min="1318" max="1318" width="9.85546875" style="402" customWidth="1"/>
    <col min="1319" max="1320" width="9.140625" style="402"/>
    <col min="1321" max="1321" width="12.5703125" style="402" customWidth="1"/>
    <col min="1322" max="1322" width="9.140625" style="402"/>
    <col min="1323" max="1323" width="12.42578125" style="402" customWidth="1"/>
    <col min="1324" max="1324" width="11.7109375" style="402" customWidth="1"/>
    <col min="1325" max="1325" width="15.7109375" style="402" customWidth="1"/>
    <col min="1326" max="1326" width="11.5703125" style="402" customWidth="1"/>
    <col min="1327" max="1328" width="9.140625" style="402"/>
    <col min="1329" max="1329" width="9.85546875" style="402" customWidth="1"/>
    <col min="1330" max="1331" width="9.140625" style="402"/>
    <col min="1332" max="1332" width="12.5703125" style="402" customWidth="1"/>
    <col min="1333" max="1333" width="9.140625" style="402"/>
    <col min="1334" max="1334" width="12.42578125" style="402" customWidth="1"/>
    <col min="1335" max="1335" width="11.7109375" style="402" customWidth="1"/>
    <col min="1336" max="1336" width="11.5703125" style="402" customWidth="1"/>
    <col min="1337" max="1338" width="9.140625" style="402"/>
    <col min="1339" max="1339" width="9.85546875" style="402" customWidth="1"/>
    <col min="1340" max="1341" width="9.140625" style="402"/>
    <col min="1342" max="1342" width="12.5703125" style="402" customWidth="1"/>
    <col min="1343" max="1343" width="9.140625" style="402"/>
    <col min="1344" max="1344" width="12.42578125" style="402" customWidth="1"/>
    <col min="1345" max="1345" width="11.7109375" style="402" customWidth="1"/>
    <col min="1346" max="1537" width="9.140625" style="402"/>
    <col min="1538" max="1538" width="21.7109375" style="402" customWidth="1"/>
    <col min="1539" max="1539" width="0" style="402" hidden="1" customWidth="1"/>
    <col min="1540" max="1540" width="9.28515625" style="402" customWidth="1"/>
    <col min="1541" max="1541" width="11.5703125" style="402" customWidth="1"/>
    <col min="1542" max="1543" width="9.140625" style="402"/>
    <col min="1544" max="1544" width="9.85546875" style="402" customWidth="1"/>
    <col min="1545" max="1546" width="9.140625" style="402"/>
    <col min="1547" max="1547" width="12.5703125" style="402" customWidth="1"/>
    <col min="1548" max="1548" width="9.140625" style="402"/>
    <col min="1549" max="1549" width="12.42578125" style="402" customWidth="1"/>
    <col min="1550" max="1550" width="11.7109375" style="402" customWidth="1"/>
    <col min="1551" max="1551" width="11.5703125" style="402" customWidth="1"/>
    <col min="1552" max="1553" width="9.140625" style="402"/>
    <col min="1554" max="1554" width="9.85546875" style="402" customWidth="1"/>
    <col min="1555" max="1556" width="9.140625" style="402"/>
    <col min="1557" max="1557" width="12.5703125" style="402" customWidth="1"/>
    <col min="1558" max="1558" width="9.140625" style="402"/>
    <col min="1559" max="1559" width="12.42578125" style="402" customWidth="1"/>
    <col min="1560" max="1560" width="11.7109375" style="402" customWidth="1"/>
    <col min="1561" max="1561" width="11.5703125" style="402" customWidth="1"/>
    <col min="1562" max="1563" width="9.140625" style="402"/>
    <col min="1564" max="1564" width="9.85546875" style="402" customWidth="1"/>
    <col min="1565" max="1566" width="9.140625" style="402"/>
    <col min="1567" max="1567" width="12.5703125" style="402" customWidth="1"/>
    <col min="1568" max="1568" width="9.140625" style="402"/>
    <col min="1569" max="1569" width="12.42578125" style="402" customWidth="1"/>
    <col min="1570" max="1570" width="11.7109375" style="402" customWidth="1"/>
    <col min="1571" max="1571" width="11.5703125" style="402" customWidth="1"/>
    <col min="1572" max="1573" width="9.140625" style="402"/>
    <col min="1574" max="1574" width="9.85546875" style="402" customWidth="1"/>
    <col min="1575" max="1576" width="9.140625" style="402"/>
    <col min="1577" max="1577" width="12.5703125" style="402" customWidth="1"/>
    <col min="1578" max="1578" width="9.140625" style="402"/>
    <col min="1579" max="1579" width="12.42578125" style="402" customWidth="1"/>
    <col min="1580" max="1580" width="11.7109375" style="402" customWidth="1"/>
    <col min="1581" max="1581" width="15.7109375" style="402" customWidth="1"/>
    <col min="1582" max="1582" width="11.5703125" style="402" customWidth="1"/>
    <col min="1583" max="1584" width="9.140625" style="402"/>
    <col min="1585" max="1585" width="9.85546875" style="402" customWidth="1"/>
    <col min="1586" max="1587" width="9.140625" style="402"/>
    <col min="1588" max="1588" width="12.5703125" style="402" customWidth="1"/>
    <col min="1589" max="1589" width="9.140625" style="402"/>
    <col min="1590" max="1590" width="12.42578125" style="402" customWidth="1"/>
    <col min="1591" max="1591" width="11.7109375" style="402" customWidth="1"/>
    <col min="1592" max="1592" width="11.5703125" style="402" customWidth="1"/>
    <col min="1593" max="1594" width="9.140625" style="402"/>
    <col min="1595" max="1595" width="9.85546875" style="402" customWidth="1"/>
    <col min="1596" max="1597" width="9.140625" style="402"/>
    <col min="1598" max="1598" width="12.5703125" style="402" customWidth="1"/>
    <col min="1599" max="1599" width="9.140625" style="402"/>
    <col min="1600" max="1600" width="12.42578125" style="402" customWidth="1"/>
    <col min="1601" max="1601" width="11.7109375" style="402" customWidth="1"/>
    <col min="1602" max="1793" width="9.140625" style="402"/>
    <col min="1794" max="1794" width="21.7109375" style="402" customWidth="1"/>
    <col min="1795" max="1795" width="0" style="402" hidden="1" customWidth="1"/>
    <col min="1796" max="1796" width="9.28515625" style="402" customWidth="1"/>
    <col min="1797" max="1797" width="11.5703125" style="402" customWidth="1"/>
    <col min="1798" max="1799" width="9.140625" style="402"/>
    <col min="1800" max="1800" width="9.85546875" style="402" customWidth="1"/>
    <col min="1801" max="1802" width="9.140625" style="402"/>
    <col min="1803" max="1803" width="12.5703125" style="402" customWidth="1"/>
    <col min="1804" max="1804" width="9.140625" style="402"/>
    <col min="1805" max="1805" width="12.42578125" style="402" customWidth="1"/>
    <col min="1806" max="1806" width="11.7109375" style="402" customWidth="1"/>
    <col min="1807" max="1807" width="11.5703125" style="402" customWidth="1"/>
    <col min="1808" max="1809" width="9.140625" style="402"/>
    <col min="1810" max="1810" width="9.85546875" style="402" customWidth="1"/>
    <col min="1811" max="1812" width="9.140625" style="402"/>
    <col min="1813" max="1813" width="12.5703125" style="402" customWidth="1"/>
    <col min="1814" max="1814" width="9.140625" style="402"/>
    <col min="1815" max="1815" width="12.42578125" style="402" customWidth="1"/>
    <col min="1816" max="1816" width="11.7109375" style="402" customWidth="1"/>
    <col min="1817" max="1817" width="11.5703125" style="402" customWidth="1"/>
    <col min="1818" max="1819" width="9.140625" style="402"/>
    <col min="1820" max="1820" width="9.85546875" style="402" customWidth="1"/>
    <col min="1821" max="1822" width="9.140625" style="402"/>
    <col min="1823" max="1823" width="12.5703125" style="402" customWidth="1"/>
    <col min="1824" max="1824" width="9.140625" style="402"/>
    <col min="1825" max="1825" width="12.42578125" style="402" customWidth="1"/>
    <col min="1826" max="1826" width="11.7109375" style="402" customWidth="1"/>
    <col min="1827" max="1827" width="11.5703125" style="402" customWidth="1"/>
    <col min="1828" max="1829" width="9.140625" style="402"/>
    <col min="1830" max="1830" width="9.85546875" style="402" customWidth="1"/>
    <col min="1831" max="1832" width="9.140625" style="402"/>
    <col min="1833" max="1833" width="12.5703125" style="402" customWidth="1"/>
    <col min="1834" max="1834" width="9.140625" style="402"/>
    <col min="1835" max="1835" width="12.42578125" style="402" customWidth="1"/>
    <col min="1836" max="1836" width="11.7109375" style="402" customWidth="1"/>
    <col min="1837" max="1837" width="15.7109375" style="402" customWidth="1"/>
    <col min="1838" max="1838" width="11.5703125" style="402" customWidth="1"/>
    <col min="1839" max="1840" width="9.140625" style="402"/>
    <col min="1841" max="1841" width="9.85546875" style="402" customWidth="1"/>
    <col min="1842" max="1843" width="9.140625" style="402"/>
    <col min="1844" max="1844" width="12.5703125" style="402" customWidth="1"/>
    <col min="1845" max="1845" width="9.140625" style="402"/>
    <col min="1846" max="1846" width="12.42578125" style="402" customWidth="1"/>
    <col min="1847" max="1847" width="11.7109375" style="402" customWidth="1"/>
    <col min="1848" max="1848" width="11.5703125" style="402" customWidth="1"/>
    <col min="1849" max="1850" width="9.140625" style="402"/>
    <col min="1851" max="1851" width="9.85546875" style="402" customWidth="1"/>
    <col min="1852" max="1853" width="9.140625" style="402"/>
    <col min="1854" max="1854" width="12.5703125" style="402" customWidth="1"/>
    <col min="1855" max="1855" width="9.140625" style="402"/>
    <col min="1856" max="1856" width="12.42578125" style="402" customWidth="1"/>
    <col min="1857" max="1857" width="11.7109375" style="402" customWidth="1"/>
    <col min="1858" max="2049" width="9.140625" style="402"/>
    <col min="2050" max="2050" width="21.7109375" style="402" customWidth="1"/>
    <col min="2051" max="2051" width="0" style="402" hidden="1" customWidth="1"/>
    <col min="2052" max="2052" width="9.28515625" style="402" customWidth="1"/>
    <col min="2053" max="2053" width="11.5703125" style="402" customWidth="1"/>
    <col min="2054" max="2055" width="9.140625" style="402"/>
    <col min="2056" max="2056" width="9.85546875" style="402" customWidth="1"/>
    <col min="2057" max="2058" width="9.140625" style="402"/>
    <col min="2059" max="2059" width="12.5703125" style="402" customWidth="1"/>
    <col min="2060" max="2060" width="9.140625" style="402"/>
    <col min="2061" max="2061" width="12.42578125" style="402" customWidth="1"/>
    <col min="2062" max="2062" width="11.7109375" style="402" customWidth="1"/>
    <col min="2063" max="2063" width="11.5703125" style="402" customWidth="1"/>
    <col min="2064" max="2065" width="9.140625" style="402"/>
    <col min="2066" max="2066" width="9.85546875" style="402" customWidth="1"/>
    <col min="2067" max="2068" width="9.140625" style="402"/>
    <col min="2069" max="2069" width="12.5703125" style="402" customWidth="1"/>
    <col min="2070" max="2070" width="9.140625" style="402"/>
    <col min="2071" max="2071" width="12.42578125" style="402" customWidth="1"/>
    <col min="2072" max="2072" width="11.7109375" style="402" customWidth="1"/>
    <col min="2073" max="2073" width="11.5703125" style="402" customWidth="1"/>
    <col min="2074" max="2075" width="9.140625" style="402"/>
    <col min="2076" max="2076" width="9.85546875" style="402" customWidth="1"/>
    <col min="2077" max="2078" width="9.140625" style="402"/>
    <col min="2079" max="2079" width="12.5703125" style="402" customWidth="1"/>
    <col min="2080" max="2080" width="9.140625" style="402"/>
    <col min="2081" max="2081" width="12.42578125" style="402" customWidth="1"/>
    <col min="2082" max="2082" width="11.7109375" style="402" customWidth="1"/>
    <col min="2083" max="2083" width="11.5703125" style="402" customWidth="1"/>
    <col min="2084" max="2085" width="9.140625" style="402"/>
    <col min="2086" max="2086" width="9.85546875" style="402" customWidth="1"/>
    <col min="2087" max="2088" width="9.140625" style="402"/>
    <col min="2089" max="2089" width="12.5703125" style="402" customWidth="1"/>
    <col min="2090" max="2090" width="9.140625" style="402"/>
    <col min="2091" max="2091" width="12.42578125" style="402" customWidth="1"/>
    <col min="2092" max="2092" width="11.7109375" style="402" customWidth="1"/>
    <col min="2093" max="2093" width="15.7109375" style="402" customWidth="1"/>
    <col min="2094" max="2094" width="11.5703125" style="402" customWidth="1"/>
    <col min="2095" max="2096" width="9.140625" style="402"/>
    <col min="2097" max="2097" width="9.85546875" style="402" customWidth="1"/>
    <col min="2098" max="2099" width="9.140625" style="402"/>
    <col min="2100" max="2100" width="12.5703125" style="402" customWidth="1"/>
    <col min="2101" max="2101" width="9.140625" style="402"/>
    <col min="2102" max="2102" width="12.42578125" style="402" customWidth="1"/>
    <col min="2103" max="2103" width="11.7109375" style="402" customWidth="1"/>
    <col min="2104" max="2104" width="11.5703125" style="402" customWidth="1"/>
    <col min="2105" max="2106" width="9.140625" style="402"/>
    <col min="2107" max="2107" width="9.85546875" style="402" customWidth="1"/>
    <col min="2108" max="2109" width="9.140625" style="402"/>
    <col min="2110" max="2110" width="12.5703125" style="402" customWidth="1"/>
    <col min="2111" max="2111" width="9.140625" style="402"/>
    <col min="2112" max="2112" width="12.42578125" style="402" customWidth="1"/>
    <col min="2113" max="2113" width="11.7109375" style="402" customWidth="1"/>
    <col min="2114" max="2305" width="9.140625" style="402"/>
    <col min="2306" max="2306" width="21.7109375" style="402" customWidth="1"/>
    <col min="2307" max="2307" width="0" style="402" hidden="1" customWidth="1"/>
    <col min="2308" max="2308" width="9.28515625" style="402" customWidth="1"/>
    <col min="2309" max="2309" width="11.5703125" style="402" customWidth="1"/>
    <col min="2310" max="2311" width="9.140625" style="402"/>
    <col min="2312" max="2312" width="9.85546875" style="402" customWidth="1"/>
    <col min="2313" max="2314" width="9.140625" style="402"/>
    <col min="2315" max="2315" width="12.5703125" style="402" customWidth="1"/>
    <col min="2316" max="2316" width="9.140625" style="402"/>
    <col min="2317" max="2317" width="12.42578125" style="402" customWidth="1"/>
    <col min="2318" max="2318" width="11.7109375" style="402" customWidth="1"/>
    <col min="2319" max="2319" width="11.5703125" style="402" customWidth="1"/>
    <col min="2320" max="2321" width="9.140625" style="402"/>
    <col min="2322" max="2322" width="9.85546875" style="402" customWidth="1"/>
    <col min="2323" max="2324" width="9.140625" style="402"/>
    <col min="2325" max="2325" width="12.5703125" style="402" customWidth="1"/>
    <col min="2326" max="2326" width="9.140625" style="402"/>
    <col min="2327" max="2327" width="12.42578125" style="402" customWidth="1"/>
    <col min="2328" max="2328" width="11.7109375" style="402" customWidth="1"/>
    <col min="2329" max="2329" width="11.5703125" style="402" customWidth="1"/>
    <col min="2330" max="2331" width="9.140625" style="402"/>
    <col min="2332" max="2332" width="9.85546875" style="402" customWidth="1"/>
    <col min="2333" max="2334" width="9.140625" style="402"/>
    <col min="2335" max="2335" width="12.5703125" style="402" customWidth="1"/>
    <col min="2336" max="2336" width="9.140625" style="402"/>
    <col min="2337" max="2337" width="12.42578125" style="402" customWidth="1"/>
    <col min="2338" max="2338" width="11.7109375" style="402" customWidth="1"/>
    <col min="2339" max="2339" width="11.5703125" style="402" customWidth="1"/>
    <col min="2340" max="2341" width="9.140625" style="402"/>
    <col min="2342" max="2342" width="9.85546875" style="402" customWidth="1"/>
    <col min="2343" max="2344" width="9.140625" style="402"/>
    <col min="2345" max="2345" width="12.5703125" style="402" customWidth="1"/>
    <col min="2346" max="2346" width="9.140625" style="402"/>
    <col min="2347" max="2347" width="12.42578125" style="402" customWidth="1"/>
    <col min="2348" max="2348" width="11.7109375" style="402" customWidth="1"/>
    <col min="2349" max="2349" width="15.7109375" style="402" customWidth="1"/>
    <col min="2350" max="2350" width="11.5703125" style="402" customWidth="1"/>
    <col min="2351" max="2352" width="9.140625" style="402"/>
    <col min="2353" max="2353" width="9.85546875" style="402" customWidth="1"/>
    <col min="2354" max="2355" width="9.140625" style="402"/>
    <col min="2356" max="2356" width="12.5703125" style="402" customWidth="1"/>
    <col min="2357" max="2357" width="9.140625" style="402"/>
    <col min="2358" max="2358" width="12.42578125" style="402" customWidth="1"/>
    <col min="2359" max="2359" width="11.7109375" style="402" customWidth="1"/>
    <col min="2360" max="2360" width="11.5703125" style="402" customWidth="1"/>
    <col min="2361" max="2362" width="9.140625" style="402"/>
    <col min="2363" max="2363" width="9.85546875" style="402" customWidth="1"/>
    <col min="2364" max="2365" width="9.140625" style="402"/>
    <col min="2366" max="2366" width="12.5703125" style="402" customWidth="1"/>
    <col min="2367" max="2367" width="9.140625" style="402"/>
    <col min="2368" max="2368" width="12.42578125" style="402" customWidth="1"/>
    <col min="2369" max="2369" width="11.7109375" style="402" customWidth="1"/>
    <col min="2370" max="2561" width="9.140625" style="402"/>
    <col min="2562" max="2562" width="21.7109375" style="402" customWidth="1"/>
    <col min="2563" max="2563" width="0" style="402" hidden="1" customWidth="1"/>
    <col min="2564" max="2564" width="9.28515625" style="402" customWidth="1"/>
    <col min="2565" max="2565" width="11.5703125" style="402" customWidth="1"/>
    <col min="2566" max="2567" width="9.140625" style="402"/>
    <col min="2568" max="2568" width="9.85546875" style="402" customWidth="1"/>
    <col min="2569" max="2570" width="9.140625" style="402"/>
    <col min="2571" max="2571" width="12.5703125" style="402" customWidth="1"/>
    <col min="2572" max="2572" width="9.140625" style="402"/>
    <col min="2573" max="2573" width="12.42578125" style="402" customWidth="1"/>
    <col min="2574" max="2574" width="11.7109375" style="402" customWidth="1"/>
    <col min="2575" max="2575" width="11.5703125" style="402" customWidth="1"/>
    <col min="2576" max="2577" width="9.140625" style="402"/>
    <col min="2578" max="2578" width="9.85546875" style="402" customWidth="1"/>
    <col min="2579" max="2580" width="9.140625" style="402"/>
    <col min="2581" max="2581" width="12.5703125" style="402" customWidth="1"/>
    <col min="2582" max="2582" width="9.140625" style="402"/>
    <col min="2583" max="2583" width="12.42578125" style="402" customWidth="1"/>
    <col min="2584" max="2584" width="11.7109375" style="402" customWidth="1"/>
    <col min="2585" max="2585" width="11.5703125" style="402" customWidth="1"/>
    <col min="2586" max="2587" width="9.140625" style="402"/>
    <col min="2588" max="2588" width="9.85546875" style="402" customWidth="1"/>
    <col min="2589" max="2590" width="9.140625" style="402"/>
    <col min="2591" max="2591" width="12.5703125" style="402" customWidth="1"/>
    <col min="2592" max="2592" width="9.140625" style="402"/>
    <col min="2593" max="2593" width="12.42578125" style="402" customWidth="1"/>
    <col min="2594" max="2594" width="11.7109375" style="402" customWidth="1"/>
    <col min="2595" max="2595" width="11.5703125" style="402" customWidth="1"/>
    <col min="2596" max="2597" width="9.140625" style="402"/>
    <col min="2598" max="2598" width="9.85546875" style="402" customWidth="1"/>
    <col min="2599" max="2600" width="9.140625" style="402"/>
    <col min="2601" max="2601" width="12.5703125" style="402" customWidth="1"/>
    <col min="2602" max="2602" width="9.140625" style="402"/>
    <col min="2603" max="2603" width="12.42578125" style="402" customWidth="1"/>
    <col min="2604" max="2604" width="11.7109375" style="402" customWidth="1"/>
    <col min="2605" max="2605" width="15.7109375" style="402" customWidth="1"/>
    <col min="2606" max="2606" width="11.5703125" style="402" customWidth="1"/>
    <col min="2607" max="2608" width="9.140625" style="402"/>
    <col min="2609" max="2609" width="9.85546875" style="402" customWidth="1"/>
    <col min="2610" max="2611" width="9.140625" style="402"/>
    <col min="2612" max="2612" width="12.5703125" style="402" customWidth="1"/>
    <col min="2613" max="2613" width="9.140625" style="402"/>
    <col min="2614" max="2614" width="12.42578125" style="402" customWidth="1"/>
    <col min="2615" max="2615" width="11.7109375" style="402" customWidth="1"/>
    <col min="2616" max="2616" width="11.5703125" style="402" customWidth="1"/>
    <col min="2617" max="2618" width="9.140625" style="402"/>
    <col min="2619" max="2619" width="9.85546875" style="402" customWidth="1"/>
    <col min="2620" max="2621" width="9.140625" style="402"/>
    <col min="2622" max="2622" width="12.5703125" style="402" customWidth="1"/>
    <col min="2623" max="2623" width="9.140625" style="402"/>
    <col min="2624" max="2624" width="12.42578125" style="402" customWidth="1"/>
    <col min="2625" max="2625" width="11.7109375" style="402" customWidth="1"/>
    <col min="2626" max="2817" width="9.140625" style="402"/>
    <col min="2818" max="2818" width="21.7109375" style="402" customWidth="1"/>
    <col min="2819" max="2819" width="0" style="402" hidden="1" customWidth="1"/>
    <col min="2820" max="2820" width="9.28515625" style="402" customWidth="1"/>
    <col min="2821" max="2821" width="11.5703125" style="402" customWidth="1"/>
    <col min="2822" max="2823" width="9.140625" style="402"/>
    <col min="2824" max="2824" width="9.85546875" style="402" customWidth="1"/>
    <col min="2825" max="2826" width="9.140625" style="402"/>
    <col min="2827" max="2827" width="12.5703125" style="402" customWidth="1"/>
    <col min="2828" max="2828" width="9.140625" style="402"/>
    <col min="2829" max="2829" width="12.42578125" style="402" customWidth="1"/>
    <col min="2830" max="2830" width="11.7109375" style="402" customWidth="1"/>
    <col min="2831" max="2831" width="11.5703125" style="402" customWidth="1"/>
    <col min="2832" max="2833" width="9.140625" style="402"/>
    <col min="2834" max="2834" width="9.85546875" style="402" customWidth="1"/>
    <col min="2835" max="2836" width="9.140625" style="402"/>
    <col min="2837" max="2837" width="12.5703125" style="402" customWidth="1"/>
    <col min="2838" max="2838" width="9.140625" style="402"/>
    <col min="2839" max="2839" width="12.42578125" style="402" customWidth="1"/>
    <col min="2840" max="2840" width="11.7109375" style="402" customWidth="1"/>
    <col min="2841" max="2841" width="11.5703125" style="402" customWidth="1"/>
    <col min="2842" max="2843" width="9.140625" style="402"/>
    <col min="2844" max="2844" width="9.85546875" style="402" customWidth="1"/>
    <col min="2845" max="2846" width="9.140625" style="402"/>
    <col min="2847" max="2847" width="12.5703125" style="402" customWidth="1"/>
    <col min="2848" max="2848" width="9.140625" style="402"/>
    <col min="2849" max="2849" width="12.42578125" style="402" customWidth="1"/>
    <col min="2850" max="2850" width="11.7109375" style="402" customWidth="1"/>
    <col min="2851" max="2851" width="11.5703125" style="402" customWidth="1"/>
    <col min="2852" max="2853" width="9.140625" style="402"/>
    <col min="2854" max="2854" width="9.85546875" style="402" customWidth="1"/>
    <col min="2855" max="2856" width="9.140625" style="402"/>
    <col min="2857" max="2857" width="12.5703125" style="402" customWidth="1"/>
    <col min="2858" max="2858" width="9.140625" style="402"/>
    <col min="2859" max="2859" width="12.42578125" style="402" customWidth="1"/>
    <col min="2860" max="2860" width="11.7109375" style="402" customWidth="1"/>
    <col min="2861" max="2861" width="15.7109375" style="402" customWidth="1"/>
    <col min="2862" max="2862" width="11.5703125" style="402" customWidth="1"/>
    <col min="2863" max="2864" width="9.140625" style="402"/>
    <col min="2865" max="2865" width="9.85546875" style="402" customWidth="1"/>
    <col min="2866" max="2867" width="9.140625" style="402"/>
    <col min="2868" max="2868" width="12.5703125" style="402" customWidth="1"/>
    <col min="2869" max="2869" width="9.140625" style="402"/>
    <col min="2870" max="2870" width="12.42578125" style="402" customWidth="1"/>
    <col min="2871" max="2871" width="11.7109375" style="402" customWidth="1"/>
    <col min="2872" max="2872" width="11.5703125" style="402" customWidth="1"/>
    <col min="2873" max="2874" width="9.140625" style="402"/>
    <col min="2875" max="2875" width="9.85546875" style="402" customWidth="1"/>
    <col min="2876" max="2877" width="9.140625" style="402"/>
    <col min="2878" max="2878" width="12.5703125" style="402" customWidth="1"/>
    <col min="2879" max="2879" width="9.140625" style="402"/>
    <col min="2880" max="2880" width="12.42578125" style="402" customWidth="1"/>
    <col min="2881" max="2881" width="11.7109375" style="402" customWidth="1"/>
    <col min="2882" max="3073" width="9.140625" style="402"/>
    <col min="3074" max="3074" width="21.7109375" style="402" customWidth="1"/>
    <col min="3075" max="3075" width="0" style="402" hidden="1" customWidth="1"/>
    <col min="3076" max="3076" width="9.28515625" style="402" customWidth="1"/>
    <col min="3077" max="3077" width="11.5703125" style="402" customWidth="1"/>
    <col min="3078" max="3079" width="9.140625" style="402"/>
    <col min="3080" max="3080" width="9.85546875" style="402" customWidth="1"/>
    <col min="3081" max="3082" width="9.140625" style="402"/>
    <col min="3083" max="3083" width="12.5703125" style="402" customWidth="1"/>
    <col min="3084" max="3084" width="9.140625" style="402"/>
    <col min="3085" max="3085" width="12.42578125" style="402" customWidth="1"/>
    <col min="3086" max="3086" width="11.7109375" style="402" customWidth="1"/>
    <col min="3087" max="3087" width="11.5703125" style="402" customWidth="1"/>
    <col min="3088" max="3089" width="9.140625" style="402"/>
    <col min="3090" max="3090" width="9.85546875" style="402" customWidth="1"/>
    <col min="3091" max="3092" width="9.140625" style="402"/>
    <col min="3093" max="3093" width="12.5703125" style="402" customWidth="1"/>
    <col min="3094" max="3094" width="9.140625" style="402"/>
    <col min="3095" max="3095" width="12.42578125" style="402" customWidth="1"/>
    <col min="3096" max="3096" width="11.7109375" style="402" customWidth="1"/>
    <col min="3097" max="3097" width="11.5703125" style="402" customWidth="1"/>
    <col min="3098" max="3099" width="9.140625" style="402"/>
    <col min="3100" max="3100" width="9.85546875" style="402" customWidth="1"/>
    <col min="3101" max="3102" width="9.140625" style="402"/>
    <col min="3103" max="3103" width="12.5703125" style="402" customWidth="1"/>
    <col min="3104" max="3104" width="9.140625" style="402"/>
    <col min="3105" max="3105" width="12.42578125" style="402" customWidth="1"/>
    <col min="3106" max="3106" width="11.7109375" style="402" customWidth="1"/>
    <col min="3107" max="3107" width="11.5703125" style="402" customWidth="1"/>
    <col min="3108" max="3109" width="9.140625" style="402"/>
    <col min="3110" max="3110" width="9.85546875" style="402" customWidth="1"/>
    <col min="3111" max="3112" width="9.140625" style="402"/>
    <col min="3113" max="3113" width="12.5703125" style="402" customWidth="1"/>
    <col min="3114" max="3114" width="9.140625" style="402"/>
    <col min="3115" max="3115" width="12.42578125" style="402" customWidth="1"/>
    <col min="3116" max="3116" width="11.7109375" style="402" customWidth="1"/>
    <col min="3117" max="3117" width="15.7109375" style="402" customWidth="1"/>
    <col min="3118" max="3118" width="11.5703125" style="402" customWidth="1"/>
    <col min="3119" max="3120" width="9.140625" style="402"/>
    <col min="3121" max="3121" width="9.85546875" style="402" customWidth="1"/>
    <col min="3122" max="3123" width="9.140625" style="402"/>
    <col min="3124" max="3124" width="12.5703125" style="402" customWidth="1"/>
    <col min="3125" max="3125" width="9.140625" style="402"/>
    <col min="3126" max="3126" width="12.42578125" style="402" customWidth="1"/>
    <col min="3127" max="3127" width="11.7109375" style="402" customWidth="1"/>
    <col min="3128" max="3128" width="11.5703125" style="402" customWidth="1"/>
    <col min="3129" max="3130" width="9.140625" style="402"/>
    <col min="3131" max="3131" width="9.85546875" style="402" customWidth="1"/>
    <col min="3132" max="3133" width="9.140625" style="402"/>
    <col min="3134" max="3134" width="12.5703125" style="402" customWidth="1"/>
    <col min="3135" max="3135" width="9.140625" style="402"/>
    <col min="3136" max="3136" width="12.42578125" style="402" customWidth="1"/>
    <col min="3137" max="3137" width="11.7109375" style="402" customWidth="1"/>
    <col min="3138" max="3329" width="9.140625" style="402"/>
    <col min="3330" max="3330" width="21.7109375" style="402" customWidth="1"/>
    <col min="3331" max="3331" width="0" style="402" hidden="1" customWidth="1"/>
    <col min="3332" max="3332" width="9.28515625" style="402" customWidth="1"/>
    <col min="3333" max="3333" width="11.5703125" style="402" customWidth="1"/>
    <col min="3334" max="3335" width="9.140625" style="402"/>
    <col min="3336" max="3336" width="9.85546875" style="402" customWidth="1"/>
    <col min="3337" max="3338" width="9.140625" style="402"/>
    <col min="3339" max="3339" width="12.5703125" style="402" customWidth="1"/>
    <col min="3340" max="3340" width="9.140625" style="402"/>
    <col min="3341" max="3341" width="12.42578125" style="402" customWidth="1"/>
    <col min="3342" max="3342" width="11.7109375" style="402" customWidth="1"/>
    <col min="3343" max="3343" width="11.5703125" style="402" customWidth="1"/>
    <col min="3344" max="3345" width="9.140625" style="402"/>
    <col min="3346" max="3346" width="9.85546875" style="402" customWidth="1"/>
    <col min="3347" max="3348" width="9.140625" style="402"/>
    <col min="3349" max="3349" width="12.5703125" style="402" customWidth="1"/>
    <col min="3350" max="3350" width="9.140625" style="402"/>
    <col min="3351" max="3351" width="12.42578125" style="402" customWidth="1"/>
    <col min="3352" max="3352" width="11.7109375" style="402" customWidth="1"/>
    <col min="3353" max="3353" width="11.5703125" style="402" customWidth="1"/>
    <col min="3354" max="3355" width="9.140625" style="402"/>
    <col min="3356" max="3356" width="9.85546875" style="402" customWidth="1"/>
    <col min="3357" max="3358" width="9.140625" style="402"/>
    <col min="3359" max="3359" width="12.5703125" style="402" customWidth="1"/>
    <col min="3360" max="3360" width="9.140625" style="402"/>
    <col min="3361" max="3361" width="12.42578125" style="402" customWidth="1"/>
    <col min="3362" max="3362" width="11.7109375" style="402" customWidth="1"/>
    <col min="3363" max="3363" width="11.5703125" style="402" customWidth="1"/>
    <col min="3364" max="3365" width="9.140625" style="402"/>
    <col min="3366" max="3366" width="9.85546875" style="402" customWidth="1"/>
    <col min="3367" max="3368" width="9.140625" style="402"/>
    <col min="3369" max="3369" width="12.5703125" style="402" customWidth="1"/>
    <col min="3370" max="3370" width="9.140625" style="402"/>
    <col min="3371" max="3371" width="12.42578125" style="402" customWidth="1"/>
    <col min="3372" max="3372" width="11.7109375" style="402" customWidth="1"/>
    <col min="3373" max="3373" width="15.7109375" style="402" customWidth="1"/>
    <col min="3374" max="3374" width="11.5703125" style="402" customWidth="1"/>
    <col min="3375" max="3376" width="9.140625" style="402"/>
    <col min="3377" max="3377" width="9.85546875" style="402" customWidth="1"/>
    <col min="3378" max="3379" width="9.140625" style="402"/>
    <col min="3380" max="3380" width="12.5703125" style="402" customWidth="1"/>
    <col min="3381" max="3381" width="9.140625" style="402"/>
    <col min="3382" max="3382" width="12.42578125" style="402" customWidth="1"/>
    <col min="3383" max="3383" width="11.7109375" style="402" customWidth="1"/>
    <col min="3384" max="3384" width="11.5703125" style="402" customWidth="1"/>
    <col min="3385" max="3386" width="9.140625" style="402"/>
    <col min="3387" max="3387" width="9.85546875" style="402" customWidth="1"/>
    <col min="3388" max="3389" width="9.140625" style="402"/>
    <col min="3390" max="3390" width="12.5703125" style="402" customWidth="1"/>
    <col min="3391" max="3391" width="9.140625" style="402"/>
    <col min="3392" max="3392" width="12.42578125" style="402" customWidth="1"/>
    <col min="3393" max="3393" width="11.7109375" style="402" customWidth="1"/>
    <col min="3394" max="3585" width="9.140625" style="402"/>
    <col min="3586" max="3586" width="21.7109375" style="402" customWidth="1"/>
    <col min="3587" max="3587" width="0" style="402" hidden="1" customWidth="1"/>
    <col min="3588" max="3588" width="9.28515625" style="402" customWidth="1"/>
    <col min="3589" max="3589" width="11.5703125" style="402" customWidth="1"/>
    <col min="3590" max="3591" width="9.140625" style="402"/>
    <col min="3592" max="3592" width="9.85546875" style="402" customWidth="1"/>
    <col min="3593" max="3594" width="9.140625" style="402"/>
    <col min="3595" max="3595" width="12.5703125" style="402" customWidth="1"/>
    <col min="3596" max="3596" width="9.140625" style="402"/>
    <col min="3597" max="3597" width="12.42578125" style="402" customWidth="1"/>
    <col min="3598" max="3598" width="11.7109375" style="402" customWidth="1"/>
    <col min="3599" max="3599" width="11.5703125" style="402" customWidth="1"/>
    <col min="3600" max="3601" width="9.140625" style="402"/>
    <col min="3602" max="3602" width="9.85546875" style="402" customWidth="1"/>
    <col min="3603" max="3604" width="9.140625" style="402"/>
    <col min="3605" max="3605" width="12.5703125" style="402" customWidth="1"/>
    <col min="3606" max="3606" width="9.140625" style="402"/>
    <col min="3607" max="3607" width="12.42578125" style="402" customWidth="1"/>
    <col min="3608" max="3608" width="11.7109375" style="402" customWidth="1"/>
    <col min="3609" max="3609" width="11.5703125" style="402" customWidth="1"/>
    <col min="3610" max="3611" width="9.140625" style="402"/>
    <col min="3612" max="3612" width="9.85546875" style="402" customWidth="1"/>
    <col min="3613" max="3614" width="9.140625" style="402"/>
    <col min="3615" max="3615" width="12.5703125" style="402" customWidth="1"/>
    <col min="3616" max="3616" width="9.140625" style="402"/>
    <col min="3617" max="3617" width="12.42578125" style="402" customWidth="1"/>
    <col min="3618" max="3618" width="11.7109375" style="402" customWidth="1"/>
    <col min="3619" max="3619" width="11.5703125" style="402" customWidth="1"/>
    <col min="3620" max="3621" width="9.140625" style="402"/>
    <col min="3622" max="3622" width="9.85546875" style="402" customWidth="1"/>
    <col min="3623" max="3624" width="9.140625" style="402"/>
    <col min="3625" max="3625" width="12.5703125" style="402" customWidth="1"/>
    <col min="3626" max="3626" width="9.140625" style="402"/>
    <col min="3627" max="3627" width="12.42578125" style="402" customWidth="1"/>
    <col min="3628" max="3628" width="11.7109375" style="402" customWidth="1"/>
    <col min="3629" max="3629" width="15.7109375" style="402" customWidth="1"/>
    <col min="3630" max="3630" width="11.5703125" style="402" customWidth="1"/>
    <col min="3631" max="3632" width="9.140625" style="402"/>
    <col min="3633" max="3633" width="9.85546875" style="402" customWidth="1"/>
    <col min="3634" max="3635" width="9.140625" style="402"/>
    <col min="3636" max="3636" width="12.5703125" style="402" customWidth="1"/>
    <col min="3637" max="3637" width="9.140625" style="402"/>
    <col min="3638" max="3638" width="12.42578125" style="402" customWidth="1"/>
    <col min="3639" max="3639" width="11.7109375" style="402" customWidth="1"/>
    <col min="3640" max="3640" width="11.5703125" style="402" customWidth="1"/>
    <col min="3641" max="3642" width="9.140625" style="402"/>
    <col min="3643" max="3643" width="9.85546875" style="402" customWidth="1"/>
    <col min="3644" max="3645" width="9.140625" style="402"/>
    <col min="3646" max="3646" width="12.5703125" style="402" customWidth="1"/>
    <col min="3647" max="3647" width="9.140625" style="402"/>
    <col min="3648" max="3648" width="12.42578125" style="402" customWidth="1"/>
    <col min="3649" max="3649" width="11.7109375" style="402" customWidth="1"/>
    <col min="3650" max="3841" width="9.140625" style="402"/>
    <col min="3842" max="3842" width="21.7109375" style="402" customWidth="1"/>
    <col min="3843" max="3843" width="0" style="402" hidden="1" customWidth="1"/>
    <col min="3844" max="3844" width="9.28515625" style="402" customWidth="1"/>
    <col min="3845" max="3845" width="11.5703125" style="402" customWidth="1"/>
    <col min="3846" max="3847" width="9.140625" style="402"/>
    <col min="3848" max="3848" width="9.85546875" style="402" customWidth="1"/>
    <col min="3849" max="3850" width="9.140625" style="402"/>
    <col min="3851" max="3851" width="12.5703125" style="402" customWidth="1"/>
    <col min="3852" max="3852" width="9.140625" style="402"/>
    <col min="3853" max="3853" width="12.42578125" style="402" customWidth="1"/>
    <col min="3854" max="3854" width="11.7109375" style="402" customWidth="1"/>
    <col min="3855" max="3855" width="11.5703125" style="402" customWidth="1"/>
    <col min="3856" max="3857" width="9.140625" style="402"/>
    <col min="3858" max="3858" width="9.85546875" style="402" customWidth="1"/>
    <col min="3859" max="3860" width="9.140625" style="402"/>
    <col min="3861" max="3861" width="12.5703125" style="402" customWidth="1"/>
    <col min="3862" max="3862" width="9.140625" style="402"/>
    <col min="3863" max="3863" width="12.42578125" style="402" customWidth="1"/>
    <col min="3864" max="3864" width="11.7109375" style="402" customWidth="1"/>
    <col min="3865" max="3865" width="11.5703125" style="402" customWidth="1"/>
    <col min="3866" max="3867" width="9.140625" style="402"/>
    <col min="3868" max="3868" width="9.85546875" style="402" customWidth="1"/>
    <col min="3869" max="3870" width="9.140625" style="402"/>
    <col min="3871" max="3871" width="12.5703125" style="402" customWidth="1"/>
    <col min="3872" max="3872" width="9.140625" style="402"/>
    <col min="3873" max="3873" width="12.42578125" style="402" customWidth="1"/>
    <col min="3874" max="3874" width="11.7109375" style="402" customWidth="1"/>
    <col min="3875" max="3875" width="11.5703125" style="402" customWidth="1"/>
    <col min="3876" max="3877" width="9.140625" style="402"/>
    <col min="3878" max="3878" width="9.85546875" style="402" customWidth="1"/>
    <col min="3879" max="3880" width="9.140625" style="402"/>
    <col min="3881" max="3881" width="12.5703125" style="402" customWidth="1"/>
    <col min="3882" max="3882" width="9.140625" style="402"/>
    <col min="3883" max="3883" width="12.42578125" style="402" customWidth="1"/>
    <col min="3884" max="3884" width="11.7109375" style="402" customWidth="1"/>
    <col min="3885" max="3885" width="15.7109375" style="402" customWidth="1"/>
    <col min="3886" max="3886" width="11.5703125" style="402" customWidth="1"/>
    <col min="3887" max="3888" width="9.140625" style="402"/>
    <col min="3889" max="3889" width="9.85546875" style="402" customWidth="1"/>
    <col min="3890" max="3891" width="9.140625" style="402"/>
    <col min="3892" max="3892" width="12.5703125" style="402" customWidth="1"/>
    <col min="3893" max="3893" width="9.140625" style="402"/>
    <col min="3894" max="3894" width="12.42578125" style="402" customWidth="1"/>
    <col min="3895" max="3895" width="11.7109375" style="402" customWidth="1"/>
    <col min="3896" max="3896" width="11.5703125" style="402" customWidth="1"/>
    <col min="3897" max="3898" width="9.140625" style="402"/>
    <col min="3899" max="3899" width="9.85546875" style="402" customWidth="1"/>
    <col min="3900" max="3901" width="9.140625" style="402"/>
    <col min="3902" max="3902" width="12.5703125" style="402" customWidth="1"/>
    <col min="3903" max="3903" width="9.140625" style="402"/>
    <col min="3904" max="3904" width="12.42578125" style="402" customWidth="1"/>
    <col min="3905" max="3905" width="11.7109375" style="402" customWidth="1"/>
    <col min="3906" max="4097" width="9.140625" style="402"/>
    <col min="4098" max="4098" width="21.7109375" style="402" customWidth="1"/>
    <col min="4099" max="4099" width="0" style="402" hidden="1" customWidth="1"/>
    <col min="4100" max="4100" width="9.28515625" style="402" customWidth="1"/>
    <col min="4101" max="4101" width="11.5703125" style="402" customWidth="1"/>
    <col min="4102" max="4103" width="9.140625" style="402"/>
    <col min="4104" max="4104" width="9.85546875" style="402" customWidth="1"/>
    <col min="4105" max="4106" width="9.140625" style="402"/>
    <col min="4107" max="4107" width="12.5703125" style="402" customWidth="1"/>
    <col min="4108" max="4108" width="9.140625" style="402"/>
    <col min="4109" max="4109" width="12.42578125" style="402" customWidth="1"/>
    <col min="4110" max="4110" width="11.7109375" style="402" customWidth="1"/>
    <col min="4111" max="4111" width="11.5703125" style="402" customWidth="1"/>
    <col min="4112" max="4113" width="9.140625" style="402"/>
    <col min="4114" max="4114" width="9.85546875" style="402" customWidth="1"/>
    <col min="4115" max="4116" width="9.140625" style="402"/>
    <col min="4117" max="4117" width="12.5703125" style="402" customWidth="1"/>
    <col min="4118" max="4118" width="9.140625" style="402"/>
    <col min="4119" max="4119" width="12.42578125" style="402" customWidth="1"/>
    <col min="4120" max="4120" width="11.7109375" style="402" customWidth="1"/>
    <col min="4121" max="4121" width="11.5703125" style="402" customWidth="1"/>
    <col min="4122" max="4123" width="9.140625" style="402"/>
    <col min="4124" max="4124" width="9.85546875" style="402" customWidth="1"/>
    <col min="4125" max="4126" width="9.140625" style="402"/>
    <col min="4127" max="4127" width="12.5703125" style="402" customWidth="1"/>
    <col min="4128" max="4128" width="9.140625" style="402"/>
    <col min="4129" max="4129" width="12.42578125" style="402" customWidth="1"/>
    <col min="4130" max="4130" width="11.7109375" style="402" customWidth="1"/>
    <col min="4131" max="4131" width="11.5703125" style="402" customWidth="1"/>
    <col min="4132" max="4133" width="9.140625" style="402"/>
    <col min="4134" max="4134" width="9.85546875" style="402" customWidth="1"/>
    <col min="4135" max="4136" width="9.140625" style="402"/>
    <col min="4137" max="4137" width="12.5703125" style="402" customWidth="1"/>
    <col min="4138" max="4138" width="9.140625" style="402"/>
    <col min="4139" max="4139" width="12.42578125" style="402" customWidth="1"/>
    <col min="4140" max="4140" width="11.7109375" style="402" customWidth="1"/>
    <col min="4141" max="4141" width="15.7109375" style="402" customWidth="1"/>
    <col min="4142" max="4142" width="11.5703125" style="402" customWidth="1"/>
    <col min="4143" max="4144" width="9.140625" style="402"/>
    <col min="4145" max="4145" width="9.85546875" style="402" customWidth="1"/>
    <col min="4146" max="4147" width="9.140625" style="402"/>
    <col min="4148" max="4148" width="12.5703125" style="402" customWidth="1"/>
    <col min="4149" max="4149" width="9.140625" style="402"/>
    <col min="4150" max="4150" width="12.42578125" style="402" customWidth="1"/>
    <col min="4151" max="4151" width="11.7109375" style="402" customWidth="1"/>
    <col min="4152" max="4152" width="11.5703125" style="402" customWidth="1"/>
    <col min="4153" max="4154" width="9.140625" style="402"/>
    <col min="4155" max="4155" width="9.85546875" style="402" customWidth="1"/>
    <col min="4156" max="4157" width="9.140625" style="402"/>
    <col min="4158" max="4158" width="12.5703125" style="402" customWidth="1"/>
    <col min="4159" max="4159" width="9.140625" style="402"/>
    <col min="4160" max="4160" width="12.42578125" style="402" customWidth="1"/>
    <col min="4161" max="4161" width="11.7109375" style="402" customWidth="1"/>
    <col min="4162" max="4353" width="9.140625" style="402"/>
    <col min="4354" max="4354" width="21.7109375" style="402" customWidth="1"/>
    <col min="4355" max="4355" width="0" style="402" hidden="1" customWidth="1"/>
    <col min="4356" max="4356" width="9.28515625" style="402" customWidth="1"/>
    <col min="4357" max="4357" width="11.5703125" style="402" customWidth="1"/>
    <col min="4358" max="4359" width="9.140625" style="402"/>
    <col min="4360" max="4360" width="9.85546875" style="402" customWidth="1"/>
    <col min="4361" max="4362" width="9.140625" style="402"/>
    <col min="4363" max="4363" width="12.5703125" style="402" customWidth="1"/>
    <col min="4364" max="4364" width="9.140625" style="402"/>
    <col min="4365" max="4365" width="12.42578125" style="402" customWidth="1"/>
    <col min="4366" max="4366" width="11.7109375" style="402" customWidth="1"/>
    <col min="4367" max="4367" width="11.5703125" style="402" customWidth="1"/>
    <col min="4368" max="4369" width="9.140625" style="402"/>
    <col min="4370" max="4370" width="9.85546875" style="402" customWidth="1"/>
    <col min="4371" max="4372" width="9.140625" style="402"/>
    <col min="4373" max="4373" width="12.5703125" style="402" customWidth="1"/>
    <col min="4374" max="4374" width="9.140625" style="402"/>
    <col min="4375" max="4375" width="12.42578125" style="402" customWidth="1"/>
    <col min="4376" max="4376" width="11.7109375" style="402" customWidth="1"/>
    <col min="4377" max="4377" width="11.5703125" style="402" customWidth="1"/>
    <col min="4378" max="4379" width="9.140625" style="402"/>
    <col min="4380" max="4380" width="9.85546875" style="402" customWidth="1"/>
    <col min="4381" max="4382" width="9.140625" style="402"/>
    <col min="4383" max="4383" width="12.5703125" style="402" customWidth="1"/>
    <col min="4384" max="4384" width="9.140625" style="402"/>
    <col min="4385" max="4385" width="12.42578125" style="402" customWidth="1"/>
    <col min="4386" max="4386" width="11.7109375" style="402" customWidth="1"/>
    <col min="4387" max="4387" width="11.5703125" style="402" customWidth="1"/>
    <col min="4388" max="4389" width="9.140625" style="402"/>
    <col min="4390" max="4390" width="9.85546875" style="402" customWidth="1"/>
    <col min="4391" max="4392" width="9.140625" style="402"/>
    <col min="4393" max="4393" width="12.5703125" style="402" customWidth="1"/>
    <col min="4394" max="4394" width="9.140625" style="402"/>
    <col min="4395" max="4395" width="12.42578125" style="402" customWidth="1"/>
    <col min="4396" max="4396" width="11.7109375" style="402" customWidth="1"/>
    <col min="4397" max="4397" width="15.7109375" style="402" customWidth="1"/>
    <col min="4398" max="4398" width="11.5703125" style="402" customWidth="1"/>
    <col min="4399" max="4400" width="9.140625" style="402"/>
    <col min="4401" max="4401" width="9.85546875" style="402" customWidth="1"/>
    <col min="4402" max="4403" width="9.140625" style="402"/>
    <col min="4404" max="4404" width="12.5703125" style="402" customWidth="1"/>
    <col min="4405" max="4405" width="9.140625" style="402"/>
    <col min="4406" max="4406" width="12.42578125" style="402" customWidth="1"/>
    <col min="4407" max="4407" width="11.7109375" style="402" customWidth="1"/>
    <col min="4408" max="4408" width="11.5703125" style="402" customWidth="1"/>
    <col min="4409" max="4410" width="9.140625" style="402"/>
    <col min="4411" max="4411" width="9.85546875" style="402" customWidth="1"/>
    <col min="4412" max="4413" width="9.140625" style="402"/>
    <col min="4414" max="4414" width="12.5703125" style="402" customWidth="1"/>
    <col min="4415" max="4415" width="9.140625" style="402"/>
    <col min="4416" max="4416" width="12.42578125" style="402" customWidth="1"/>
    <col min="4417" max="4417" width="11.7109375" style="402" customWidth="1"/>
    <col min="4418" max="4609" width="9.140625" style="402"/>
    <col min="4610" max="4610" width="21.7109375" style="402" customWidth="1"/>
    <col min="4611" max="4611" width="0" style="402" hidden="1" customWidth="1"/>
    <col min="4612" max="4612" width="9.28515625" style="402" customWidth="1"/>
    <col min="4613" max="4613" width="11.5703125" style="402" customWidth="1"/>
    <col min="4614" max="4615" width="9.140625" style="402"/>
    <col min="4616" max="4616" width="9.85546875" style="402" customWidth="1"/>
    <col min="4617" max="4618" width="9.140625" style="402"/>
    <col min="4619" max="4619" width="12.5703125" style="402" customWidth="1"/>
    <col min="4620" max="4620" width="9.140625" style="402"/>
    <col min="4621" max="4621" width="12.42578125" style="402" customWidth="1"/>
    <col min="4622" max="4622" width="11.7109375" style="402" customWidth="1"/>
    <col min="4623" max="4623" width="11.5703125" style="402" customWidth="1"/>
    <col min="4624" max="4625" width="9.140625" style="402"/>
    <col min="4626" max="4626" width="9.85546875" style="402" customWidth="1"/>
    <col min="4627" max="4628" width="9.140625" style="402"/>
    <col min="4629" max="4629" width="12.5703125" style="402" customWidth="1"/>
    <col min="4630" max="4630" width="9.140625" style="402"/>
    <col min="4631" max="4631" width="12.42578125" style="402" customWidth="1"/>
    <col min="4632" max="4632" width="11.7109375" style="402" customWidth="1"/>
    <col min="4633" max="4633" width="11.5703125" style="402" customWidth="1"/>
    <col min="4634" max="4635" width="9.140625" style="402"/>
    <col min="4636" max="4636" width="9.85546875" style="402" customWidth="1"/>
    <col min="4637" max="4638" width="9.140625" style="402"/>
    <col min="4639" max="4639" width="12.5703125" style="402" customWidth="1"/>
    <col min="4640" max="4640" width="9.140625" style="402"/>
    <col min="4641" max="4641" width="12.42578125" style="402" customWidth="1"/>
    <col min="4642" max="4642" width="11.7109375" style="402" customWidth="1"/>
    <col min="4643" max="4643" width="11.5703125" style="402" customWidth="1"/>
    <col min="4644" max="4645" width="9.140625" style="402"/>
    <col min="4646" max="4646" width="9.85546875" style="402" customWidth="1"/>
    <col min="4647" max="4648" width="9.140625" style="402"/>
    <col min="4649" max="4649" width="12.5703125" style="402" customWidth="1"/>
    <col min="4650" max="4650" width="9.140625" style="402"/>
    <col min="4651" max="4651" width="12.42578125" style="402" customWidth="1"/>
    <col min="4652" max="4652" width="11.7109375" style="402" customWidth="1"/>
    <col min="4653" max="4653" width="15.7109375" style="402" customWidth="1"/>
    <col min="4654" max="4654" width="11.5703125" style="402" customWidth="1"/>
    <col min="4655" max="4656" width="9.140625" style="402"/>
    <col min="4657" max="4657" width="9.85546875" style="402" customWidth="1"/>
    <col min="4658" max="4659" width="9.140625" style="402"/>
    <col min="4660" max="4660" width="12.5703125" style="402" customWidth="1"/>
    <col min="4661" max="4661" width="9.140625" style="402"/>
    <col min="4662" max="4662" width="12.42578125" style="402" customWidth="1"/>
    <col min="4663" max="4663" width="11.7109375" style="402" customWidth="1"/>
    <col min="4664" max="4664" width="11.5703125" style="402" customWidth="1"/>
    <col min="4665" max="4666" width="9.140625" style="402"/>
    <col min="4667" max="4667" width="9.85546875" style="402" customWidth="1"/>
    <col min="4668" max="4669" width="9.140625" style="402"/>
    <col min="4670" max="4670" width="12.5703125" style="402" customWidth="1"/>
    <col min="4671" max="4671" width="9.140625" style="402"/>
    <col min="4672" max="4672" width="12.42578125" style="402" customWidth="1"/>
    <col min="4673" max="4673" width="11.7109375" style="402" customWidth="1"/>
    <col min="4674" max="4865" width="9.140625" style="402"/>
    <col min="4866" max="4866" width="21.7109375" style="402" customWidth="1"/>
    <col min="4867" max="4867" width="0" style="402" hidden="1" customWidth="1"/>
    <col min="4868" max="4868" width="9.28515625" style="402" customWidth="1"/>
    <col min="4869" max="4869" width="11.5703125" style="402" customWidth="1"/>
    <col min="4870" max="4871" width="9.140625" style="402"/>
    <col min="4872" max="4872" width="9.85546875" style="402" customWidth="1"/>
    <col min="4873" max="4874" width="9.140625" style="402"/>
    <col min="4875" max="4875" width="12.5703125" style="402" customWidth="1"/>
    <col min="4876" max="4876" width="9.140625" style="402"/>
    <col min="4877" max="4877" width="12.42578125" style="402" customWidth="1"/>
    <col min="4878" max="4878" width="11.7109375" style="402" customWidth="1"/>
    <col min="4879" max="4879" width="11.5703125" style="402" customWidth="1"/>
    <col min="4880" max="4881" width="9.140625" style="402"/>
    <col min="4882" max="4882" width="9.85546875" style="402" customWidth="1"/>
    <col min="4883" max="4884" width="9.140625" style="402"/>
    <col min="4885" max="4885" width="12.5703125" style="402" customWidth="1"/>
    <col min="4886" max="4886" width="9.140625" style="402"/>
    <col min="4887" max="4887" width="12.42578125" style="402" customWidth="1"/>
    <col min="4888" max="4888" width="11.7109375" style="402" customWidth="1"/>
    <col min="4889" max="4889" width="11.5703125" style="402" customWidth="1"/>
    <col min="4890" max="4891" width="9.140625" style="402"/>
    <col min="4892" max="4892" width="9.85546875" style="402" customWidth="1"/>
    <col min="4893" max="4894" width="9.140625" style="402"/>
    <col min="4895" max="4895" width="12.5703125" style="402" customWidth="1"/>
    <col min="4896" max="4896" width="9.140625" style="402"/>
    <col min="4897" max="4897" width="12.42578125" style="402" customWidth="1"/>
    <col min="4898" max="4898" width="11.7109375" style="402" customWidth="1"/>
    <col min="4899" max="4899" width="11.5703125" style="402" customWidth="1"/>
    <col min="4900" max="4901" width="9.140625" style="402"/>
    <col min="4902" max="4902" width="9.85546875" style="402" customWidth="1"/>
    <col min="4903" max="4904" width="9.140625" style="402"/>
    <col min="4905" max="4905" width="12.5703125" style="402" customWidth="1"/>
    <col min="4906" max="4906" width="9.140625" style="402"/>
    <col min="4907" max="4907" width="12.42578125" style="402" customWidth="1"/>
    <col min="4908" max="4908" width="11.7109375" style="402" customWidth="1"/>
    <col min="4909" max="4909" width="15.7109375" style="402" customWidth="1"/>
    <col min="4910" max="4910" width="11.5703125" style="402" customWidth="1"/>
    <col min="4911" max="4912" width="9.140625" style="402"/>
    <col min="4913" max="4913" width="9.85546875" style="402" customWidth="1"/>
    <col min="4914" max="4915" width="9.140625" style="402"/>
    <col min="4916" max="4916" width="12.5703125" style="402" customWidth="1"/>
    <col min="4917" max="4917" width="9.140625" style="402"/>
    <col min="4918" max="4918" width="12.42578125" style="402" customWidth="1"/>
    <col min="4919" max="4919" width="11.7109375" style="402" customWidth="1"/>
    <col min="4920" max="4920" width="11.5703125" style="402" customWidth="1"/>
    <col min="4921" max="4922" width="9.140625" style="402"/>
    <col min="4923" max="4923" width="9.85546875" style="402" customWidth="1"/>
    <col min="4924" max="4925" width="9.140625" style="402"/>
    <col min="4926" max="4926" width="12.5703125" style="402" customWidth="1"/>
    <col min="4927" max="4927" width="9.140625" style="402"/>
    <col min="4928" max="4928" width="12.42578125" style="402" customWidth="1"/>
    <col min="4929" max="4929" width="11.7109375" style="402" customWidth="1"/>
    <col min="4930" max="5121" width="9.140625" style="402"/>
    <col min="5122" max="5122" width="21.7109375" style="402" customWidth="1"/>
    <col min="5123" max="5123" width="0" style="402" hidden="1" customWidth="1"/>
    <col min="5124" max="5124" width="9.28515625" style="402" customWidth="1"/>
    <col min="5125" max="5125" width="11.5703125" style="402" customWidth="1"/>
    <col min="5126" max="5127" width="9.140625" style="402"/>
    <col min="5128" max="5128" width="9.85546875" style="402" customWidth="1"/>
    <col min="5129" max="5130" width="9.140625" style="402"/>
    <col min="5131" max="5131" width="12.5703125" style="402" customWidth="1"/>
    <col min="5132" max="5132" width="9.140625" style="402"/>
    <col min="5133" max="5133" width="12.42578125" style="402" customWidth="1"/>
    <col min="5134" max="5134" width="11.7109375" style="402" customWidth="1"/>
    <col min="5135" max="5135" width="11.5703125" style="402" customWidth="1"/>
    <col min="5136" max="5137" width="9.140625" style="402"/>
    <col min="5138" max="5138" width="9.85546875" style="402" customWidth="1"/>
    <col min="5139" max="5140" width="9.140625" style="402"/>
    <col min="5141" max="5141" width="12.5703125" style="402" customWidth="1"/>
    <col min="5142" max="5142" width="9.140625" style="402"/>
    <col min="5143" max="5143" width="12.42578125" style="402" customWidth="1"/>
    <col min="5144" max="5144" width="11.7109375" style="402" customWidth="1"/>
    <col min="5145" max="5145" width="11.5703125" style="402" customWidth="1"/>
    <col min="5146" max="5147" width="9.140625" style="402"/>
    <col min="5148" max="5148" width="9.85546875" style="402" customWidth="1"/>
    <col min="5149" max="5150" width="9.140625" style="402"/>
    <col min="5151" max="5151" width="12.5703125" style="402" customWidth="1"/>
    <col min="5152" max="5152" width="9.140625" style="402"/>
    <col min="5153" max="5153" width="12.42578125" style="402" customWidth="1"/>
    <col min="5154" max="5154" width="11.7109375" style="402" customWidth="1"/>
    <col min="5155" max="5155" width="11.5703125" style="402" customWidth="1"/>
    <col min="5156" max="5157" width="9.140625" style="402"/>
    <col min="5158" max="5158" width="9.85546875" style="402" customWidth="1"/>
    <col min="5159" max="5160" width="9.140625" style="402"/>
    <col min="5161" max="5161" width="12.5703125" style="402" customWidth="1"/>
    <col min="5162" max="5162" width="9.140625" style="402"/>
    <col min="5163" max="5163" width="12.42578125" style="402" customWidth="1"/>
    <col min="5164" max="5164" width="11.7109375" style="402" customWidth="1"/>
    <col min="5165" max="5165" width="15.7109375" style="402" customWidth="1"/>
    <col min="5166" max="5166" width="11.5703125" style="402" customWidth="1"/>
    <col min="5167" max="5168" width="9.140625" style="402"/>
    <col min="5169" max="5169" width="9.85546875" style="402" customWidth="1"/>
    <col min="5170" max="5171" width="9.140625" style="402"/>
    <col min="5172" max="5172" width="12.5703125" style="402" customWidth="1"/>
    <col min="5173" max="5173" width="9.140625" style="402"/>
    <col min="5174" max="5174" width="12.42578125" style="402" customWidth="1"/>
    <col min="5175" max="5175" width="11.7109375" style="402" customWidth="1"/>
    <col min="5176" max="5176" width="11.5703125" style="402" customWidth="1"/>
    <col min="5177" max="5178" width="9.140625" style="402"/>
    <col min="5179" max="5179" width="9.85546875" style="402" customWidth="1"/>
    <col min="5180" max="5181" width="9.140625" style="402"/>
    <col min="5182" max="5182" width="12.5703125" style="402" customWidth="1"/>
    <col min="5183" max="5183" width="9.140625" style="402"/>
    <col min="5184" max="5184" width="12.42578125" style="402" customWidth="1"/>
    <col min="5185" max="5185" width="11.7109375" style="402" customWidth="1"/>
    <col min="5186" max="5377" width="9.140625" style="402"/>
    <col min="5378" max="5378" width="21.7109375" style="402" customWidth="1"/>
    <col min="5379" max="5379" width="0" style="402" hidden="1" customWidth="1"/>
    <col min="5380" max="5380" width="9.28515625" style="402" customWidth="1"/>
    <col min="5381" max="5381" width="11.5703125" style="402" customWidth="1"/>
    <col min="5382" max="5383" width="9.140625" style="402"/>
    <col min="5384" max="5384" width="9.85546875" style="402" customWidth="1"/>
    <col min="5385" max="5386" width="9.140625" style="402"/>
    <col min="5387" max="5387" width="12.5703125" style="402" customWidth="1"/>
    <col min="5388" max="5388" width="9.140625" style="402"/>
    <col min="5389" max="5389" width="12.42578125" style="402" customWidth="1"/>
    <col min="5390" max="5390" width="11.7109375" style="402" customWidth="1"/>
    <col min="5391" max="5391" width="11.5703125" style="402" customWidth="1"/>
    <col min="5392" max="5393" width="9.140625" style="402"/>
    <col min="5394" max="5394" width="9.85546875" style="402" customWidth="1"/>
    <col min="5395" max="5396" width="9.140625" style="402"/>
    <col min="5397" max="5397" width="12.5703125" style="402" customWidth="1"/>
    <col min="5398" max="5398" width="9.140625" style="402"/>
    <col min="5399" max="5399" width="12.42578125" style="402" customWidth="1"/>
    <col min="5400" max="5400" width="11.7109375" style="402" customWidth="1"/>
    <col min="5401" max="5401" width="11.5703125" style="402" customWidth="1"/>
    <col min="5402" max="5403" width="9.140625" style="402"/>
    <col min="5404" max="5404" width="9.85546875" style="402" customWidth="1"/>
    <col min="5405" max="5406" width="9.140625" style="402"/>
    <col min="5407" max="5407" width="12.5703125" style="402" customWidth="1"/>
    <col min="5408" max="5408" width="9.140625" style="402"/>
    <col min="5409" max="5409" width="12.42578125" style="402" customWidth="1"/>
    <col min="5410" max="5410" width="11.7109375" style="402" customWidth="1"/>
    <col min="5411" max="5411" width="11.5703125" style="402" customWidth="1"/>
    <col min="5412" max="5413" width="9.140625" style="402"/>
    <col min="5414" max="5414" width="9.85546875" style="402" customWidth="1"/>
    <col min="5415" max="5416" width="9.140625" style="402"/>
    <col min="5417" max="5417" width="12.5703125" style="402" customWidth="1"/>
    <col min="5418" max="5418" width="9.140625" style="402"/>
    <col min="5419" max="5419" width="12.42578125" style="402" customWidth="1"/>
    <col min="5420" max="5420" width="11.7109375" style="402" customWidth="1"/>
    <col min="5421" max="5421" width="15.7109375" style="402" customWidth="1"/>
    <col min="5422" max="5422" width="11.5703125" style="402" customWidth="1"/>
    <col min="5423" max="5424" width="9.140625" style="402"/>
    <col min="5425" max="5425" width="9.85546875" style="402" customWidth="1"/>
    <col min="5426" max="5427" width="9.140625" style="402"/>
    <col min="5428" max="5428" width="12.5703125" style="402" customWidth="1"/>
    <col min="5429" max="5429" width="9.140625" style="402"/>
    <col min="5430" max="5430" width="12.42578125" style="402" customWidth="1"/>
    <col min="5431" max="5431" width="11.7109375" style="402" customWidth="1"/>
    <col min="5432" max="5432" width="11.5703125" style="402" customWidth="1"/>
    <col min="5433" max="5434" width="9.140625" style="402"/>
    <col min="5435" max="5435" width="9.85546875" style="402" customWidth="1"/>
    <col min="5436" max="5437" width="9.140625" style="402"/>
    <col min="5438" max="5438" width="12.5703125" style="402" customWidth="1"/>
    <col min="5439" max="5439" width="9.140625" style="402"/>
    <col min="5440" max="5440" width="12.42578125" style="402" customWidth="1"/>
    <col min="5441" max="5441" width="11.7109375" style="402" customWidth="1"/>
    <col min="5442" max="5633" width="9.140625" style="402"/>
    <col min="5634" max="5634" width="21.7109375" style="402" customWidth="1"/>
    <col min="5635" max="5635" width="0" style="402" hidden="1" customWidth="1"/>
    <col min="5636" max="5636" width="9.28515625" style="402" customWidth="1"/>
    <col min="5637" max="5637" width="11.5703125" style="402" customWidth="1"/>
    <col min="5638" max="5639" width="9.140625" style="402"/>
    <col min="5640" max="5640" width="9.85546875" style="402" customWidth="1"/>
    <col min="5641" max="5642" width="9.140625" style="402"/>
    <col min="5643" max="5643" width="12.5703125" style="402" customWidth="1"/>
    <col min="5644" max="5644" width="9.140625" style="402"/>
    <col min="5645" max="5645" width="12.42578125" style="402" customWidth="1"/>
    <col min="5646" max="5646" width="11.7109375" style="402" customWidth="1"/>
    <col min="5647" max="5647" width="11.5703125" style="402" customWidth="1"/>
    <col min="5648" max="5649" width="9.140625" style="402"/>
    <col min="5650" max="5650" width="9.85546875" style="402" customWidth="1"/>
    <col min="5651" max="5652" width="9.140625" style="402"/>
    <col min="5653" max="5653" width="12.5703125" style="402" customWidth="1"/>
    <col min="5654" max="5654" width="9.140625" style="402"/>
    <col min="5655" max="5655" width="12.42578125" style="402" customWidth="1"/>
    <col min="5656" max="5656" width="11.7109375" style="402" customWidth="1"/>
    <col min="5657" max="5657" width="11.5703125" style="402" customWidth="1"/>
    <col min="5658" max="5659" width="9.140625" style="402"/>
    <col min="5660" max="5660" width="9.85546875" style="402" customWidth="1"/>
    <col min="5661" max="5662" width="9.140625" style="402"/>
    <col min="5663" max="5663" width="12.5703125" style="402" customWidth="1"/>
    <col min="5664" max="5664" width="9.140625" style="402"/>
    <col min="5665" max="5665" width="12.42578125" style="402" customWidth="1"/>
    <col min="5666" max="5666" width="11.7109375" style="402" customWidth="1"/>
    <col min="5667" max="5667" width="11.5703125" style="402" customWidth="1"/>
    <col min="5668" max="5669" width="9.140625" style="402"/>
    <col min="5670" max="5670" width="9.85546875" style="402" customWidth="1"/>
    <col min="5671" max="5672" width="9.140625" style="402"/>
    <col min="5673" max="5673" width="12.5703125" style="402" customWidth="1"/>
    <col min="5674" max="5674" width="9.140625" style="402"/>
    <col min="5675" max="5675" width="12.42578125" style="402" customWidth="1"/>
    <col min="5676" max="5676" width="11.7109375" style="402" customWidth="1"/>
    <col min="5677" max="5677" width="15.7109375" style="402" customWidth="1"/>
    <col min="5678" max="5678" width="11.5703125" style="402" customWidth="1"/>
    <col min="5679" max="5680" width="9.140625" style="402"/>
    <col min="5681" max="5681" width="9.85546875" style="402" customWidth="1"/>
    <col min="5682" max="5683" width="9.140625" style="402"/>
    <col min="5684" max="5684" width="12.5703125" style="402" customWidth="1"/>
    <col min="5685" max="5685" width="9.140625" style="402"/>
    <col min="5686" max="5686" width="12.42578125" style="402" customWidth="1"/>
    <col min="5687" max="5687" width="11.7109375" style="402" customWidth="1"/>
    <col min="5688" max="5688" width="11.5703125" style="402" customWidth="1"/>
    <col min="5689" max="5690" width="9.140625" style="402"/>
    <col min="5691" max="5691" width="9.85546875" style="402" customWidth="1"/>
    <col min="5692" max="5693" width="9.140625" style="402"/>
    <col min="5694" max="5694" width="12.5703125" style="402" customWidth="1"/>
    <col min="5695" max="5695" width="9.140625" style="402"/>
    <col min="5696" max="5696" width="12.42578125" style="402" customWidth="1"/>
    <col min="5697" max="5697" width="11.7109375" style="402" customWidth="1"/>
    <col min="5698" max="5889" width="9.140625" style="402"/>
    <col min="5890" max="5890" width="21.7109375" style="402" customWidth="1"/>
    <col min="5891" max="5891" width="0" style="402" hidden="1" customWidth="1"/>
    <col min="5892" max="5892" width="9.28515625" style="402" customWidth="1"/>
    <col min="5893" max="5893" width="11.5703125" style="402" customWidth="1"/>
    <col min="5894" max="5895" width="9.140625" style="402"/>
    <col min="5896" max="5896" width="9.85546875" style="402" customWidth="1"/>
    <col min="5897" max="5898" width="9.140625" style="402"/>
    <col min="5899" max="5899" width="12.5703125" style="402" customWidth="1"/>
    <col min="5900" max="5900" width="9.140625" style="402"/>
    <col min="5901" max="5901" width="12.42578125" style="402" customWidth="1"/>
    <col min="5902" max="5902" width="11.7109375" style="402" customWidth="1"/>
    <col min="5903" max="5903" width="11.5703125" style="402" customWidth="1"/>
    <col min="5904" max="5905" width="9.140625" style="402"/>
    <col min="5906" max="5906" width="9.85546875" style="402" customWidth="1"/>
    <col min="5907" max="5908" width="9.140625" style="402"/>
    <col min="5909" max="5909" width="12.5703125" style="402" customWidth="1"/>
    <col min="5910" max="5910" width="9.140625" style="402"/>
    <col min="5911" max="5911" width="12.42578125" style="402" customWidth="1"/>
    <col min="5912" max="5912" width="11.7109375" style="402" customWidth="1"/>
    <col min="5913" max="5913" width="11.5703125" style="402" customWidth="1"/>
    <col min="5914" max="5915" width="9.140625" style="402"/>
    <col min="5916" max="5916" width="9.85546875" style="402" customWidth="1"/>
    <col min="5917" max="5918" width="9.140625" style="402"/>
    <col min="5919" max="5919" width="12.5703125" style="402" customWidth="1"/>
    <col min="5920" max="5920" width="9.140625" style="402"/>
    <col min="5921" max="5921" width="12.42578125" style="402" customWidth="1"/>
    <col min="5922" max="5922" width="11.7109375" style="402" customWidth="1"/>
    <col min="5923" max="5923" width="11.5703125" style="402" customWidth="1"/>
    <col min="5924" max="5925" width="9.140625" style="402"/>
    <col min="5926" max="5926" width="9.85546875" style="402" customWidth="1"/>
    <col min="5927" max="5928" width="9.140625" style="402"/>
    <col min="5929" max="5929" width="12.5703125" style="402" customWidth="1"/>
    <col min="5930" max="5930" width="9.140625" style="402"/>
    <col min="5931" max="5931" width="12.42578125" style="402" customWidth="1"/>
    <col min="5932" max="5932" width="11.7109375" style="402" customWidth="1"/>
    <col min="5933" max="5933" width="15.7109375" style="402" customWidth="1"/>
    <col min="5934" max="5934" width="11.5703125" style="402" customWidth="1"/>
    <col min="5935" max="5936" width="9.140625" style="402"/>
    <col min="5937" max="5937" width="9.85546875" style="402" customWidth="1"/>
    <col min="5938" max="5939" width="9.140625" style="402"/>
    <col min="5940" max="5940" width="12.5703125" style="402" customWidth="1"/>
    <col min="5941" max="5941" width="9.140625" style="402"/>
    <col min="5942" max="5942" width="12.42578125" style="402" customWidth="1"/>
    <col min="5943" max="5943" width="11.7109375" style="402" customWidth="1"/>
    <col min="5944" max="5944" width="11.5703125" style="402" customWidth="1"/>
    <col min="5945" max="5946" width="9.140625" style="402"/>
    <col min="5947" max="5947" width="9.85546875" style="402" customWidth="1"/>
    <col min="5948" max="5949" width="9.140625" style="402"/>
    <col min="5950" max="5950" width="12.5703125" style="402" customWidth="1"/>
    <col min="5951" max="5951" width="9.140625" style="402"/>
    <col min="5952" max="5952" width="12.42578125" style="402" customWidth="1"/>
    <col min="5953" max="5953" width="11.7109375" style="402" customWidth="1"/>
    <col min="5954" max="6145" width="9.140625" style="402"/>
    <col min="6146" max="6146" width="21.7109375" style="402" customWidth="1"/>
    <col min="6147" max="6147" width="0" style="402" hidden="1" customWidth="1"/>
    <col min="6148" max="6148" width="9.28515625" style="402" customWidth="1"/>
    <col min="6149" max="6149" width="11.5703125" style="402" customWidth="1"/>
    <col min="6150" max="6151" width="9.140625" style="402"/>
    <col min="6152" max="6152" width="9.85546875" style="402" customWidth="1"/>
    <col min="6153" max="6154" width="9.140625" style="402"/>
    <col min="6155" max="6155" width="12.5703125" style="402" customWidth="1"/>
    <col min="6156" max="6156" width="9.140625" style="402"/>
    <col min="6157" max="6157" width="12.42578125" style="402" customWidth="1"/>
    <col min="6158" max="6158" width="11.7109375" style="402" customWidth="1"/>
    <col min="6159" max="6159" width="11.5703125" style="402" customWidth="1"/>
    <col min="6160" max="6161" width="9.140625" style="402"/>
    <col min="6162" max="6162" width="9.85546875" style="402" customWidth="1"/>
    <col min="6163" max="6164" width="9.140625" style="402"/>
    <col min="6165" max="6165" width="12.5703125" style="402" customWidth="1"/>
    <col min="6166" max="6166" width="9.140625" style="402"/>
    <col min="6167" max="6167" width="12.42578125" style="402" customWidth="1"/>
    <col min="6168" max="6168" width="11.7109375" style="402" customWidth="1"/>
    <col min="6169" max="6169" width="11.5703125" style="402" customWidth="1"/>
    <col min="6170" max="6171" width="9.140625" style="402"/>
    <col min="6172" max="6172" width="9.85546875" style="402" customWidth="1"/>
    <col min="6173" max="6174" width="9.140625" style="402"/>
    <col min="6175" max="6175" width="12.5703125" style="402" customWidth="1"/>
    <col min="6176" max="6176" width="9.140625" style="402"/>
    <col min="6177" max="6177" width="12.42578125" style="402" customWidth="1"/>
    <col min="6178" max="6178" width="11.7109375" style="402" customWidth="1"/>
    <col min="6179" max="6179" width="11.5703125" style="402" customWidth="1"/>
    <col min="6180" max="6181" width="9.140625" style="402"/>
    <col min="6182" max="6182" width="9.85546875" style="402" customWidth="1"/>
    <col min="6183" max="6184" width="9.140625" style="402"/>
    <col min="6185" max="6185" width="12.5703125" style="402" customWidth="1"/>
    <col min="6186" max="6186" width="9.140625" style="402"/>
    <col min="6187" max="6187" width="12.42578125" style="402" customWidth="1"/>
    <col min="6188" max="6188" width="11.7109375" style="402" customWidth="1"/>
    <col min="6189" max="6189" width="15.7109375" style="402" customWidth="1"/>
    <col min="6190" max="6190" width="11.5703125" style="402" customWidth="1"/>
    <col min="6191" max="6192" width="9.140625" style="402"/>
    <col min="6193" max="6193" width="9.85546875" style="402" customWidth="1"/>
    <col min="6194" max="6195" width="9.140625" style="402"/>
    <col min="6196" max="6196" width="12.5703125" style="402" customWidth="1"/>
    <col min="6197" max="6197" width="9.140625" style="402"/>
    <col min="6198" max="6198" width="12.42578125" style="402" customWidth="1"/>
    <col min="6199" max="6199" width="11.7109375" style="402" customWidth="1"/>
    <col min="6200" max="6200" width="11.5703125" style="402" customWidth="1"/>
    <col min="6201" max="6202" width="9.140625" style="402"/>
    <col min="6203" max="6203" width="9.85546875" style="402" customWidth="1"/>
    <col min="6204" max="6205" width="9.140625" style="402"/>
    <col min="6206" max="6206" width="12.5703125" style="402" customWidth="1"/>
    <col min="6207" max="6207" width="9.140625" style="402"/>
    <col min="6208" max="6208" width="12.42578125" style="402" customWidth="1"/>
    <col min="6209" max="6209" width="11.7109375" style="402" customWidth="1"/>
    <col min="6210" max="6401" width="9.140625" style="402"/>
    <col min="6402" max="6402" width="21.7109375" style="402" customWidth="1"/>
    <col min="6403" max="6403" width="0" style="402" hidden="1" customWidth="1"/>
    <col min="6404" max="6404" width="9.28515625" style="402" customWidth="1"/>
    <col min="6405" max="6405" width="11.5703125" style="402" customWidth="1"/>
    <col min="6406" max="6407" width="9.140625" style="402"/>
    <col min="6408" max="6408" width="9.85546875" style="402" customWidth="1"/>
    <col min="6409" max="6410" width="9.140625" style="402"/>
    <col min="6411" max="6411" width="12.5703125" style="402" customWidth="1"/>
    <col min="6412" max="6412" width="9.140625" style="402"/>
    <col min="6413" max="6413" width="12.42578125" style="402" customWidth="1"/>
    <col min="6414" max="6414" width="11.7109375" style="402" customWidth="1"/>
    <col min="6415" max="6415" width="11.5703125" style="402" customWidth="1"/>
    <col min="6416" max="6417" width="9.140625" style="402"/>
    <col min="6418" max="6418" width="9.85546875" style="402" customWidth="1"/>
    <col min="6419" max="6420" width="9.140625" style="402"/>
    <col min="6421" max="6421" width="12.5703125" style="402" customWidth="1"/>
    <col min="6422" max="6422" width="9.140625" style="402"/>
    <col min="6423" max="6423" width="12.42578125" style="402" customWidth="1"/>
    <col min="6424" max="6424" width="11.7109375" style="402" customWidth="1"/>
    <col min="6425" max="6425" width="11.5703125" style="402" customWidth="1"/>
    <col min="6426" max="6427" width="9.140625" style="402"/>
    <col min="6428" max="6428" width="9.85546875" style="402" customWidth="1"/>
    <col min="6429" max="6430" width="9.140625" style="402"/>
    <col min="6431" max="6431" width="12.5703125" style="402" customWidth="1"/>
    <col min="6432" max="6432" width="9.140625" style="402"/>
    <col min="6433" max="6433" width="12.42578125" style="402" customWidth="1"/>
    <col min="6434" max="6434" width="11.7109375" style="402" customWidth="1"/>
    <col min="6435" max="6435" width="11.5703125" style="402" customWidth="1"/>
    <col min="6436" max="6437" width="9.140625" style="402"/>
    <col min="6438" max="6438" width="9.85546875" style="402" customWidth="1"/>
    <col min="6439" max="6440" width="9.140625" style="402"/>
    <col min="6441" max="6441" width="12.5703125" style="402" customWidth="1"/>
    <col min="6442" max="6442" width="9.140625" style="402"/>
    <col min="6443" max="6443" width="12.42578125" style="402" customWidth="1"/>
    <col min="6444" max="6444" width="11.7109375" style="402" customWidth="1"/>
    <col min="6445" max="6445" width="15.7109375" style="402" customWidth="1"/>
    <col min="6446" max="6446" width="11.5703125" style="402" customWidth="1"/>
    <col min="6447" max="6448" width="9.140625" style="402"/>
    <col min="6449" max="6449" width="9.85546875" style="402" customWidth="1"/>
    <col min="6450" max="6451" width="9.140625" style="402"/>
    <col min="6452" max="6452" width="12.5703125" style="402" customWidth="1"/>
    <col min="6453" max="6453" width="9.140625" style="402"/>
    <col min="6454" max="6454" width="12.42578125" style="402" customWidth="1"/>
    <col min="6455" max="6455" width="11.7109375" style="402" customWidth="1"/>
    <col min="6456" max="6456" width="11.5703125" style="402" customWidth="1"/>
    <col min="6457" max="6458" width="9.140625" style="402"/>
    <col min="6459" max="6459" width="9.85546875" style="402" customWidth="1"/>
    <col min="6460" max="6461" width="9.140625" style="402"/>
    <col min="6462" max="6462" width="12.5703125" style="402" customWidth="1"/>
    <col min="6463" max="6463" width="9.140625" style="402"/>
    <col min="6464" max="6464" width="12.42578125" style="402" customWidth="1"/>
    <col min="6465" max="6465" width="11.7109375" style="402" customWidth="1"/>
    <col min="6466" max="6657" width="9.140625" style="402"/>
    <col min="6658" max="6658" width="21.7109375" style="402" customWidth="1"/>
    <col min="6659" max="6659" width="0" style="402" hidden="1" customWidth="1"/>
    <col min="6660" max="6660" width="9.28515625" style="402" customWidth="1"/>
    <col min="6661" max="6661" width="11.5703125" style="402" customWidth="1"/>
    <col min="6662" max="6663" width="9.140625" style="402"/>
    <col min="6664" max="6664" width="9.85546875" style="402" customWidth="1"/>
    <col min="6665" max="6666" width="9.140625" style="402"/>
    <col min="6667" max="6667" width="12.5703125" style="402" customWidth="1"/>
    <col min="6668" max="6668" width="9.140625" style="402"/>
    <col min="6669" max="6669" width="12.42578125" style="402" customWidth="1"/>
    <col min="6670" max="6670" width="11.7109375" style="402" customWidth="1"/>
    <col min="6671" max="6671" width="11.5703125" style="402" customWidth="1"/>
    <col min="6672" max="6673" width="9.140625" style="402"/>
    <col min="6674" max="6674" width="9.85546875" style="402" customWidth="1"/>
    <col min="6675" max="6676" width="9.140625" style="402"/>
    <col min="6677" max="6677" width="12.5703125" style="402" customWidth="1"/>
    <col min="6678" max="6678" width="9.140625" style="402"/>
    <col min="6679" max="6679" width="12.42578125" style="402" customWidth="1"/>
    <col min="6680" max="6680" width="11.7109375" style="402" customWidth="1"/>
    <col min="6681" max="6681" width="11.5703125" style="402" customWidth="1"/>
    <col min="6682" max="6683" width="9.140625" style="402"/>
    <col min="6684" max="6684" width="9.85546875" style="402" customWidth="1"/>
    <col min="6685" max="6686" width="9.140625" style="402"/>
    <col min="6687" max="6687" width="12.5703125" style="402" customWidth="1"/>
    <col min="6688" max="6688" width="9.140625" style="402"/>
    <col min="6689" max="6689" width="12.42578125" style="402" customWidth="1"/>
    <col min="6690" max="6690" width="11.7109375" style="402" customWidth="1"/>
    <col min="6691" max="6691" width="11.5703125" style="402" customWidth="1"/>
    <col min="6692" max="6693" width="9.140625" style="402"/>
    <col min="6694" max="6694" width="9.85546875" style="402" customWidth="1"/>
    <col min="6695" max="6696" width="9.140625" style="402"/>
    <col min="6697" max="6697" width="12.5703125" style="402" customWidth="1"/>
    <col min="6698" max="6698" width="9.140625" style="402"/>
    <col min="6699" max="6699" width="12.42578125" style="402" customWidth="1"/>
    <col min="6700" max="6700" width="11.7109375" style="402" customWidth="1"/>
    <col min="6701" max="6701" width="15.7109375" style="402" customWidth="1"/>
    <col min="6702" max="6702" width="11.5703125" style="402" customWidth="1"/>
    <col min="6703" max="6704" width="9.140625" style="402"/>
    <col min="6705" max="6705" width="9.85546875" style="402" customWidth="1"/>
    <col min="6706" max="6707" width="9.140625" style="402"/>
    <col min="6708" max="6708" width="12.5703125" style="402" customWidth="1"/>
    <col min="6709" max="6709" width="9.140625" style="402"/>
    <col min="6710" max="6710" width="12.42578125" style="402" customWidth="1"/>
    <col min="6711" max="6711" width="11.7109375" style="402" customWidth="1"/>
    <col min="6712" max="6712" width="11.5703125" style="402" customWidth="1"/>
    <col min="6713" max="6714" width="9.140625" style="402"/>
    <col min="6715" max="6715" width="9.85546875" style="402" customWidth="1"/>
    <col min="6716" max="6717" width="9.140625" style="402"/>
    <col min="6718" max="6718" width="12.5703125" style="402" customWidth="1"/>
    <col min="6719" max="6719" width="9.140625" style="402"/>
    <col min="6720" max="6720" width="12.42578125" style="402" customWidth="1"/>
    <col min="6721" max="6721" width="11.7109375" style="402" customWidth="1"/>
    <col min="6722" max="6913" width="9.140625" style="402"/>
    <col min="6914" max="6914" width="21.7109375" style="402" customWidth="1"/>
    <col min="6915" max="6915" width="0" style="402" hidden="1" customWidth="1"/>
    <col min="6916" max="6916" width="9.28515625" style="402" customWidth="1"/>
    <col min="6917" max="6917" width="11.5703125" style="402" customWidth="1"/>
    <col min="6918" max="6919" width="9.140625" style="402"/>
    <col min="6920" max="6920" width="9.85546875" style="402" customWidth="1"/>
    <col min="6921" max="6922" width="9.140625" style="402"/>
    <col min="6923" max="6923" width="12.5703125" style="402" customWidth="1"/>
    <col min="6924" max="6924" width="9.140625" style="402"/>
    <col min="6925" max="6925" width="12.42578125" style="402" customWidth="1"/>
    <col min="6926" max="6926" width="11.7109375" style="402" customWidth="1"/>
    <col min="6927" max="6927" width="11.5703125" style="402" customWidth="1"/>
    <col min="6928" max="6929" width="9.140625" style="402"/>
    <col min="6930" max="6930" width="9.85546875" style="402" customWidth="1"/>
    <col min="6931" max="6932" width="9.140625" style="402"/>
    <col min="6933" max="6933" width="12.5703125" style="402" customWidth="1"/>
    <col min="6934" max="6934" width="9.140625" style="402"/>
    <col min="6935" max="6935" width="12.42578125" style="402" customWidth="1"/>
    <col min="6936" max="6936" width="11.7109375" style="402" customWidth="1"/>
    <col min="6937" max="6937" width="11.5703125" style="402" customWidth="1"/>
    <col min="6938" max="6939" width="9.140625" style="402"/>
    <col min="6940" max="6940" width="9.85546875" style="402" customWidth="1"/>
    <col min="6941" max="6942" width="9.140625" style="402"/>
    <col min="6943" max="6943" width="12.5703125" style="402" customWidth="1"/>
    <col min="6944" max="6944" width="9.140625" style="402"/>
    <col min="6945" max="6945" width="12.42578125" style="402" customWidth="1"/>
    <col min="6946" max="6946" width="11.7109375" style="402" customWidth="1"/>
    <col min="6947" max="6947" width="11.5703125" style="402" customWidth="1"/>
    <col min="6948" max="6949" width="9.140625" style="402"/>
    <col min="6950" max="6950" width="9.85546875" style="402" customWidth="1"/>
    <col min="6951" max="6952" width="9.140625" style="402"/>
    <col min="6953" max="6953" width="12.5703125" style="402" customWidth="1"/>
    <col min="6954" max="6954" width="9.140625" style="402"/>
    <col min="6955" max="6955" width="12.42578125" style="402" customWidth="1"/>
    <col min="6956" max="6956" width="11.7109375" style="402" customWidth="1"/>
    <col min="6957" max="6957" width="15.7109375" style="402" customWidth="1"/>
    <col min="6958" max="6958" width="11.5703125" style="402" customWidth="1"/>
    <col min="6959" max="6960" width="9.140625" style="402"/>
    <col min="6961" max="6961" width="9.85546875" style="402" customWidth="1"/>
    <col min="6962" max="6963" width="9.140625" style="402"/>
    <col min="6964" max="6964" width="12.5703125" style="402" customWidth="1"/>
    <col min="6965" max="6965" width="9.140625" style="402"/>
    <col min="6966" max="6966" width="12.42578125" style="402" customWidth="1"/>
    <col min="6967" max="6967" width="11.7109375" style="402" customWidth="1"/>
    <col min="6968" max="6968" width="11.5703125" style="402" customWidth="1"/>
    <col min="6969" max="6970" width="9.140625" style="402"/>
    <col min="6971" max="6971" width="9.85546875" style="402" customWidth="1"/>
    <col min="6972" max="6973" width="9.140625" style="402"/>
    <col min="6974" max="6974" width="12.5703125" style="402" customWidth="1"/>
    <col min="6975" max="6975" width="9.140625" style="402"/>
    <col min="6976" max="6976" width="12.42578125" style="402" customWidth="1"/>
    <col min="6977" max="6977" width="11.7109375" style="402" customWidth="1"/>
    <col min="6978" max="7169" width="9.140625" style="402"/>
    <col min="7170" max="7170" width="21.7109375" style="402" customWidth="1"/>
    <col min="7171" max="7171" width="0" style="402" hidden="1" customWidth="1"/>
    <col min="7172" max="7172" width="9.28515625" style="402" customWidth="1"/>
    <col min="7173" max="7173" width="11.5703125" style="402" customWidth="1"/>
    <col min="7174" max="7175" width="9.140625" style="402"/>
    <col min="7176" max="7176" width="9.85546875" style="402" customWidth="1"/>
    <col min="7177" max="7178" width="9.140625" style="402"/>
    <col min="7179" max="7179" width="12.5703125" style="402" customWidth="1"/>
    <col min="7180" max="7180" width="9.140625" style="402"/>
    <col min="7181" max="7181" width="12.42578125" style="402" customWidth="1"/>
    <col min="7182" max="7182" width="11.7109375" style="402" customWidth="1"/>
    <col min="7183" max="7183" width="11.5703125" style="402" customWidth="1"/>
    <col min="7184" max="7185" width="9.140625" style="402"/>
    <col min="7186" max="7186" width="9.85546875" style="402" customWidth="1"/>
    <col min="7187" max="7188" width="9.140625" style="402"/>
    <col min="7189" max="7189" width="12.5703125" style="402" customWidth="1"/>
    <col min="7190" max="7190" width="9.140625" style="402"/>
    <col min="7191" max="7191" width="12.42578125" style="402" customWidth="1"/>
    <col min="7192" max="7192" width="11.7109375" style="402" customWidth="1"/>
    <col min="7193" max="7193" width="11.5703125" style="402" customWidth="1"/>
    <col min="7194" max="7195" width="9.140625" style="402"/>
    <col min="7196" max="7196" width="9.85546875" style="402" customWidth="1"/>
    <col min="7197" max="7198" width="9.140625" style="402"/>
    <col min="7199" max="7199" width="12.5703125" style="402" customWidth="1"/>
    <col min="7200" max="7200" width="9.140625" style="402"/>
    <col min="7201" max="7201" width="12.42578125" style="402" customWidth="1"/>
    <col min="7202" max="7202" width="11.7109375" style="402" customWidth="1"/>
    <col min="7203" max="7203" width="11.5703125" style="402" customWidth="1"/>
    <col min="7204" max="7205" width="9.140625" style="402"/>
    <col min="7206" max="7206" width="9.85546875" style="402" customWidth="1"/>
    <col min="7207" max="7208" width="9.140625" style="402"/>
    <col min="7209" max="7209" width="12.5703125" style="402" customWidth="1"/>
    <col min="7210" max="7210" width="9.140625" style="402"/>
    <col min="7211" max="7211" width="12.42578125" style="402" customWidth="1"/>
    <col min="7212" max="7212" width="11.7109375" style="402" customWidth="1"/>
    <col min="7213" max="7213" width="15.7109375" style="402" customWidth="1"/>
    <col min="7214" max="7214" width="11.5703125" style="402" customWidth="1"/>
    <col min="7215" max="7216" width="9.140625" style="402"/>
    <col min="7217" max="7217" width="9.85546875" style="402" customWidth="1"/>
    <col min="7218" max="7219" width="9.140625" style="402"/>
    <col min="7220" max="7220" width="12.5703125" style="402" customWidth="1"/>
    <col min="7221" max="7221" width="9.140625" style="402"/>
    <col min="7222" max="7222" width="12.42578125" style="402" customWidth="1"/>
    <col min="7223" max="7223" width="11.7109375" style="402" customWidth="1"/>
    <col min="7224" max="7224" width="11.5703125" style="402" customWidth="1"/>
    <col min="7225" max="7226" width="9.140625" style="402"/>
    <col min="7227" max="7227" width="9.85546875" style="402" customWidth="1"/>
    <col min="7228" max="7229" width="9.140625" style="402"/>
    <col min="7230" max="7230" width="12.5703125" style="402" customWidth="1"/>
    <col min="7231" max="7231" width="9.140625" style="402"/>
    <col min="7232" max="7232" width="12.42578125" style="402" customWidth="1"/>
    <col min="7233" max="7233" width="11.7109375" style="402" customWidth="1"/>
    <col min="7234" max="7425" width="9.140625" style="402"/>
    <col min="7426" max="7426" width="21.7109375" style="402" customWidth="1"/>
    <col min="7427" max="7427" width="0" style="402" hidden="1" customWidth="1"/>
    <col min="7428" max="7428" width="9.28515625" style="402" customWidth="1"/>
    <col min="7429" max="7429" width="11.5703125" style="402" customWidth="1"/>
    <col min="7430" max="7431" width="9.140625" style="402"/>
    <col min="7432" max="7432" width="9.85546875" style="402" customWidth="1"/>
    <col min="7433" max="7434" width="9.140625" style="402"/>
    <col min="7435" max="7435" width="12.5703125" style="402" customWidth="1"/>
    <col min="7436" max="7436" width="9.140625" style="402"/>
    <col min="7437" max="7437" width="12.42578125" style="402" customWidth="1"/>
    <col min="7438" max="7438" width="11.7109375" style="402" customWidth="1"/>
    <col min="7439" max="7439" width="11.5703125" style="402" customWidth="1"/>
    <col min="7440" max="7441" width="9.140625" style="402"/>
    <col min="7442" max="7442" width="9.85546875" style="402" customWidth="1"/>
    <col min="7443" max="7444" width="9.140625" style="402"/>
    <col min="7445" max="7445" width="12.5703125" style="402" customWidth="1"/>
    <col min="7446" max="7446" width="9.140625" style="402"/>
    <col min="7447" max="7447" width="12.42578125" style="402" customWidth="1"/>
    <col min="7448" max="7448" width="11.7109375" style="402" customWidth="1"/>
    <col min="7449" max="7449" width="11.5703125" style="402" customWidth="1"/>
    <col min="7450" max="7451" width="9.140625" style="402"/>
    <col min="7452" max="7452" width="9.85546875" style="402" customWidth="1"/>
    <col min="7453" max="7454" width="9.140625" style="402"/>
    <col min="7455" max="7455" width="12.5703125" style="402" customWidth="1"/>
    <col min="7456" max="7456" width="9.140625" style="402"/>
    <col min="7457" max="7457" width="12.42578125" style="402" customWidth="1"/>
    <col min="7458" max="7458" width="11.7109375" style="402" customWidth="1"/>
    <col min="7459" max="7459" width="11.5703125" style="402" customWidth="1"/>
    <col min="7460" max="7461" width="9.140625" style="402"/>
    <col min="7462" max="7462" width="9.85546875" style="402" customWidth="1"/>
    <col min="7463" max="7464" width="9.140625" style="402"/>
    <col min="7465" max="7465" width="12.5703125" style="402" customWidth="1"/>
    <col min="7466" max="7466" width="9.140625" style="402"/>
    <col min="7467" max="7467" width="12.42578125" style="402" customWidth="1"/>
    <col min="7468" max="7468" width="11.7109375" style="402" customWidth="1"/>
    <col min="7469" max="7469" width="15.7109375" style="402" customWidth="1"/>
    <col min="7470" max="7470" width="11.5703125" style="402" customWidth="1"/>
    <col min="7471" max="7472" width="9.140625" style="402"/>
    <col min="7473" max="7473" width="9.85546875" style="402" customWidth="1"/>
    <col min="7474" max="7475" width="9.140625" style="402"/>
    <col min="7476" max="7476" width="12.5703125" style="402" customWidth="1"/>
    <col min="7477" max="7477" width="9.140625" style="402"/>
    <col min="7478" max="7478" width="12.42578125" style="402" customWidth="1"/>
    <col min="7479" max="7479" width="11.7109375" style="402" customWidth="1"/>
    <col min="7480" max="7480" width="11.5703125" style="402" customWidth="1"/>
    <col min="7481" max="7482" width="9.140625" style="402"/>
    <col min="7483" max="7483" width="9.85546875" style="402" customWidth="1"/>
    <col min="7484" max="7485" width="9.140625" style="402"/>
    <col min="7486" max="7486" width="12.5703125" style="402" customWidth="1"/>
    <col min="7487" max="7487" width="9.140625" style="402"/>
    <col min="7488" max="7488" width="12.42578125" style="402" customWidth="1"/>
    <col min="7489" max="7489" width="11.7109375" style="402" customWidth="1"/>
    <col min="7490" max="7681" width="9.140625" style="402"/>
    <col min="7682" max="7682" width="21.7109375" style="402" customWidth="1"/>
    <col min="7683" max="7683" width="0" style="402" hidden="1" customWidth="1"/>
    <col min="7684" max="7684" width="9.28515625" style="402" customWidth="1"/>
    <col min="7685" max="7685" width="11.5703125" style="402" customWidth="1"/>
    <col min="7686" max="7687" width="9.140625" style="402"/>
    <col min="7688" max="7688" width="9.85546875" style="402" customWidth="1"/>
    <col min="7689" max="7690" width="9.140625" style="402"/>
    <col min="7691" max="7691" width="12.5703125" style="402" customWidth="1"/>
    <col min="7692" max="7692" width="9.140625" style="402"/>
    <col min="7693" max="7693" width="12.42578125" style="402" customWidth="1"/>
    <col min="7694" max="7694" width="11.7109375" style="402" customWidth="1"/>
    <col min="7695" max="7695" width="11.5703125" style="402" customWidth="1"/>
    <col min="7696" max="7697" width="9.140625" style="402"/>
    <col min="7698" max="7698" width="9.85546875" style="402" customWidth="1"/>
    <col min="7699" max="7700" width="9.140625" style="402"/>
    <col min="7701" max="7701" width="12.5703125" style="402" customWidth="1"/>
    <col min="7702" max="7702" width="9.140625" style="402"/>
    <col min="7703" max="7703" width="12.42578125" style="402" customWidth="1"/>
    <col min="7704" max="7704" width="11.7109375" style="402" customWidth="1"/>
    <col min="7705" max="7705" width="11.5703125" style="402" customWidth="1"/>
    <col min="7706" max="7707" width="9.140625" style="402"/>
    <col min="7708" max="7708" width="9.85546875" style="402" customWidth="1"/>
    <col min="7709" max="7710" width="9.140625" style="402"/>
    <col min="7711" max="7711" width="12.5703125" style="402" customWidth="1"/>
    <col min="7712" max="7712" width="9.140625" style="402"/>
    <col min="7713" max="7713" width="12.42578125" style="402" customWidth="1"/>
    <col min="7714" max="7714" width="11.7109375" style="402" customWidth="1"/>
    <col min="7715" max="7715" width="11.5703125" style="402" customWidth="1"/>
    <col min="7716" max="7717" width="9.140625" style="402"/>
    <col min="7718" max="7718" width="9.85546875" style="402" customWidth="1"/>
    <col min="7719" max="7720" width="9.140625" style="402"/>
    <col min="7721" max="7721" width="12.5703125" style="402" customWidth="1"/>
    <col min="7722" max="7722" width="9.140625" style="402"/>
    <col min="7723" max="7723" width="12.42578125" style="402" customWidth="1"/>
    <col min="7724" max="7724" width="11.7109375" style="402" customWidth="1"/>
    <col min="7725" max="7725" width="15.7109375" style="402" customWidth="1"/>
    <col min="7726" max="7726" width="11.5703125" style="402" customWidth="1"/>
    <col min="7727" max="7728" width="9.140625" style="402"/>
    <col min="7729" max="7729" width="9.85546875" style="402" customWidth="1"/>
    <col min="7730" max="7731" width="9.140625" style="402"/>
    <col min="7732" max="7732" width="12.5703125" style="402" customWidth="1"/>
    <col min="7733" max="7733" width="9.140625" style="402"/>
    <col min="7734" max="7734" width="12.42578125" style="402" customWidth="1"/>
    <col min="7735" max="7735" width="11.7109375" style="402" customWidth="1"/>
    <col min="7736" max="7736" width="11.5703125" style="402" customWidth="1"/>
    <col min="7737" max="7738" width="9.140625" style="402"/>
    <col min="7739" max="7739" width="9.85546875" style="402" customWidth="1"/>
    <col min="7740" max="7741" width="9.140625" style="402"/>
    <col min="7742" max="7742" width="12.5703125" style="402" customWidth="1"/>
    <col min="7743" max="7743" width="9.140625" style="402"/>
    <col min="7744" max="7744" width="12.42578125" style="402" customWidth="1"/>
    <col min="7745" max="7745" width="11.7109375" style="402" customWidth="1"/>
    <col min="7746" max="7937" width="9.140625" style="402"/>
    <col min="7938" max="7938" width="21.7109375" style="402" customWidth="1"/>
    <col min="7939" max="7939" width="0" style="402" hidden="1" customWidth="1"/>
    <col min="7940" max="7940" width="9.28515625" style="402" customWidth="1"/>
    <col min="7941" max="7941" width="11.5703125" style="402" customWidth="1"/>
    <col min="7942" max="7943" width="9.140625" style="402"/>
    <col min="7944" max="7944" width="9.85546875" style="402" customWidth="1"/>
    <col min="7945" max="7946" width="9.140625" style="402"/>
    <col min="7947" max="7947" width="12.5703125" style="402" customWidth="1"/>
    <col min="7948" max="7948" width="9.140625" style="402"/>
    <col min="7949" max="7949" width="12.42578125" style="402" customWidth="1"/>
    <col min="7950" max="7950" width="11.7109375" style="402" customWidth="1"/>
    <col min="7951" max="7951" width="11.5703125" style="402" customWidth="1"/>
    <col min="7952" max="7953" width="9.140625" style="402"/>
    <col min="7954" max="7954" width="9.85546875" style="402" customWidth="1"/>
    <col min="7955" max="7956" width="9.140625" style="402"/>
    <col min="7957" max="7957" width="12.5703125" style="402" customWidth="1"/>
    <col min="7958" max="7958" width="9.140625" style="402"/>
    <col min="7959" max="7959" width="12.42578125" style="402" customWidth="1"/>
    <col min="7960" max="7960" width="11.7109375" style="402" customWidth="1"/>
    <col min="7961" max="7961" width="11.5703125" style="402" customWidth="1"/>
    <col min="7962" max="7963" width="9.140625" style="402"/>
    <col min="7964" max="7964" width="9.85546875" style="402" customWidth="1"/>
    <col min="7965" max="7966" width="9.140625" style="402"/>
    <col min="7967" max="7967" width="12.5703125" style="402" customWidth="1"/>
    <col min="7968" max="7968" width="9.140625" style="402"/>
    <col min="7969" max="7969" width="12.42578125" style="402" customWidth="1"/>
    <col min="7970" max="7970" width="11.7109375" style="402" customWidth="1"/>
    <col min="7971" max="7971" width="11.5703125" style="402" customWidth="1"/>
    <col min="7972" max="7973" width="9.140625" style="402"/>
    <col min="7974" max="7974" width="9.85546875" style="402" customWidth="1"/>
    <col min="7975" max="7976" width="9.140625" style="402"/>
    <col min="7977" max="7977" width="12.5703125" style="402" customWidth="1"/>
    <col min="7978" max="7978" width="9.140625" style="402"/>
    <col min="7979" max="7979" width="12.42578125" style="402" customWidth="1"/>
    <col min="7980" max="7980" width="11.7109375" style="402" customWidth="1"/>
    <col min="7981" max="7981" width="15.7109375" style="402" customWidth="1"/>
    <col min="7982" max="7982" width="11.5703125" style="402" customWidth="1"/>
    <col min="7983" max="7984" width="9.140625" style="402"/>
    <col min="7985" max="7985" width="9.85546875" style="402" customWidth="1"/>
    <col min="7986" max="7987" width="9.140625" style="402"/>
    <col min="7988" max="7988" width="12.5703125" style="402" customWidth="1"/>
    <col min="7989" max="7989" width="9.140625" style="402"/>
    <col min="7990" max="7990" width="12.42578125" style="402" customWidth="1"/>
    <col min="7991" max="7991" width="11.7109375" style="402" customWidth="1"/>
    <col min="7992" max="7992" width="11.5703125" style="402" customWidth="1"/>
    <col min="7993" max="7994" width="9.140625" style="402"/>
    <col min="7995" max="7995" width="9.85546875" style="402" customWidth="1"/>
    <col min="7996" max="7997" width="9.140625" style="402"/>
    <col min="7998" max="7998" width="12.5703125" style="402" customWidth="1"/>
    <col min="7999" max="7999" width="9.140625" style="402"/>
    <col min="8000" max="8000" width="12.42578125" style="402" customWidth="1"/>
    <col min="8001" max="8001" width="11.7109375" style="402" customWidth="1"/>
    <col min="8002" max="8193" width="9.140625" style="402"/>
    <col min="8194" max="8194" width="21.7109375" style="402" customWidth="1"/>
    <col min="8195" max="8195" width="0" style="402" hidden="1" customWidth="1"/>
    <col min="8196" max="8196" width="9.28515625" style="402" customWidth="1"/>
    <col min="8197" max="8197" width="11.5703125" style="402" customWidth="1"/>
    <col min="8198" max="8199" width="9.140625" style="402"/>
    <col min="8200" max="8200" width="9.85546875" style="402" customWidth="1"/>
    <col min="8201" max="8202" width="9.140625" style="402"/>
    <col min="8203" max="8203" width="12.5703125" style="402" customWidth="1"/>
    <col min="8204" max="8204" width="9.140625" style="402"/>
    <col min="8205" max="8205" width="12.42578125" style="402" customWidth="1"/>
    <col min="8206" max="8206" width="11.7109375" style="402" customWidth="1"/>
    <col min="8207" max="8207" width="11.5703125" style="402" customWidth="1"/>
    <col min="8208" max="8209" width="9.140625" style="402"/>
    <col min="8210" max="8210" width="9.85546875" style="402" customWidth="1"/>
    <col min="8211" max="8212" width="9.140625" style="402"/>
    <col min="8213" max="8213" width="12.5703125" style="402" customWidth="1"/>
    <col min="8214" max="8214" width="9.140625" style="402"/>
    <col min="8215" max="8215" width="12.42578125" style="402" customWidth="1"/>
    <col min="8216" max="8216" width="11.7109375" style="402" customWidth="1"/>
    <col min="8217" max="8217" width="11.5703125" style="402" customWidth="1"/>
    <col min="8218" max="8219" width="9.140625" style="402"/>
    <col min="8220" max="8220" width="9.85546875" style="402" customWidth="1"/>
    <col min="8221" max="8222" width="9.140625" style="402"/>
    <col min="8223" max="8223" width="12.5703125" style="402" customWidth="1"/>
    <col min="8224" max="8224" width="9.140625" style="402"/>
    <col min="8225" max="8225" width="12.42578125" style="402" customWidth="1"/>
    <col min="8226" max="8226" width="11.7109375" style="402" customWidth="1"/>
    <col min="8227" max="8227" width="11.5703125" style="402" customWidth="1"/>
    <col min="8228" max="8229" width="9.140625" style="402"/>
    <col min="8230" max="8230" width="9.85546875" style="402" customWidth="1"/>
    <col min="8231" max="8232" width="9.140625" style="402"/>
    <col min="8233" max="8233" width="12.5703125" style="402" customWidth="1"/>
    <col min="8234" max="8234" width="9.140625" style="402"/>
    <col min="8235" max="8235" width="12.42578125" style="402" customWidth="1"/>
    <col min="8236" max="8236" width="11.7109375" style="402" customWidth="1"/>
    <col min="8237" max="8237" width="15.7109375" style="402" customWidth="1"/>
    <col min="8238" max="8238" width="11.5703125" style="402" customWidth="1"/>
    <col min="8239" max="8240" width="9.140625" style="402"/>
    <col min="8241" max="8241" width="9.85546875" style="402" customWidth="1"/>
    <col min="8242" max="8243" width="9.140625" style="402"/>
    <col min="8244" max="8244" width="12.5703125" style="402" customWidth="1"/>
    <col min="8245" max="8245" width="9.140625" style="402"/>
    <col min="8246" max="8246" width="12.42578125" style="402" customWidth="1"/>
    <col min="8247" max="8247" width="11.7109375" style="402" customWidth="1"/>
    <col min="8248" max="8248" width="11.5703125" style="402" customWidth="1"/>
    <col min="8249" max="8250" width="9.140625" style="402"/>
    <col min="8251" max="8251" width="9.85546875" style="402" customWidth="1"/>
    <col min="8252" max="8253" width="9.140625" style="402"/>
    <col min="8254" max="8254" width="12.5703125" style="402" customWidth="1"/>
    <col min="8255" max="8255" width="9.140625" style="402"/>
    <col min="8256" max="8256" width="12.42578125" style="402" customWidth="1"/>
    <col min="8257" max="8257" width="11.7109375" style="402" customWidth="1"/>
    <col min="8258" max="8449" width="9.140625" style="402"/>
    <col min="8450" max="8450" width="21.7109375" style="402" customWidth="1"/>
    <col min="8451" max="8451" width="0" style="402" hidden="1" customWidth="1"/>
    <col min="8452" max="8452" width="9.28515625" style="402" customWidth="1"/>
    <col min="8453" max="8453" width="11.5703125" style="402" customWidth="1"/>
    <col min="8454" max="8455" width="9.140625" style="402"/>
    <col min="8456" max="8456" width="9.85546875" style="402" customWidth="1"/>
    <col min="8457" max="8458" width="9.140625" style="402"/>
    <col min="8459" max="8459" width="12.5703125" style="402" customWidth="1"/>
    <col min="8460" max="8460" width="9.140625" style="402"/>
    <col min="8461" max="8461" width="12.42578125" style="402" customWidth="1"/>
    <col min="8462" max="8462" width="11.7109375" style="402" customWidth="1"/>
    <col min="8463" max="8463" width="11.5703125" style="402" customWidth="1"/>
    <col min="8464" max="8465" width="9.140625" style="402"/>
    <col min="8466" max="8466" width="9.85546875" style="402" customWidth="1"/>
    <col min="8467" max="8468" width="9.140625" style="402"/>
    <col min="8469" max="8469" width="12.5703125" style="402" customWidth="1"/>
    <col min="8470" max="8470" width="9.140625" style="402"/>
    <col min="8471" max="8471" width="12.42578125" style="402" customWidth="1"/>
    <col min="8472" max="8472" width="11.7109375" style="402" customWidth="1"/>
    <col min="8473" max="8473" width="11.5703125" style="402" customWidth="1"/>
    <col min="8474" max="8475" width="9.140625" style="402"/>
    <col min="8476" max="8476" width="9.85546875" style="402" customWidth="1"/>
    <col min="8477" max="8478" width="9.140625" style="402"/>
    <col min="8479" max="8479" width="12.5703125" style="402" customWidth="1"/>
    <col min="8480" max="8480" width="9.140625" style="402"/>
    <col min="8481" max="8481" width="12.42578125" style="402" customWidth="1"/>
    <col min="8482" max="8482" width="11.7109375" style="402" customWidth="1"/>
    <col min="8483" max="8483" width="11.5703125" style="402" customWidth="1"/>
    <col min="8484" max="8485" width="9.140625" style="402"/>
    <col min="8486" max="8486" width="9.85546875" style="402" customWidth="1"/>
    <col min="8487" max="8488" width="9.140625" style="402"/>
    <col min="8489" max="8489" width="12.5703125" style="402" customWidth="1"/>
    <col min="8490" max="8490" width="9.140625" style="402"/>
    <col min="8491" max="8491" width="12.42578125" style="402" customWidth="1"/>
    <col min="8492" max="8492" width="11.7109375" style="402" customWidth="1"/>
    <col min="8493" max="8493" width="15.7109375" style="402" customWidth="1"/>
    <col min="8494" max="8494" width="11.5703125" style="402" customWidth="1"/>
    <col min="8495" max="8496" width="9.140625" style="402"/>
    <col min="8497" max="8497" width="9.85546875" style="402" customWidth="1"/>
    <col min="8498" max="8499" width="9.140625" style="402"/>
    <col min="8500" max="8500" width="12.5703125" style="402" customWidth="1"/>
    <col min="8501" max="8501" width="9.140625" style="402"/>
    <col min="8502" max="8502" width="12.42578125" style="402" customWidth="1"/>
    <col min="8503" max="8503" width="11.7109375" style="402" customWidth="1"/>
    <col min="8504" max="8504" width="11.5703125" style="402" customWidth="1"/>
    <col min="8505" max="8506" width="9.140625" style="402"/>
    <col min="8507" max="8507" width="9.85546875" style="402" customWidth="1"/>
    <col min="8508" max="8509" width="9.140625" style="402"/>
    <col min="8510" max="8510" width="12.5703125" style="402" customWidth="1"/>
    <col min="8511" max="8511" width="9.140625" style="402"/>
    <col min="8512" max="8512" width="12.42578125" style="402" customWidth="1"/>
    <col min="8513" max="8513" width="11.7109375" style="402" customWidth="1"/>
    <col min="8514" max="8705" width="9.140625" style="402"/>
    <col min="8706" max="8706" width="21.7109375" style="402" customWidth="1"/>
    <col min="8707" max="8707" width="0" style="402" hidden="1" customWidth="1"/>
    <col min="8708" max="8708" width="9.28515625" style="402" customWidth="1"/>
    <col min="8709" max="8709" width="11.5703125" style="402" customWidth="1"/>
    <col min="8710" max="8711" width="9.140625" style="402"/>
    <col min="8712" max="8712" width="9.85546875" style="402" customWidth="1"/>
    <col min="8713" max="8714" width="9.140625" style="402"/>
    <col min="8715" max="8715" width="12.5703125" style="402" customWidth="1"/>
    <col min="8716" max="8716" width="9.140625" style="402"/>
    <col min="8717" max="8717" width="12.42578125" style="402" customWidth="1"/>
    <col min="8718" max="8718" width="11.7109375" style="402" customWidth="1"/>
    <col min="8719" max="8719" width="11.5703125" style="402" customWidth="1"/>
    <col min="8720" max="8721" width="9.140625" style="402"/>
    <col min="8722" max="8722" width="9.85546875" style="402" customWidth="1"/>
    <col min="8723" max="8724" width="9.140625" style="402"/>
    <col min="8725" max="8725" width="12.5703125" style="402" customWidth="1"/>
    <col min="8726" max="8726" width="9.140625" style="402"/>
    <col min="8727" max="8727" width="12.42578125" style="402" customWidth="1"/>
    <col min="8728" max="8728" width="11.7109375" style="402" customWidth="1"/>
    <col min="8729" max="8729" width="11.5703125" style="402" customWidth="1"/>
    <col min="8730" max="8731" width="9.140625" style="402"/>
    <col min="8732" max="8732" width="9.85546875" style="402" customWidth="1"/>
    <col min="8733" max="8734" width="9.140625" style="402"/>
    <col min="8735" max="8735" width="12.5703125" style="402" customWidth="1"/>
    <col min="8736" max="8736" width="9.140625" style="402"/>
    <col min="8737" max="8737" width="12.42578125" style="402" customWidth="1"/>
    <col min="8738" max="8738" width="11.7109375" style="402" customWidth="1"/>
    <col min="8739" max="8739" width="11.5703125" style="402" customWidth="1"/>
    <col min="8740" max="8741" width="9.140625" style="402"/>
    <col min="8742" max="8742" width="9.85546875" style="402" customWidth="1"/>
    <col min="8743" max="8744" width="9.140625" style="402"/>
    <col min="8745" max="8745" width="12.5703125" style="402" customWidth="1"/>
    <col min="8746" max="8746" width="9.140625" style="402"/>
    <col min="8747" max="8747" width="12.42578125" style="402" customWidth="1"/>
    <col min="8748" max="8748" width="11.7109375" style="402" customWidth="1"/>
    <col min="8749" max="8749" width="15.7109375" style="402" customWidth="1"/>
    <col min="8750" max="8750" width="11.5703125" style="402" customWidth="1"/>
    <col min="8751" max="8752" width="9.140625" style="402"/>
    <col min="8753" max="8753" width="9.85546875" style="402" customWidth="1"/>
    <col min="8754" max="8755" width="9.140625" style="402"/>
    <col min="8756" max="8756" width="12.5703125" style="402" customWidth="1"/>
    <col min="8757" max="8757" width="9.140625" style="402"/>
    <col min="8758" max="8758" width="12.42578125" style="402" customWidth="1"/>
    <col min="8759" max="8759" width="11.7109375" style="402" customWidth="1"/>
    <col min="8760" max="8760" width="11.5703125" style="402" customWidth="1"/>
    <col min="8761" max="8762" width="9.140625" style="402"/>
    <col min="8763" max="8763" width="9.85546875" style="402" customWidth="1"/>
    <col min="8764" max="8765" width="9.140625" style="402"/>
    <col min="8766" max="8766" width="12.5703125" style="402" customWidth="1"/>
    <col min="8767" max="8767" width="9.140625" style="402"/>
    <col min="8768" max="8768" width="12.42578125" style="402" customWidth="1"/>
    <col min="8769" max="8769" width="11.7109375" style="402" customWidth="1"/>
    <col min="8770" max="8961" width="9.140625" style="402"/>
    <col min="8962" max="8962" width="21.7109375" style="402" customWidth="1"/>
    <col min="8963" max="8963" width="0" style="402" hidden="1" customWidth="1"/>
    <col min="8964" max="8964" width="9.28515625" style="402" customWidth="1"/>
    <col min="8965" max="8965" width="11.5703125" style="402" customWidth="1"/>
    <col min="8966" max="8967" width="9.140625" style="402"/>
    <col min="8968" max="8968" width="9.85546875" style="402" customWidth="1"/>
    <col min="8969" max="8970" width="9.140625" style="402"/>
    <col min="8971" max="8971" width="12.5703125" style="402" customWidth="1"/>
    <col min="8972" max="8972" width="9.140625" style="402"/>
    <col min="8973" max="8973" width="12.42578125" style="402" customWidth="1"/>
    <col min="8974" max="8974" width="11.7109375" style="402" customWidth="1"/>
    <col min="8975" max="8975" width="11.5703125" style="402" customWidth="1"/>
    <col min="8976" max="8977" width="9.140625" style="402"/>
    <col min="8978" max="8978" width="9.85546875" style="402" customWidth="1"/>
    <col min="8979" max="8980" width="9.140625" style="402"/>
    <col min="8981" max="8981" width="12.5703125" style="402" customWidth="1"/>
    <col min="8982" max="8982" width="9.140625" style="402"/>
    <col min="8983" max="8983" width="12.42578125" style="402" customWidth="1"/>
    <col min="8984" max="8984" width="11.7109375" style="402" customWidth="1"/>
    <col min="8985" max="8985" width="11.5703125" style="402" customWidth="1"/>
    <col min="8986" max="8987" width="9.140625" style="402"/>
    <col min="8988" max="8988" width="9.85546875" style="402" customWidth="1"/>
    <col min="8989" max="8990" width="9.140625" style="402"/>
    <col min="8991" max="8991" width="12.5703125" style="402" customWidth="1"/>
    <col min="8992" max="8992" width="9.140625" style="402"/>
    <col min="8993" max="8993" width="12.42578125" style="402" customWidth="1"/>
    <col min="8994" max="8994" width="11.7109375" style="402" customWidth="1"/>
    <col min="8995" max="8995" width="11.5703125" style="402" customWidth="1"/>
    <col min="8996" max="8997" width="9.140625" style="402"/>
    <col min="8998" max="8998" width="9.85546875" style="402" customWidth="1"/>
    <col min="8999" max="9000" width="9.140625" style="402"/>
    <col min="9001" max="9001" width="12.5703125" style="402" customWidth="1"/>
    <col min="9002" max="9002" width="9.140625" style="402"/>
    <col min="9003" max="9003" width="12.42578125" style="402" customWidth="1"/>
    <col min="9004" max="9004" width="11.7109375" style="402" customWidth="1"/>
    <col min="9005" max="9005" width="15.7109375" style="402" customWidth="1"/>
    <col min="9006" max="9006" width="11.5703125" style="402" customWidth="1"/>
    <col min="9007" max="9008" width="9.140625" style="402"/>
    <col min="9009" max="9009" width="9.85546875" style="402" customWidth="1"/>
    <col min="9010" max="9011" width="9.140625" style="402"/>
    <col min="9012" max="9012" width="12.5703125" style="402" customWidth="1"/>
    <col min="9013" max="9013" width="9.140625" style="402"/>
    <col min="9014" max="9014" width="12.42578125" style="402" customWidth="1"/>
    <col min="9015" max="9015" width="11.7109375" style="402" customWidth="1"/>
    <col min="9016" max="9016" width="11.5703125" style="402" customWidth="1"/>
    <col min="9017" max="9018" width="9.140625" style="402"/>
    <col min="9019" max="9019" width="9.85546875" style="402" customWidth="1"/>
    <col min="9020" max="9021" width="9.140625" style="402"/>
    <col min="9022" max="9022" width="12.5703125" style="402" customWidth="1"/>
    <col min="9023" max="9023" width="9.140625" style="402"/>
    <col min="9024" max="9024" width="12.42578125" style="402" customWidth="1"/>
    <col min="9025" max="9025" width="11.7109375" style="402" customWidth="1"/>
    <col min="9026" max="9217" width="9.140625" style="402"/>
    <col min="9218" max="9218" width="21.7109375" style="402" customWidth="1"/>
    <col min="9219" max="9219" width="0" style="402" hidden="1" customWidth="1"/>
    <col min="9220" max="9220" width="9.28515625" style="402" customWidth="1"/>
    <col min="9221" max="9221" width="11.5703125" style="402" customWidth="1"/>
    <col min="9222" max="9223" width="9.140625" style="402"/>
    <col min="9224" max="9224" width="9.85546875" style="402" customWidth="1"/>
    <col min="9225" max="9226" width="9.140625" style="402"/>
    <col min="9227" max="9227" width="12.5703125" style="402" customWidth="1"/>
    <col min="9228" max="9228" width="9.140625" style="402"/>
    <col min="9229" max="9229" width="12.42578125" style="402" customWidth="1"/>
    <col min="9230" max="9230" width="11.7109375" style="402" customWidth="1"/>
    <col min="9231" max="9231" width="11.5703125" style="402" customWidth="1"/>
    <col min="9232" max="9233" width="9.140625" style="402"/>
    <col min="9234" max="9234" width="9.85546875" style="402" customWidth="1"/>
    <col min="9235" max="9236" width="9.140625" style="402"/>
    <col min="9237" max="9237" width="12.5703125" style="402" customWidth="1"/>
    <col min="9238" max="9238" width="9.140625" style="402"/>
    <col min="9239" max="9239" width="12.42578125" style="402" customWidth="1"/>
    <col min="9240" max="9240" width="11.7109375" style="402" customWidth="1"/>
    <col min="9241" max="9241" width="11.5703125" style="402" customWidth="1"/>
    <col min="9242" max="9243" width="9.140625" style="402"/>
    <col min="9244" max="9244" width="9.85546875" style="402" customWidth="1"/>
    <col min="9245" max="9246" width="9.140625" style="402"/>
    <col min="9247" max="9247" width="12.5703125" style="402" customWidth="1"/>
    <col min="9248" max="9248" width="9.140625" style="402"/>
    <col min="9249" max="9249" width="12.42578125" style="402" customWidth="1"/>
    <col min="9250" max="9250" width="11.7109375" style="402" customWidth="1"/>
    <col min="9251" max="9251" width="11.5703125" style="402" customWidth="1"/>
    <col min="9252" max="9253" width="9.140625" style="402"/>
    <col min="9254" max="9254" width="9.85546875" style="402" customWidth="1"/>
    <col min="9255" max="9256" width="9.140625" style="402"/>
    <col min="9257" max="9257" width="12.5703125" style="402" customWidth="1"/>
    <col min="9258" max="9258" width="9.140625" style="402"/>
    <col min="9259" max="9259" width="12.42578125" style="402" customWidth="1"/>
    <col min="9260" max="9260" width="11.7109375" style="402" customWidth="1"/>
    <col min="9261" max="9261" width="15.7109375" style="402" customWidth="1"/>
    <col min="9262" max="9262" width="11.5703125" style="402" customWidth="1"/>
    <col min="9263" max="9264" width="9.140625" style="402"/>
    <col min="9265" max="9265" width="9.85546875" style="402" customWidth="1"/>
    <col min="9266" max="9267" width="9.140625" style="402"/>
    <col min="9268" max="9268" width="12.5703125" style="402" customWidth="1"/>
    <col min="9269" max="9269" width="9.140625" style="402"/>
    <col min="9270" max="9270" width="12.42578125" style="402" customWidth="1"/>
    <col min="9271" max="9271" width="11.7109375" style="402" customWidth="1"/>
    <col min="9272" max="9272" width="11.5703125" style="402" customWidth="1"/>
    <col min="9273" max="9274" width="9.140625" style="402"/>
    <col min="9275" max="9275" width="9.85546875" style="402" customWidth="1"/>
    <col min="9276" max="9277" width="9.140625" style="402"/>
    <col min="9278" max="9278" width="12.5703125" style="402" customWidth="1"/>
    <col min="9279" max="9279" width="9.140625" style="402"/>
    <col min="9280" max="9280" width="12.42578125" style="402" customWidth="1"/>
    <col min="9281" max="9281" width="11.7109375" style="402" customWidth="1"/>
    <col min="9282" max="9473" width="9.140625" style="402"/>
    <col min="9474" max="9474" width="21.7109375" style="402" customWidth="1"/>
    <col min="9475" max="9475" width="0" style="402" hidden="1" customWidth="1"/>
    <col min="9476" max="9476" width="9.28515625" style="402" customWidth="1"/>
    <col min="9477" max="9477" width="11.5703125" style="402" customWidth="1"/>
    <col min="9478" max="9479" width="9.140625" style="402"/>
    <col min="9480" max="9480" width="9.85546875" style="402" customWidth="1"/>
    <col min="9481" max="9482" width="9.140625" style="402"/>
    <col min="9483" max="9483" width="12.5703125" style="402" customWidth="1"/>
    <col min="9484" max="9484" width="9.140625" style="402"/>
    <col min="9485" max="9485" width="12.42578125" style="402" customWidth="1"/>
    <col min="9486" max="9486" width="11.7109375" style="402" customWidth="1"/>
    <col min="9487" max="9487" width="11.5703125" style="402" customWidth="1"/>
    <col min="9488" max="9489" width="9.140625" style="402"/>
    <col min="9490" max="9490" width="9.85546875" style="402" customWidth="1"/>
    <col min="9491" max="9492" width="9.140625" style="402"/>
    <col min="9493" max="9493" width="12.5703125" style="402" customWidth="1"/>
    <col min="9494" max="9494" width="9.140625" style="402"/>
    <col min="9495" max="9495" width="12.42578125" style="402" customWidth="1"/>
    <col min="9496" max="9496" width="11.7109375" style="402" customWidth="1"/>
    <col min="9497" max="9497" width="11.5703125" style="402" customWidth="1"/>
    <col min="9498" max="9499" width="9.140625" style="402"/>
    <col min="9500" max="9500" width="9.85546875" style="402" customWidth="1"/>
    <col min="9501" max="9502" width="9.140625" style="402"/>
    <col min="9503" max="9503" width="12.5703125" style="402" customWidth="1"/>
    <col min="9504" max="9504" width="9.140625" style="402"/>
    <col min="9505" max="9505" width="12.42578125" style="402" customWidth="1"/>
    <col min="9506" max="9506" width="11.7109375" style="402" customWidth="1"/>
    <col min="9507" max="9507" width="11.5703125" style="402" customWidth="1"/>
    <col min="9508" max="9509" width="9.140625" style="402"/>
    <col min="9510" max="9510" width="9.85546875" style="402" customWidth="1"/>
    <col min="9511" max="9512" width="9.140625" style="402"/>
    <col min="9513" max="9513" width="12.5703125" style="402" customWidth="1"/>
    <col min="9514" max="9514" width="9.140625" style="402"/>
    <col min="9515" max="9515" width="12.42578125" style="402" customWidth="1"/>
    <col min="9516" max="9516" width="11.7109375" style="402" customWidth="1"/>
    <col min="9517" max="9517" width="15.7109375" style="402" customWidth="1"/>
    <col min="9518" max="9518" width="11.5703125" style="402" customWidth="1"/>
    <col min="9519" max="9520" width="9.140625" style="402"/>
    <col min="9521" max="9521" width="9.85546875" style="402" customWidth="1"/>
    <col min="9522" max="9523" width="9.140625" style="402"/>
    <col min="9524" max="9524" width="12.5703125" style="402" customWidth="1"/>
    <col min="9525" max="9525" width="9.140625" style="402"/>
    <col min="9526" max="9526" width="12.42578125" style="402" customWidth="1"/>
    <col min="9527" max="9527" width="11.7109375" style="402" customWidth="1"/>
    <col min="9528" max="9528" width="11.5703125" style="402" customWidth="1"/>
    <col min="9529" max="9530" width="9.140625" style="402"/>
    <col min="9531" max="9531" width="9.85546875" style="402" customWidth="1"/>
    <col min="9532" max="9533" width="9.140625" style="402"/>
    <col min="9534" max="9534" width="12.5703125" style="402" customWidth="1"/>
    <col min="9535" max="9535" width="9.140625" style="402"/>
    <col min="9536" max="9536" width="12.42578125" style="402" customWidth="1"/>
    <col min="9537" max="9537" width="11.7109375" style="402" customWidth="1"/>
    <col min="9538" max="9729" width="9.140625" style="402"/>
    <col min="9730" max="9730" width="21.7109375" style="402" customWidth="1"/>
    <col min="9731" max="9731" width="0" style="402" hidden="1" customWidth="1"/>
    <col min="9732" max="9732" width="9.28515625" style="402" customWidth="1"/>
    <col min="9733" max="9733" width="11.5703125" style="402" customWidth="1"/>
    <col min="9734" max="9735" width="9.140625" style="402"/>
    <col min="9736" max="9736" width="9.85546875" style="402" customWidth="1"/>
    <col min="9737" max="9738" width="9.140625" style="402"/>
    <col min="9739" max="9739" width="12.5703125" style="402" customWidth="1"/>
    <col min="9740" max="9740" width="9.140625" style="402"/>
    <col min="9741" max="9741" width="12.42578125" style="402" customWidth="1"/>
    <col min="9742" max="9742" width="11.7109375" style="402" customWidth="1"/>
    <col min="9743" max="9743" width="11.5703125" style="402" customWidth="1"/>
    <col min="9744" max="9745" width="9.140625" style="402"/>
    <col min="9746" max="9746" width="9.85546875" style="402" customWidth="1"/>
    <col min="9747" max="9748" width="9.140625" style="402"/>
    <col min="9749" max="9749" width="12.5703125" style="402" customWidth="1"/>
    <col min="9750" max="9750" width="9.140625" style="402"/>
    <col min="9751" max="9751" width="12.42578125" style="402" customWidth="1"/>
    <col min="9752" max="9752" width="11.7109375" style="402" customWidth="1"/>
    <col min="9753" max="9753" width="11.5703125" style="402" customWidth="1"/>
    <col min="9754" max="9755" width="9.140625" style="402"/>
    <col min="9756" max="9756" width="9.85546875" style="402" customWidth="1"/>
    <col min="9757" max="9758" width="9.140625" style="402"/>
    <col min="9759" max="9759" width="12.5703125" style="402" customWidth="1"/>
    <col min="9760" max="9760" width="9.140625" style="402"/>
    <col min="9761" max="9761" width="12.42578125" style="402" customWidth="1"/>
    <col min="9762" max="9762" width="11.7109375" style="402" customWidth="1"/>
    <col min="9763" max="9763" width="11.5703125" style="402" customWidth="1"/>
    <col min="9764" max="9765" width="9.140625" style="402"/>
    <col min="9766" max="9766" width="9.85546875" style="402" customWidth="1"/>
    <col min="9767" max="9768" width="9.140625" style="402"/>
    <col min="9769" max="9769" width="12.5703125" style="402" customWidth="1"/>
    <col min="9770" max="9770" width="9.140625" style="402"/>
    <col min="9771" max="9771" width="12.42578125" style="402" customWidth="1"/>
    <col min="9772" max="9772" width="11.7109375" style="402" customWidth="1"/>
    <col min="9773" max="9773" width="15.7109375" style="402" customWidth="1"/>
    <col min="9774" max="9774" width="11.5703125" style="402" customWidth="1"/>
    <col min="9775" max="9776" width="9.140625" style="402"/>
    <col min="9777" max="9777" width="9.85546875" style="402" customWidth="1"/>
    <col min="9778" max="9779" width="9.140625" style="402"/>
    <col min="9780" max="9780" width="12.5703125" style="402" customWidth="1"/>
    <col min="9781" max="9781" width="9.140625" style="402"/>
    <col min="9782" max="9782" width="12.42578125" style="402" customWidth="1"/>
    <col min="9783" max="9783" width="11.7109375" style="402" customWidth="1"/>
    <col min="9784" max="9784" width="11.5703125" style="402" customWidth="1"/>
    <col min="9785" max="9786" width="9.140625" style="402"/>
    <col min="9787" max="9787" width="9.85546875" style="402" customWidth="1"/>
    <col min="9788" max="9789" width="9.140625" style="402"/>
    <col min="9790" max="9790" width="12.5703125" style="402" customWidth="1"/>
    <col min="9791" max="9791" width="9.140625" style="402"/>
    <col min="9792" max="9792" width="12.42578125" style="402" customWidth="1"/>
    <col min="9793" max="9793" width="11.7109375" style="402" customWidth="1"/>
    <col min="9794" max="9985" width="9.140625" style="402"/>
    <col min="9986" max="9986" width="21.7109375" style="402" customWidth="1"/>
    <col min="9987" max="9987" width="0" style="402" hidden="1" customWidth="1"/>
    <col min="9988" max="9988" width="9.28515625" style="402" customWidth="1"/>
    <col min="9989" max="9989" width="11.5703125" style="402" customWidth="1"/>
    <col min="9990" max="9991" width="9.140625" style="402"/>
    <col min="9992" max="9992" width="9.85546875" style="402" customWidth="1"/>
    <col min="9993" max="9994" width="9.140625" style="402"/>
    <col min="9995" max="9995" width="12.5703125" style="402" customWidth="1"/>
    <col min="9996" max="9996" width="9.140625" style="402"/>
    <col min="9997" max="9997" width="12.42578125" style="402" customWidth="1"/>
    <col min="9998" max="9998" width="11.7109375" style="402" customWidth="1"/>
    <col min="9999" max="9999" width="11.5703125" style="402" customWidth="1"/>
    <col min="10000" max="10001" width="9.140625" style="402"/>
    <col min="10002" max="10002" width="9.85546875" style="402" customWidth="1"/>
    <col min="10003" max="10004" width="9.140625" style="402"/>
    <col min="10005" max="10005" width="12.5703125" style="402" customWidth="1"/>
    <col min="10006" max="10006" width="9.140625" style="402"/>
    <col min="10007" max="10007" width="12.42578125" style="402" customWidth="1"/>
    <col min="10008" max="10008" width="11.7109375" style="402" customWidth="1"/>
    <col min="10009" max="10009" width="11.5703125" style="402" customWidth="1"/>
    <col min="10010" max="10011" width="9.140625" style="402"/>
    <col min="10012" max="10012" width="9.85546875" style="402" customWidth="1"/>
    <col min="10013" max="10014" width="9.140625" style="402"/>
    <col min="10015" max="10015" width="12.5703125" style="402" customWidth="1"/>
    <col min="10016" max="10016" width="9.140625" style="402"/>
    <col min="10017" max="10017" width="12.42578125" style="402" customWidth="1"/>
    <col min="10018" max="10018" width="11.7109375" style="402" customWidth="1"/>
    <col min="10019" max="10019" width="11.5703125" style="402" customWidth="1"/>
    <col min="10020" max="10021" width="9.140625" style="402"/>
    <col min="10022" max="10022" width="9.85546875" style="402" customWidth="1"/>
    <col min="10023" max="10024" width="9.140625" style="402"/>
    <col min="10025" max="10025" width="12.5703125" style="402" customWidth="1"/>
    <col min="10026" max="10026" width="9.140625" style="402"/>
    <col min="10027" max="10027" width="12.42578125" style="402" customWidth="1"/>
    <col min="10028" max="10028" width="11.7109375" style="402" customWidth="1"/>
    <col min="10029" max="10029" width="15.7109375" style="402" customWidth="1"/>
    <col min="10030" max="10030" width="11.5703125" style="402" customWidth="1"/>
    <col min="10031" max="10032" width="9.140625" style="402"/>
    <col min="10033" max="10033" width="9.85546875" style="402" customWidth="1"/>
    <col min="10034" max="10035" width="9.140625" style="402"/>
    <col min="10036" max="10036" width="12.5703125" style="402" customWidth="1"/>
    <col min="10037" max="10037" width="9.140625" style="402"/>
    <col min="10038" max="10038" width="12.42578125" style="402" customWidth="1"/>
    <col min="10039" max="10039" width="11.7109375" style="402" customWidth="1"/>
    <col min="10040" max="10040" width="11.5703125" style="402" customWidth="1"/>
    <col min="10041" max="10042" width="9.140625" style="402"/>
    <col min="10043" max="10043" width="9.85546875" style="402" customWidth="1"/>
    <col min="10044" max="10045" width="9.140625" style="402"/>
    <col min="10046" max="10046" width="12.5703125" style="402" customWidth="1"/>
    <col min="10047" max="10047" width="9.140625" style="402"/>
    <col min="10048" max="10048" width="12.42578125" style="402" customWidth="1"/>
    <col min="10049" max="10049" width="11.7109375" style="402" customWidth="1"/>
    <col min="10050" max="10241" width="9.140625" style="402"/>
    <col min="10242" max="10242" width="21.7109375" style="402" customWidth="1"/>
    <col min="10243" max="10243" width="0" style="402" hidden="1" customWidth="1"/>
    <col min="10244" max="10244" width="9.28515625" style="402" customWidth="1"/>
    <col min="10245" max="10245" width="11.5703125" style="402" customWidth="1"/>
    <col min="10246" max="10247" width="9.140625" style="402"/>
    <col min="10248" max="10248" width="9.85546875" style="402" customWidth="1"/>
    <col min="10249" max="10250" width="9.140625" style="402"/>
    <col min="10251" max="10251" width="12.5703125" style="402" customWidth="1"/>
    <col min="10252" max="10252" width="9.140625" style="402"/>
    <col min="10253" max="10253" width="12.42578125" style="402" customWidth="1"/>
    <col min="10254" max="10254" width="11.7109375" style="402" customWidth="1"/>
    <col min="10255" max="10255" width="11.5703125" style="402" customWidth="1"/>
    <col min="10256" max="10257" width="9.140625" style="402"/>
    <col min="10258" max="10258" width="9.85546875" style="402" customWidth="1"/>
    <col min="10259" max="10260" width="9.140625" style="402"/>
    <col min="10261" max="10261" width="12.5703125" style="402" customWidth="1"/>
    <col min="10262" max="10262" width="9.140625" style="402"/>
    <col min="10263" max="10263" width="12.42578125" style="402" customWidth="1"/>
    <col min="10264" max="10264" width="11.7109375" style="402" customWidth="1"/>
    <col min="10265" max="10265" width="11.5703125" style="402" customWidth="1"/>
    <col min="10266" max="10267" width="9.140625" style="402"/>
    <col min="10268" max="10268" width="9.85546875" style="402" customWidth="1"/>
    <col min="10269" max="10270" width="9.140625" style="402"/>
    <col min="10271" max="10271" width="12.5703125" style="402" customWidth="1"/>
    <col min="10272" max="10272" width="9.140625" style="402"/>
    <col min="10273" max="10273" width="12.42578125" style="402" customWidth="1"/>
    <col min="10274" max="10274" width="11.7109375" style="402" customWidth="1"/>
    <col min="10275" max="10275" width="11.5703125" style="402" customWidth="1"/>
    <col min="10276" max="10277" width="9.140625" style="402"/>
    <col min="10278" max="10278" width="9.85546875" style="402" customWidth="1"/>
    <col min="10279" max="10280" width="9.140625" style="402"/>
    <col min="10281" max="10281" width="12.5703125" style="402" customWidth="1"/>
    <col min="10282" max="10282" width="9.140625" style="402"/>
    <col min="10283" max="10283" width="12.42578125" style="402" customWidth="1"/>
    <col min="10284" max="10284" width="11.7109375" style="402" customWidth="1"/>
    <col min="10285" max="10285" width="15.7109375" style="402" customWidth="1"/>
    <col min="10286" max="10286" width="11.5703125" style="402" customWidth="1"/>
    <col min="10287" max="10288" width="9.140625" style="402"/>
    <col min="10289" max="10289" width="9.85546875" style="402" customWidth="1"/>
    <col min="10290" max="10291" width="9.140625" style="402"/>
    <col min="10292" max="10292" width="12.5703125" style="402" customWidth="1"/>
    <col min="10293" max="10293" width="9.140625" style="402"/>
    <col min="10294" max="10294" width="12.42578125" style="402" customWidth="1"/>
    <col min="10295" max="10295" width="11.7109375" style="402" customWidth="1"/>
    <col min="10296" max="10296" width="11.5703125" style="402" customWidth="1"/>
    <col min="10297" max="10298" width="9.140625" style="402"/>
    <col min="10299" max="10299" width="9.85546875" style="402" customWidth="1"/>
    <col min="10300" max="10301" width="9.140625" style="402"/>
    <col min="10302" max="10302" width="12.5703125" style="402" customWidth="1"/>
    <col min="10303" max="10303" width="9.140625" style="402"/>
    <col min="10304" max="10304" width="12.42578125" style="402" customWidth="1"/>
    <col min="10305" max="10305" width="11.7109375" style="402" customWidth="1"/>
    <col min="10306" max="10497" width="9.140625" style="402"/>
    <col min="10498" max="10498" width="21.7109375" style="402" customWidth="1"/>
    <col min="10499" max="10499" width="0" style="402" hidden="1" customWidth="1"/>
    <col min="10500" max="10500" width="9.28515625" style="402" customWidth="1"/>
    <col min="10501" max="10501" width="11.5703125" style="402" customWidth="1"/>
    <col min="10502" max="10503" width="9.140625" style="402"/>
    <col min="10504" max="10504" width="9.85546875" style="402" customWidth="1"/>
    <col min="10505" max="10506" width="9.140625" style="402"/>
    <col min="10507" max="10507" width="12.5703125" style="402" customWidth="1"/>
    <col min="10508" max="10508" width="9.140625" style="402"/>
    <col min="10509" max="10509" width="12.42578125" style="402" customWidth="1"/>
    <col min="10510" max="10510" width="11.7109375" style="402" customWidth="1"/>
    <col min="10511" max="10511" width="11.5703125" style="402" customWidth="1"/>
    <col min="10512" max="10513" width="9.140625" style="402"/>
    <col min="10514" max="10514" width="9.85546875" style="402" customWidth="1"/>
    <col min="10515" max="10516" width="9.140625" style="402"/>
    <col min="10517" max="10517" width="12.5703125" style="402" customWidth="1"/>
    <col min="10518" max="10518" width="9.140625" style="402"/>
    <col min="10519" max="10519" width="12.42578125" style="402" customWidth="1"/>
    <col min="10520" max="10520" width="11.7109375" style="402" customWidth="1"/>
    <col min="10521" max="10521" width="11.5703125" style="402" customWidth="1"/>
    <col min="10522" max="10523" width="9.140625" style="402"/>
    <col min="10524" max="10524" width="9.85546875" style="402" customWidth="1"/>
    <col min="10525" max="10526" width="9.140625" style="402"/>
    <col min="10527" max="10527" width="12.5703125" style="402" customWidth="1"/>
    <col min="10528" max="10528" width="9.140625" style="402"/>
    <col min="10529" max="10529" width="12.42578125" style="402" customWidth="1"/>
    <col min="10530" max="10530" width="11.7109375" style="402" customWidth="1"/>
    <col min="10531" max="10531" width="11.5703125" style="402" customWidth="1"/>
    <col min="10532" max="10533" width="9.140625" style="402"/>
    <col min="10534" max="10534" width="9.85546875" style="402" customWidth="1"/>
    <col min="10535" max="10536" width="9.140625" style="402"/>
    <col min="10537" max="10537" width="12.5703125" style="402" customWidth="1"/>
    <col min="10538" max="10538" width="9.140625" style="402"/>
    <col min="10539" max="10539" width="12.42578125" style="402" customWidth="1"/>
    <col min="10540" max="10540" width="11.7109375" style="402" customWidth="1"/>
    <col min="10541" max="10541" width="15.7109375" style="402" customWidth="1"/>
    <col min="10542" max="10542" width="11.5703125" style="402" customWidth="1"/>
    <col min="10543" max="10544" width="9.140625" style="402"/>
    <col min="10545" max="10545" width="9.85546875" style="402" customWidth="1"/>
    <col min="10546" max="10547" width="9.140625" style="402"/>
    <col min="10548" max="10548" width="12.5703125" style="402" customWidth="1"/>
    <col min="10549" max="10549" width="9.140625" style="402"/>
    <col min="10550" max="10550" width="12.42578125" style="402" customWidth="1"/>
    <col min="10551" max="10551" width="11.7109375" style="402" customWidth="1"/>
    <col min="10552" max="10552" width="11.5703125" style="402" customWidth="1"/>
    <col min="10553" max="10554" width="9.140625" style="402"/>
    <col min="10555" max="10555" width="9.85546875" style="402" customWidth="1"/>
    <col min="10556" max="10557" width="9.140625" style="402"/>
    <col min="10558" max="10558" width="12.5703125" style="402" customWidth="1"/>
    <col min="10559" max="10559" width="9.140625" style="402"/>
    <col min="10560" max="10560" width="12.42578125" style="402" customWidth="1"/>
    <col min="10561" max="10561" width="11.7109375" style="402" customWidth="1"/>
    <col min="10562" max="10753" width="9.140625" style="402"/>
    <col min="10754" max="10754" width="21.7109375" style="402" customWidth="1"/>
    <col min="10755" max="10755" width="0" style="402" hidden="1" customWidth="1"/>
    <col min="10756" max="10756" width="9.28515625" style="402" customWidth="1"/>
    <col min="10757" max="10757" width="11.5703125" style="402" customWidth="1"/>
    <col min="10758" max="10759" width="9.140625" style="402"/>
    <col min="10760" max="10760" width="9.85546875" style="402" customWidth="1"/>
    <col min="10761" max="10762" width="9.140625" style="402"/>
    <col min="10763" max="10763" width="12.5703125" style="402" customWidth="1"/>
    <col min="10764" max="10764" width="9.140625" style="402"/>
    <col min="10765" max="10765" width="12.42578125" style="402" customWidth="1"/>
    <col min="10766" max="10766" width="11.7109375" style="402" customWidth="1"/>
    <col min="10767" max="10767" width="11.5703125" style="402" customWidth="1"/>
    <col min="10768" max="10769" width="9.140625" style="402"/>
    <col min="10770" max="10770" width="9.85546875" style="402" customWidth="1"/>
    <col min="10771" max="10772" width="9.140625" style="402"/>
    <col min="10773" max="10773" width="12.5703125" style="402" customWidth="1"/>
    <col min="10774" max="10774" width="9.140625" style="402"/>
    <col min="10775" max="10775" width="12.42578125" style="402" customWidth="1"/>
    <col min="10776" max="10776" width="11.7109375" style="402" customWidth="1"/>
    <col min="10777" max="10777" width="11.5703125" style="402" customWidth="1"/>
    <col min="10778" max="10779" width="9.140625" style="402"/>
    <col min="10780" max="10780" width="9.85546875" style="402" customWidth="1"/>
    <col min="10781" max="10782" width="9.140625" style="402"/>
    <col min="10783" max="10783" width="12.5703125" style="402" customWidth="1"/>
    <col min="10784" max="10784" width="9.140625" style="402"/>
    <col min="10785" max="10785" width="12.42578125" style="402" customWidth="1"/>
    <col min="10786" max="10786" width="11.7109375" style="402" customWidth="1"/>
    <col min="10787" max="10787" width="11.5703125" style="402" customWidth="1"/>
    <col min="10788" max="10789" width="9.140625" style="402"/>
    <col min="10790" max="10790" width="9.85546875" style="402" customWidth="1"/>
    <col min="10791" max="10792" width="9.140625" style="402"/>
    <col min="10793" max="10793" width="12.5703125" style="402" customWidth="1"/>
    <col min="10794" max="10794" width="9.140625" style="402"/>
    <col min="10795" max="10795" width="12.42578125" style="402" customWidth="1"/>
    <col min="10796" max="10796" width="11.7109375" style="402" customWidth="1"/>
    <col min="10797" max="10797" width="15.7109375" style="402" customWidth="1"/>
    <col min="10798" max="10798" width="11.5703125" style="402" customWidth="1"/>
    <col min="10799" max="10800" width="9.140625" style="402"/>
    <col min="10801" max="10801" width="9.85546875" style="402" customWidth="1"/>
    <col min="10802" max="10803" width="9.140625" style="402"/>
    <col min="10804" max="10804" width="12.5703125" style="402" customWidth="1"/>
    <col min="10805" max="10805" width="9.140625" style="402"/>
    <col min="10806" max="10806" width="12.42578125" style="402" customWidth="1"/>
    <col min="10807" max="10807" width="11.7109375" style="402" customWidth="1"/>
    <col min="10808" max="10808" width="11.5703125" style="402" customWidth="1"/>
    <col min="10809" max="10810" width="9.140625" style="402"/>
    <col min="10811" max="10811" width="9.85546875" style="402" customWidth="1"/>
    <col min="10812" max="10813" width="9.140625" style="402"/>
    <col min="10814" max="10814" width="12.5703125" style="402" customWidth="1"/>
    <col min="10815" max="10815" width="9.140625" style="402"/>
    <col min="10816" max="10816" width="12.42578125" style="402" customWidth="1"/>
    <col min="10817" max="10817" width="11.7109375" style="402" customWidth="1"/>
    <col min="10818" max="11009" width="9.140625" style="402"/>
    <col min="11010" max="11010" width="21.7109375" style="402" customWidth="1"/>
    <col min="11011" max="11011" width="0" style="402" hidden="1" customWidth="1"/>
    <col min="11012" max="11012" width="9.28515625" style="402" customWidth="1"/>
    <col min="11013" max="11013" width="11.5703125" style="402" customWidth="1"/>
    <col min="11014" max="11015" width="9.140625" style="402"/>
    <col min="11016" max="11016" width="9.85546875" style="402" customWidth="1"/>
    <col min="11017" max="11018" width="9.140625" style="402"/>
    <col min="11019" max="11019" width="12.5703125" style="402" customWidth="1"/>
    <col min="11020" max="11020" width="9.140625" style="402"/>
    <col min="11021" max="11021" width="12.42578125" style="402" customWidth="1"/>
    <col min="11022" max="11022" width="11.7109375" style="402" customWidth="1"/>
    <col min="11023" max="11023" width="11.5703125" style="402" customWidth="1"/>
    <col min="11024" max="11025" width="9.140625" style="402"/>
    <col min="11026" max="11026" width="9.85546875" style="402" customWidth="1"/>
    <col min="11027" max="11028" width="9.140625" style="402"/>
    <col min="11029" max="11029" width="12.5703125" style="402" customWidth="1"/>
    <col min="11030" max="11030" width="9.140625" style="402"/>
    <col min="11031" max="11031" width="12.42578125" style="402" customWidth="1"/>
    <col min="11032" max="11032" width="11.7109375" style="402" customWidth="1"/>
    <col min="11033" max="11033" width="11.5703125" style="402" customWidth="1"/>
    <col min="11034" max="11035" width="9.140625" style="402"/>
    <col min="11036" max="11036" width="9.85546875" style="402" customWidth="1"/>
    <col min="11037" max="11038" width="9.140625" style="402"/>
    <col min="11039" max="11039" width="12.5703125" style="402" customWidth="1"/>
    <col min="11040" max="11040" width="9.140625" style="402"/>
    <col min="11041" max="11041" width="12.42578125" style="402" customWidth="1"/>
    <col min="11042" max="11042" width="11.7109375" style="402" customWidth="1"/>
    <col min="11043" max="11043" width="11.5703125" style="402" customWidth="1"/>
    <col min="11044" max="11045" width="9.140625" style="402"/>
    <col min="11046" max="11046" width="9.85546875" style="402" customWidth="1"/>
    <col min="11047" max="11048" width="9.140625" style="402"/>
    <col min="11049" max="11049" width="12.5703125" style="402" customWidth="1"/>
    <col min="11050" max="11050" width="9.140625" style="402"/>
    <col min="11051" max="11051" width="12.42578125" style="402" customWidth="1"/>
    <col min="11052" max="11052" width="11.7109375" style="402" customWidth="1"/>
    <col min="11053" max="11053" width="15.7109375" style="402" customWidth="1"/>
    <col min="11054" max="11054" width="11.5703125" style="402" customWidth="1"/>
    <col min="11055" max="11056" width="9.140625" style="402"/>
    <col min="11057" max="11057" width="9.85546875" style="402" customWidth="1"/>
    <col min="11058" max="11059" width="9.140625" style="402"/>
    <col min="11060" max="11060" width="12.5703125" style="402" customWidth="1"/>
    <col min="11061" max="11061" width="9.140625" style="402"/>
    <col min="11062" max="11062" width="12.42578125" style="402" customWidth="1"/>
    <col min="11063" max="11063" width="11.7109375" style="402" customWidth="1"/>
    <col min="11064" max="11064" width="11.5703125" style="402" customWidth="1"/>
    <col min="11065" max="11066" width="9.140625" style="402"/>
    <col min="11067" max="11067" width="9.85546875" style="402" customWidth="1"/>
    <col min="11068" max="11069" width="9.140625" style="402"/>
    <col min="11070" max="11070" width="12.5703125" style="402" customWidth="1"/>
    <col min="11071" max="11071" width="9.140625" style="402"/>
    <col min="11072" max="11072" width="12.42578125" style="402" customWidth="1"/>
    <col min="11073" max="11073" width="11.7109375" style="402" customWidth="1"/>
    <col min="11074" max="11265" width="9.140625" style="402"/>
    <col min="11266" max="11266" width="21.7109375" style="402" customWidth="1"/>
    <col min="11267" max="11267" width="0" style="402" hidden="1" customWidth="1"/>
    <col min="11268" max="11268" width="9.28515625" style="402" customWidth="1"/>
    <col min="11269" max="11269" width="11.5703125" style="402" customWidth="1"/>
    <col min="11270" max="11271" width="9.140625" style="402"/>
    <col min="11272" max="11272" width="9.85546875" style="402" customWidth="1"/>
    <col min="11273" max="11274" width="9.140625" style="402"/>
    <col min="11275" max="11275" width="12.5703125" style="402" customWidth="1"/>
    <col min="11276" max="11276" width="9.140625" style="402"/>
    <col min="11277" max="11277" width="12.42578125" style="402" customWidth="1"/>
    <col min="11278" max="11278" width="11.7109375" style="402" customWidth="1"/>
    <col min="11279" max="11279" width="11.5703125" style="402" customWidth="1"/>
    <col min="11280" max="11281" width="9.140625" style="402"/>
    <col min="11282" max="11282" width="9.85546875" style="402" customWidth="1"/>
    <col min="11283" max="11284" width="9.140625" style="402"/>
    <col min="11285" max="11285" width="12.5703125" style="402" customWidth="1"/>
    <col min="11286" max="11286" width="9.140625" style="402"/>
    <col min="11287" max="11287" width="12.42578125" style="402" customWidth="1"/>
    <col min="11288" max="11288" width="11.7109375" style="402" customWidth="1"/>
    <col min="11289" max="11289" width="11.5703125" style="402" customWidth="1"/>
    <col min="11290" max="11291" width="9.140625" style="402"/>
    <col min="11292" max="11292" width="9.85546875" style="402" customWidth="1"/>
    <col min="11293" max="11294" width="9.140625" style="402"/>
    <col min="11295" max="11295" width="12.5703125" style="402" customWidth="1"/>
    <col min="11296" max="11296" width="9.140625" style="402"/>
    <col min="11297" max="11297" width="12.42578125" style="402" customWidth="1"/>
    <col min="11298" max="11298" width="11.7109375" style="402" customWidth="1"/>
    <col min="11299" max="11299" width="11.5703125" style="402" customWidth="1"/>
    <col min="11300" max="11301" width="9.140625" style="402"/>
    <col min="11302" max="11302" width="9.85546875" style="402" customWidth="1"/>
    <col min="11303" max="11304" width="9.140625" style="402"/>
    <col min="11305" max="11305" width="12.5703125" style="402" customWidth="1"/>
    <col min="11306" max="11306" width="9.140625" style="402"/>
    <col min="11307" max="11307" width="12.42578125" style="402" customWidth="1"/>
    <col min="11308" max="11308" width="11.7109375" style="402" customWidth="1"/>
    <col min="11309" max="11309" width="15.7109375" style="402" customWidth="1"/>
    <col min="11310" max="11310" width="11.5703125" style="402" customWidth="1"/>
    <col min="11311" max="11312" width="9.140625" style="402"/>
    <col min="11313" max="11313" width="9.85546875" style="402" customWidth="1"/>
    <col min="11314" max="11315" width="9.140625" style="402"/>
    <col min="11316" max="11316" width="12.5703125" style="402" customWidth="1"/>
    <col min="11317" max="11317" width="9.140625" style="402"/>
    <col min="11318" max="11318" width="12.42578125" style="402" customWidth="1"/>
    <col min="11319" max="11319" width="11.7109375" style="402" customWidth="1"/>
    <col min="11320" max="11320" width="11.5703125" style="402" customWidth="1"/>
    <col min="11321" max="11322" width="9.140625" style="402"/>
    <col min="11323" max="11323" width="9.85546875" style="402" customWidth="1"/>
    <col min="11324" max="11325" width="9.140625" style="402"/>
    <col min="11326" max="11326" width="12.5703125" style="402" customWidth="1"/>
    <col min="11327" max="11327" width="9.140625" style="402"/>
    <col min="11328" max="11328" width="12.42578125" style="402" customWidth="1"/>
    <col min="11329" max="11329" width="11.7109375" style="402" customWidth="1"/>
    <col min="11330" max="11521" width="9.140625" style="402"/>
    <col min="11522" max="11522" width="21.7109375" style="402" customWidth="1"/>
    <col min="11523" max="11523" width="0" style="402" hidden="1" customWidth="1"/>
    <col min="11524" max="11524" width="9.28515625" style="402" customWidth="1"/>
    <col min="11525" max="11525" width="11.5703125" style="402" customWidth="1"/>
    <col min="11526" max="11527" width="9.140625" style="402"/>
    <col min="11528" max="11528" width="9.85546875" style="402" customWidth="1"/>
    <col min="11529" max="11530" width="9.140625" style="402"/>
    <col min="11531" max="11531" width="12.5703125" style="402" customWidth="1"/>
    <col min="11532" max="11532" width="9.140625" style="402"/>
    <col min="11533" max="11533" width="12.42578125" style="402" customWidth="1"/>
    <col min="11534" max="11534" width="11.7109375" style="402" customWidth="1"/>
    <col min="11535" max="11535" width="11.5703125" style="402" customWidth="1"/>
    <col min="11536" max="11537" width="9.140625" style="402"/>
    <col min="11538" max="11538" width="9.85546875" style="402" customWidth="1"/>
    <col min="11539" max="11540" width="9.140625" style="402"/>
    <col min="11541" max="11541" width="12.5703125" style="402" customWidth="1"/>
    <col min="11542" max="11542" width="9.140625" style="402"/>
    <col min="11543" max="11543" width="12.42578125" style="402" customWidth="1"/>
    <col min="11544" max="11544" width="11.7109375" style="402" customWidth="1"/>
    <col min="11545" max="11545" width="11.5703125" style="402" customWidth="1"/>
    <col min="11546" max="11547" width="9.140625" style="402"/>
    <col min="11548" max="11548" width="9.85546875" style="402" customWidth="1"/>
    <col min="11549" max="11550" width="9.140625" style="402"/>
    <col min="11551" max="11551" width="12.5703125" style="402" customWidth="1"/>
    <col min="11552" max="11552" width="9.140625" style="402"/>
    <col min="11553" max="11553" width="12.42578125" style="402" customWidth="1"/>
    <col min="11554" max="11554" width="11.7109375" style="402" customWidth="1"/>
    <col min="11555" max="11555" width="11.5703125" style="402" customWidth="1"/>
    <col min="11556" max="11557" width="9.140625" style="402"/>
    <col min="11558" max="11558" width="9.85546875" style="402" customWidth="1"/>
    <col min="11559" max="11560" width="9.140625" style="402"/>
    <col min="11561" max="11561" width="12.5703125" style="402" customWidth="1"/>
    <col min="11562" max="11562" width="9.140625" style="402"/>
    <col min="11563" max="11563" width="12.42578125" style="402" customWidth="1"/>
    <col min="11564" max="11564" width="11.7109375" style="402" customWidth="1"/>
    <col min="11565" max="11565" width="15.7109375" style="402" customWidth="1"/>
    <col min="11566" max="11566" width="11.5703125" style="402" customWidth="1"/>
    <col min="11567" max="11568" width="9.140625" style="402"/>
    <col min="11569" max="11569" width="9.85546875" style="402" customWidth="1"/>
    <col min="11570" max="11571" width="9.140625" style="402"/>
    <col min="11572" max="11572" width="12.5703125" style="402" customWidth="1"/>
    <col min="11573" max="11573" width="9.140625" style="402"/>
    <col min="11574" max="11574" width="12.42578125" style="402" customWidth="1"/>
    <col min="11575" max="11575" width="11.7109375" style="402" customWidth="1"/>
    <col min="11576" max="11576" width="11.5703125" style="402" customWidth="1"/>
    <col min="11577" max="11578" width="9.140625" style="402"/>
    <col min="11579" max="11579" width="9.85546875" style="402" customWidth="1"/>
    <col min="11580" max="11581" width="9.140625" style="402"/>
    <col min="11582" max="11582" width="12.5703125" style="402" customWidth="1"/>
    <col min="11583" max="11583" width="9.140625" style="402"/>
    <col min="11584" max="11584" width="12.42578125" style="402" customWidth="1"/>
    <col min="11585" max="11585" width="11.7109375" style="402" customWidth="1"/>
    <col min="11586" max="11777" width="9.140625" style="402"/>
    <col min="11778" max="11778" width="21.7109375" style="402" customWidth="1"/>
    <col min="11779" max="11779" width="0" style="402" hidden="1" customWidth="1"/>
    <col min="11780" max="11780" width="9.28515625" style="402" customWidth="1"/>
    <col min="11781" max="11781" width="11.5703125" style="402" customWidth="1"/>
    <col min="11782" max="11783" width="9.140625" style="402"/>
    <col min="11784" max="11784" width="9.85546875" style="402" customWidth="1"/>
    <col min="11785" max="11786" width="9.140625" style="402"/>
    <col min="11787" max="11787" width="12.5703125" style="402" customWidth="1"/>
    <col min="11788" max="11788" width="9.140625" style="402"/>
    <col min="11789" max="11789" width="12.42578125" style="402" customWidth="1"/>
    <col min="11790" max="11790" width="11.7109375" style="402" customWidth="1"/>
    <col min="11791" max="11791" width="11.5703125" style="402" customWidth="1"/>
    <col min="11792" max="11793" width="9.140625" style="402"/>
    <col min="11794" max="11794" width="9.85546875" style="402" customWidth="1"/>
    <col min="11795" max="11796" width="9.140625" style="402"/>
    <col min="11797" max="11797" width="12.5703125" style="402" customWidth="1"/>
    <col min="11798" max="11798" width="9.140625" style="402"/>
    <col min="11799" max="11799" width="12.42578125" style="402" customWidth="1"/>
    <col min="11800" max="11800" width="11.7109375" style="402" customWidth="1"/>
    <col min="11801" max="11801" width="11.5703125" style="402" customWidth="1"/>
    <col min="11802" max="11803" width="9.140625" style="402"/>
    <col min="11804" max="11804" width="9.85546875" style="402" customWidth="1"/>
    <col min="11805" max="11806" width="9.140625" style="402"/>
    <col min="11807" max="11807" width="12.5703125" style="402" customWidth="1"/>
    <col min="11808" max="11808" width="9.140625" style="402"/>
    <col min="11809" max="11809" width="12.42578125" style="402" customWidth="1"/>
    <col min="11810" max="11810" width="11.7109375" style="402" customWidth="1"/>
    <col min="11811" max="11811" width="11.5703125" style="402" customWidth="1"/>
    <col min="11812" max="11813" width="9.140625" style="402"/>
    <col min="11814" max="11814" width="9.85546875" style="402" customWidth="1"/>
    <col min="11815" max="11816" width="9.140625" style="402"/>
    <col min="11817" max="11817" width="12.5703125" style="402" customWidth="1"/>
    <col min="11818" max="11818" width="9.140625" style="402"/>
    <col min="11819" max="11819" width="12.42578125" style="402" customWidth="1"/>
    <col min="11820" max="11820" width="11.7109375" style="402" customWidth="1"/>
    <col min="11821" max="11821" width="15.7109375" style="402" customWidth="1"/>
    <col min="11822" max="11822" width="11.5703125" style="402" customWidth="1"/>
    <col min="11823" max="11824" width="9.140625" style="402"/>
    <col min="11825" max="11825" width="9.85546875" style="402" customWidth="1"/>
    <col min="11826" max="11827" width="9.140625" style="402"/>
    <col min="11828" max="11828" width="12.5703125" style="402" customWidth="1"/>
    <col min="11829" max="11829" width="9.140625" style="402"/>
    <col min="11830" max="11830" width="12.42578125" style="402" customWidth="1"/>
    <col min="11831" max="11831" width="11.7109375" style="402" customWidth="1"/>
    <col min="11832" max="11832" width="11.5703125" style="402" customWidth="1"/>
    <col min="11833" max="11834" width="9.140625" style="402"/>
    <col min="11835" max="11835" width="9.85546875" style="402" customWidth="1"/>
    <col min="11836" max="11837" width="9.140625" style="402"/>
    <col min="11838" max="11838" width="12.5703125" style="402" customWidth="1"/>
    <col min="11839" max="11839" width="9.140625" style="402"/>
    <col min="11840" max="11840" width="12.42578125" style="402" customWidth="1"/>
    <col min="11841" max="11841" width="11.7109375" style="402" customWidth="1"/>
    <col min="11842" max="12033" width="9.140625" style="402"/>
    <col min="12034" max="12034" width="21.7109375" style="402" customWidth="1"/>
    <col min="12035" max="12035" width="0" style="402" hidden="1" customWidth="1"/>
    <col min="12036" max="12036" width="9.28515625" style="402" customWidth="1"/>
    <col min="12037" max="12037" width="11.5703125" style="402" customWidth="1"/>
    <col min="12038" max="12039" width="9.140625" style="402"/>
    <col min="12040" max="12040" width="9.85546875" style="402" customWidth="1"/>
    <col min="12041" max="12042" width="9.140625" style="402"/>
    <col min="12043" max="12043" width="12.5703125" style="402" customWidth="1"/>
    <col min="12044" max="12044" width="9.140625" style="402"/>
    <col min="12045" max="12045" width="12.42578125" style="402" customWidth="1"/>
    <col min="12046" max="12046" width="11.7109375" style="402" customWidth="1"/>
    <col min="12047" max="12047" width="11.5703125" style="402" customWidth="1"/>
    <col min="12048" max="12049" width="9.140625" style="402"/>
    <col min="12050" max="12050" width="9.85546875" style="402" customWidth="1"/>
    <col min="12051" max="12052" width="9.140625" style="402"/>
    <col min="12053" max="12053" width="12.5703125" style="402" customWidth="1"/>
    <col min="12054" max="12054" width="9.140625" style="402"/>
    <col min="12055" max="12055" width="12.42578125" style="402" customWidth="1"/>
    <col min="12056" max="12056" width="11.7109375" style="402" customWidth="1"/>
    <col min="12057" max="12057" width="11.5703125" style="402" customWidth="1"/>
    <col min="12058" max="12059" width="9.140625" style="402"/>
    <col min="12060" max="12060" width="9.85546875" style="402" customWidth="1"/>
    <col min="12061" max="12062" width="9.140625" style="402"/>
    <col min="12063" max="12063" width="12.5703125" style="402" customWidth="1"/>
    <col min="12064" max="12064" width="9.140625" style="402"/>
    <col min="12065" max="12065" width="12.42578125" style="402" customWidth="1"/>
    <col min="12066" max="12066" width="11.7109375" style="402" customWidth="1"/>
    <col min="12067" max="12067" width="11.5703125" style="402" customWidth="1"/>
    <col min="12068" max="12069" width="9.140625" style="402"/>
    <col min="12070" max="12070" width="9.85546875" style="402" customWidth="1"/>
    <col min="12071" max="12072" width="9.140625" style="402"/>
    <col min="12073" max="12073" width="12.5703125" style="402" customWidth="1"/>
    <col min="12074" max="12074" width="9.140625" style="402"/>
    <col min="12075" max="12075" width="12.42578125" style="402" customWidth="1"/>
    <col min="12076" max="12076" width="11.7109375" style="402" customWidth="1"/>
    <col min="12077" max="12077" width="15.7109375" style="402" customWidth="1"/>
    <col min="12078" max="12078" width="11.5703125" style="402" customWidth="1"/>
    <col min="12079" max="12080" width="9.140625" style="402"/>
    <col min="12081" max="12081" width="9.85546875" style="402" customWidth="1"/>
    <col min="12082" max="12083" width="9.140625" style="402"/>
    <col min="12084" max="12084" width="12.5703125" style="402" customWidth="1"/>
    <col min="12085" max="12085" width="9.140625" style="402"/>
    <col min="12086" max="12086" width="12.42578125" style="402" customWidth="1"/>
    <col min="12087" max="12087" width="11.7109375" style="402" customWidth="1"/>
    <col min="12088" max="12088" width="11.5703125" style="402" customWidth="1"/>
    <col min="12089" max="12090" width="9.140625" style="402"/>
    <col min="12091" max="12091" width="9.85546875" style="402" customWidth="1"/>
    <col min="12092" max="12093" width="9.140625" style="402"/>
    <col min="12094" max="12094" width="12.5703125" style="402" customWidth="1"/>
    <col min="12095" max="12095" width="9.140625" style="402"/>
    <col min="12096" max="12096" width="12.42578125" style="402" customWidth="1"/>
    <col min="12097" max="12097" width="11.7109375" style="402" customWidth="1"/>
    <col min="12098" max="12289" width="9.140625" style="402"/>
    <col min="12290" max="12290" width="21.7109375" style="402" customWidth="1"/>
    <col min="12291" max="12291" width="0" style="402" hidden="1" customWidth="1"/>
    <col min="12292" max="12292" width="9.28515625" style="402" customWidth="1"/>
    <col min="12293" max="12293" width="11.5703125" style="402" customWidth="1"/>
    <col min="12294" max="12295" width="9.140625" style="402"/>
    <col min="12296" max="12296" width="9.85546875" style="402" customWidth="1"/>
    <col min="12297" max="12298" width="9.140625" style="402"/>
    <col min="12299" max="12299" width="12.5703125" style="402" customWidth="1"/>
    <col min="12300" max="12300" width="9.140625" style="402"/>
    <col min="12301" max="12301" width="12.42578125" style="402" customWidth="1"/>
    <col min="12302" max="12302" width="11.7109375" style="402" customWidth="1"/>
    <col min="12303" max="12303" width="11.5703125" style="402" customWidth="1"/>
    <col min="12304" max="12305" width="9.140625" style="402"/>
    <col min="12306" max="12306" width="9.85546875" style="402" customWidth="1"/>
    <col min="12307" max="12308" width="9.140625" style="402"/>
    <col min="12309" max="12309" width="12.5703125" style="402" customWidth="1"/>
    <col min="12310" max="12310" width="9.140625" style="402"/>
    <col min="12311" max="12311" width="12.42578125" style="402" customWidth="1"/>
    <col min="12312" max="12312" width="11.7109375" style="402" customWidth="1"/>
    <col min="12313" max="12313" width="11.5703125" style="402" customWidth="1"/>
    <col min="12314" max="12315" width="9.140625" style="402"/>
    <col min="12316" max="12316" width="9.85546875" style="402" customWidth="1"/>
    <col min="12317" max="12318" width="9.140625" style="402"/>
    <col min="12319" max="12319" width="12.5703125" style="402" customWidth="1"/>
    <col min="12320" max="12320" width="9.140625" style="402"/>
    <col min="12321" max="12321" width="12.42578125" style="402" customWidth="1"/>
    <col min="12322" max="12322" width="11.7109375" style="402" customWidth="1"/>
    <col min="12323" max="12323" width="11.5703125" style="402" customWidth="1"/>
    <col min="12324" max="12325" width="9.140625" style="402"/>
    <col min="12326" max="12326" width="9.85546875" style="402" customWidth="1"/>
    <col min="12327" max="12328" width="9.140625" style="402"/>
    <col min="12329" max="12329" width="12.5703125" style="402" customWidth="1"/>
    <col min="12330" max="12330" width="9.140625" style="402"/>
    <col min="12331" max="12331" width="12.42578125" style="402" customWidth="1"/>
    <col min="12332" max="12332" width="11.7109375" style="402" customWidth="1"/>
    <col min="12333" max="12333" width="15.7109375" style="402" customWidth="1"/>
    <col min="12334" max="12334" width="11.5703125" style="402" customWidth="1"/>
    <col min="12335" max="12336" width="9.140625" style="402"/>
    <col min="12337" max="12337" width="9.85546875" style="402" customWidth="1"/>
    <col min="12338" max="12339" width="9.140625" style="402"/>
    <col min="12340" max="12340" width="12.5703125" style="402" customWidth="1"/>
    <col min="12341" max="12341" width="9.140625" style="402"/>
    <col min="12342" max="12342" width="12.42578125" style="402" customWidth="1"/>
    <col min="12343" max="12343" width="11.7109375" style="402" customWidth="1"/>
    <col min="12344" max="12344" width="11.5703125" style="402" customWidth="1"/>
    <col min="12345" max="12346" width="9.140625" style="402"/>
    <col min="12347" max="12347" width="9.85546875" style="402" customWidth="1"/>
    <col min="12348" max="12349" width="9.140625" style="402"/>
    <col min="12350" max="12350" width="12.5703125" style="402" customWidth="1"/>
    <col min="12351" max="12351" width="9.140625" style="402"/>
    <col min="12352" max="12352" width="12.42578125" style="402" customWidth="1"/>
    <col min="12353" max="12353" width="11.7109375" style="402" customWidth="1"/>
    <col min="12354" max="12545" width="9.140625" style="402"/>
    <col min="12546" max="12546" width="21.7109375" style="402" customWidth="1"/>
    <col min="12547" max="12547" width="0" style="402" hidden="1" customWidth="1"/>
    <col min="12548" max="12548" width="9.28515625" style="402" customWidth="1"/>
    <col min="12549" max="12549" width="11.5703125" style="402" customWidth="1"/>
    <col min="12550" max="12551" width="9.140625" style="402"/>
    <col min="12552" max="12552" width="9.85546875" style="402" customWidth="1"/>
    <col min="12553" max="12554" width="9.140625" style="402"/>
    <col min="12555" max="12555" width="12.5703125" style="402" customWidth="1"/>
    <col min="12556" max="12556" width="9.140625" style="402"/>
    <col min="12557" max="12557" width="12.42578125" style="402" customWidth="1"/>
    <col min="12558" max="12558" width="11.7109375" style="402" customWidth="1"/>
    <col min="12559" max="12559" width="11.5703125" style="402" customWidth="1"/>
    <col min="12560" max="12561" width="9.140625" style="402"/>
    <col min="12562" max="12562" width="9.85546875" style="402" customWidth="1"/>
    <col min="12563" max="12564" width="9.140625" style="402"/>
    <col min="12565" max="12565" width="12.5703125" style="402" customWidth="1"/>
    <col min="12566" max="12566" width="9.140625" style="402"/>
    <col min="12567" max="12567" width="12.42578125" style="402" customWidth="1"/>
    <col min="12568" max="12568" width="11.7109375" style="402" customWidth="1"/>
    <col min="12569" max="12569" width="11.5703125" style="402" customWidth="1"/>
    <col min="12570" max="12571" width="9.140625" style="402"/>
    <col min="12572" max="12572" width="9.85546875" style="402" customWidth="1"/>
    <col min="12573" max="12574" width="9.140625" style="402"/>
    <col min="12575" max="12575" width="12.5703125" style="402" customWidth="1"/>
    <col min="12576" max="12576" width="9.140625" style="402"/>
    <col min="12577" max="12577" width="12.42578125" style="402" customWidth="1"/>
    <col min="12578" max="12578" width="11.7109375" style="402" customWidth="1"/>
    <col min="12579" max="12579" width="11.5703125" style="402" customWidth="1"/>
    <col min="12580" max="12581" width="9.140625" style="402"/>
    <col min="12582" max="12582" width="9.85546875" style="402" customWidth="1"/>
    <col min="12583" max="12584" width="9.140625" style="402"/>
    <col min="12585" max="12585" width="12.5703125" style="402" customWidth="1"/>
    <col min="12586" max="12586" width="9.140625" style="402"/>
    <col min="12587" max="12587" width="12.42578125" style="402" customWidth="1"/>
    <col min="12588" max="12588" width="11.7109375" style="402" customWidth="1"/>
    <col min="12589" max="12589" width="15.7109375" style="402" customWidth="1"/>
    <col min="12590" max="12590" width="11.5703125" style="402" customWidth="1"/>
    <col min="12591" max="12592" width="9.140625" style="402"/>
    <col min="12593" max="12593" width="9.85546875" style="402" customWidth="1"/>
    <col min="12594" max="12595" width="9.140625" style="402"/>
    <col min="12596" max="12596" width="12.5703125" style="402" customWidth="1"/>
    <col min="12597" max="12597" width="9.140625" style="402"/>
    <col min="12598" max="12598" width="12.42578125" style="402" customWidth="1"/>
    <col min="12599" max="12599" width="11.7109375" style="402" customWidth="1"/>
    <col min="12600" max="12600" width="11.5703125" style="402" customWidth="1"/>
    <col min="12601" max="12602" width="9.140625" style="402"/>
    <col min="12603" max="12603" width="9.85546875" style="402" customWidth="1"/>
    <col min="12604" max="12605" width="9.140625" style="402"/>
    <col min="12606" max="12606" width="12.5703125" style="402" customWidth="1"/>
    <col min="12607" max="12607" width="9.140625" style="402"/>
    <col min="12608" max="12608" width="12.42578125" style="402" customWidth="1"/>
    <col min="12609" max="12609" width="11.7109375" style="402" customWidth="1"/>
    <col min="12610" max="12801" width="9.140625" style="402"/>
    <col min="12802" max="12802" width="21.7109375" style="402" customWidth="1"/>
    <col min="12803" max="12803" width="0" style="402" hidden="1" customWidth="1"/>
    <col min="12804" max="12804" width="9.28515625" style="402" customWidth="1"/>
    <col min="12805" max="12805" width="11.5703125" style="402" customWidth="1"/>
    <col min="12806" max="12807" width="9.140625" style="402"/>
    <col min="12808" max="12808" width="9.85546875" style="402" customWidth="1"/>
    <col min="12809" max="12810" width="9.140625" style="402"/>
    <col min="12811" max="12811" width="12.5703125" style="402" customWidth="1"/>
    <col min="12812" max="12812" width="9.140625" style="402"/>
    <col min="12813" max="12813" width="12.42578125" style="402" customWidth="1"/>
    <col min="12814" max="12814" width="11.7109375" style="402" customWidth="1"/>
    <col min="12815" max="12815" width="11.5703125" style="402" customWidth="1"/>
    <col min="12816" max="12817" width="9.140625" style="402"/>
    <col min="12818" max="12818" width="9.85546875" style="402" customWidth="1"/>
    <col min="12819" max="12820" width="9.140625" style="402"/>
    <col min="12821" max="12821" width="12.5703125" style="402" customWidth="1"/>
    <col min="12822" max="12822" width="9.140625" style="402"/>
    <col min="12823" max="12823" width="12.42578125" style="402" customWidth="1"/>
    <col min="12824" max="12824" width="11.7109375" style="402" customWidth="1"/>
    <col min="12825" max="12825" width="11.5703125" style="402" customWidth="1"/>
    <col min="12826" max="12827" width="9.140625" style="402"/>
    <col min="12828" max="12828" width="9.85546875" style="402" customWidth="1"/>
    <col min="12829" max="12830" width="9.140625" style="402"/>
    <col min="12831" max="12831" width="12.5703125" style="402" customWidth="1"/>
    <col min="12832" max="12832" width="9.140625" style="402"/>
    <col min="12833" max="12833" width="12.42578125" style="402" customWidth="1"/>
    <col min="12834" max="12834" width="11.7109375" style="402" customWidth="1"/>
    <col min="12835" max="12835" width="11.5703125" style="402" customWidth="1"/>
    <col min="12836" max="12837" width="9.140625" style="402"/>
    <col min="12838" max="12838" width="9.85546875" style="402" customWidth="1"/>
    <col min="12839" max="12840" width="9.140625" style="402"/>
    <col min="12841" max="12841" width="12.5703125" style="402" customWidth="1"/>
    <col min="12842" max="12842" width="9.140625" style="402"/>
    <col min="12843" max="12843" width="12.42578125" style="402" customWidth="1"/>
    <col min="12844" max="12844" width="11.7109375" style="402" customWidth="1"/>
    <col min="12845" max="12845" width="15.7109375" style="402" customWidth="1"/>
    <col min="12846" max="12846" width="11.5703125" style="402" customWidth="1"/>
    <col min="12847" max="12848" width="9.140625" style="402"/>
    <col min="12849" max="12849" width="9.85546875" style="402" customWidth="1"/>
    <col min="12850" max="12851" width="9.140625" style="402"/>
    <col min="12852" max="12852" width="12.5703125" style="402" customWidth="1"/>
    <col min="12853" max="12853" width="9.140625" style="402"/>
    <col min="12854" max="12854" width="12.42578125" style="402" customWidth="1"/>
    <col min="12855" max="12855" width="11.7109375" style="402" customWidth="1"/>
    <col min="12856" max="12856" width="11.5703125" style="402" customWidth="1"/>
    <col min="12857" max="12858" width="9.140625" style="402"/>
    <col min="12859" max="12859" width="9.85546875" style="402" customWidth="1"/>
    <col min="12860" max="12861" width="9.140625" style="402"/>
    <col min="12862" max="12862" width="12.5703125" style="402" customWidth="1"/>
    <col min="12863" max="12863" width="9.140625" style="402"/>
    <col min="12864" max="12864" width="12.42578125" style="402" customWidth="1"/>
    <col min="12865" max="12865" width="11.7109375" style="402" customWidth="1"/>
    <col min="12866" max="13057" width="9.140625" style="402"/>
    <col min="13058" max="13058" width="21.7109375" style="402" customWidth="1"/>
    <col min="13059" max="13059" width="0" style="402" hidden="1" customWidth="1"/>
    <col min="13060" max="13060" width="9.28515625" style="402" customWidth="1"/>
    <col min="13061" max="13061" width="11.5703125" style="402" customWidth="1"/>
    <col min="13062" max="13063" width="9.140625" style="402"/>
    <col min="13064" max="13064" width="9.85546875" style="402" customWidth="1"/>
    <col min="13065" max="13066" width="9.140625" style="402"/>
    <col min="13067" max="13067" width="12.5703125" style="402" customWidth="1"/>
    <col min="13068" max="13068" width="9.140625" style="402"/>
    <col min="13069" max="13069" width="12.42578125" style="402" customWidth="1"/>
    <col min="13070" max="13070" width="11.7109375" style="402" customWidth="1"/>
    <col min="13071" max="13071" width="11.5703125" style="402" customWidth="1"/>
    <col min="13072" max="13073" width="9.140625" style="402"/>
    <col min="13074" max="13074" width="9.85546875" style="402" customWidth="1"/>
    <col min="13075" max="13076" width="9.140625" style="402"/>
    <col min="13077" max="13077" width="12.5703125" style="402" customWidth="1"/>
    <col min="13078" max="13078" width="9.140625" style="402"/>
    <col min="13079" max="13079" width="12.42578125" style="402" customWidth="1"/>
    <col min="13080" max="13080" width="11.7109375" style="402" customWidth="1"/>
    <col min="13081" max="13081" width="11.5703125" style="402" customWidth="1"/>
    <col min="13082" max="13083" width="9.140625" style="402"/>
    <col min="13084" max="13084" width="9.85546875" style="402" customWidth="1"/>
    <col min="13085" max="13086" width="9.140625" style="402"/>
    <col min="13087" max="13087" width="12.5703125" style="402" customWidth="1"/>
    <col min="13088" max="13088" width="9.140625" style="402"/>
    <col min="13089" max="13089" width="12.42578125" style="402" customWidth="1"/>
    <col min="13090" max="13090" width="11.7109375" style="402" customWidth="1"/>
    <col min="13091" max="13091" width="11.5703125" style="402" customWidth="1"/>
    <col min="13092" max="13093" width="9.140625" style="402"/>
    <col min="13094" max="13094" width="9.85546875" style="402" customWidth="1"/>
    <col min="13095" max="13096" width="9.140625" style="402"/>
    <col min="13097" max="13097" width="12.5703125" style="402" customWidth="1"/>
    <col min="13098" max="13098" width="9.140625" style="402"/>
    <col min="13099" max="13099" width="12.42578125" style="402" customWidth="1"/>
    <col min="13100" max="13100" width="11.7109375" style="402" customWidth="1"/>
    <col min="13101" max="13101" width="15.7109375" style="402" customWidth="1"/>
    <col min="13102" max="13102" width="11.5703125" style="402" customWidth="1"/>
    <col min="13103" max="13104" width="9.140625" style="402"/>
    <col min="13105" max="13105" width="9.85546875" style="402" customWidth="1"/>
    <col min="13106" max="13107" width="9.140625" style="402"/>
    <col min="13108" max="13108" width="12.5703125" style="402" customWidth="1"/>
    <col min="13109" max="13109" width="9.140625" style="402"/>
    <col min="13110" max="13110" width="12.42578125" style="402" customWidth="1"/>
    <col min="13111" max="13111" width="11.7109375" style="402" customWidth="1"/>
    <col min="13112" max="13112" width="11.5703125" style="402" customWidth="1"/>
    <col min="13113" max="13114" width="9.140625" style="402"/>
    <col min="13115" max="13115" width="9.85546875" style="402" customWidth="1"/>
    <col min="13116" max="13117" width="9.140625" style="402"/>
    <col min="13118" max="13118" width="12.5703125" style="402" customWidth="1"/>
    <col min="13119" max="13119" width="9.140625" style="402"/>
    <col min="13120" max="13120" width="12.42578125" style="402" customWidth="1"/>
    <col min="13121" max="13121" width="11.7109375" style="402" customWidth="1"/>
    <col min="13122" max="13313" width="9.140625" style="402"/>
    <col min="13314" max="13314" width="21.7109375" style="402" customWidth="1"/>
    <col min="13315" max="13315" width="0" style="402" hidden="1" customWidth="1"/>
    <col min="13316" max="13316" width="9.28515625" style="402" customWidth="1"/>
    <col min="13317" max="13317" width="11.5703125" style="402" customWidth="1"/>
    <col min="13318" max="13319" width="9.140625" style="402"/>
    <col min="13320" max="13320" width="9.85546875" style="402" customWidth="1"/>
    <col min="13321" max="13322" width="9.140625" style="402"/>
    <col min="13323" max="13323" width="12.5703125" style="402" customWidth="1"/>
    <col min="13324" max="13324" width="9.140625" style="402"/>
    <col min="13325" max="13325" width="12.42578125" style="402" customWidth="1"/>
    <col min="13326" max="13326" width="11.7109375" style="402" customWidth="1"/>
    <col min="13327" max="13327" width="11.5703125" style="402" customWidth="1"/>
    <col min="13328" max="13329" width="9.140625" style="402"/>
    <col min="13330" max="13330" width="9.85546875" style="402" customWidth="1"/>
    <col min="13331" max="13332" width="9.140625" style="402"/>
    <col min="13333" max="13333" width="12.5703125" style="402" customWidth="1"/>
    <col min="13334" max="13334" width="9.140625" style="402"/>
    <col min="13335" max="13335" width="12.42578125" style="402" customWidth="1"/>
    <col min="13336" max="13336" width="11.7109375" style="402" customWidth="1"/>
    <col min="13337" max="13337" width="11.5703125" style="402" customWidth="1"/>
    <col min="13338" max="13339" width="9.140625" style="402"/>
    <col min="13340" max="13340" width="9.85546875" style="402" customWidth="1"/>
    <col min="13341" max="13342" width="9.140625" style="402"/>
    <col min="13343" max="13343" width="12.5703125" style="402" customWidth="1"/>
    <col min="13344" max="13344" width="9.140625" style="402"/>
    <col min="13345" max="13345" width="12.42578125" style="402" customWidth="1"/>
    <col min="13346" max="13346" width="11.7109375" style="402" customWidth="1"/>
    <col min="13347" max="13347" width="11.5703125" style="402" customWidth="1"/>
    <col min="13348" max="13349" width="9.140625" style="402"/>
    <col min="13350" max="13350" width="9.85546875" style="402" customWidth="1"/>
    <col min="13351" max="13352" width="9.140625" style="402"/>
    <col min="13353" max="13353" width="12.5703125" style="402" customWidth="1"/>
    <col min="13354" max="13354" width="9.140625" style="402"/>
    <col min="13355" max="13355" width="12.42578125" style="402" customWidth="1"/>
    <col min="13356" max="13356" width="11.7109375" style="402" customWidth="1"/>
    <col min="13357" max="13357" width="15.7109375" style="402" customWidth="1"/>
    <col min="13358" max="13358" width="11.5703125" style="402" customWidth="1"/>
    <col min="13359" max="13360" width="9.140625" style="402"/>
    <col min="13361" max="13361" width="9.85546875" style="402" customWidth="1"/>
    <col min="13362" max="13363" width="9.140625" style="402"/>
    <col min="13364" max="13364" width="12.5703125" style="402" customWidth="1"/>
    <col min="13365" max="13365" width="9.140625" style="402"/>
    <col min="13366" max="13366" width="12.42578125" style="402" customWidth="1"/>
    <col min="13367" max="13367" width="11.7109375" style="402" customWidth="1"/>
    <col min="13368" max="13368" width="11.5703125" style="402" customWidth="1"/>
    <col min="13369" max="13370" width="9.140625" style="402"/>
    <col min="13371" max="13371" width="9.85546875" style="402" customWidth="1"/>
    <col min="13372" max="13373" width="9.140625" style="402"/>
    <col min="13374" max="13374" width="12.5703125" style="402" customWidth="1"/>
    <col min="13375" max="13375" width="9.140625" style="402"/>
    <col min="13376" max="13376" width="12.42578125" style="402" customWidth="1"/>
    <col min="13377" max="13377" width="11.7109375" style="402" customWidth="1"/>
    <col min="13378" max="13569" width="9.140625" style="402"/>
    <col min="13570" max="13570" width="21.7109375" style="402" customWidth="1"/>
    <col min="13571" max="13571" width="0" style="402" hidden="1" customWidth="1"/>
    <col min="13572" max="13572" width="9.28515625" style="402" customWidth="1"/>
    <col min="13573" max="13573" width="11.5703125" style="402" customWidth="1"/>
    <col min="13574" max="13575" width="9.140625" style="402"/>
    <col min="13576" max="13576" width="9.85546875" style="402" customWidth="1"/>
    <col min="13577" max="13578" width="9.140625" style="402"/>
    <col min="13579" max="13579" width="12.5703125" style="402" customWidth="1"/>
    <col min="13580" max="13580" width="9.140625" style="402"/>
    <col min="13581" max="13581" width="12.42578125" style="402" customWidth="1"/>
    <col min="13582" max="13582" width="11.7109375" style="402" customWidth="1"/>
    <col min="13583" max="13583" width="11.5703125" style="402" customWidth="1"/>
    <col min="13584" max="13585" width="9.140625" style="402"/>
    <col min="13586" max="13586" width="9.85546875" style="402" customWidth="1"/>
    <col min="13587" max="13588" width="9.140625" style="402"/>
    <col min="13589" max="13589" width="12.5703125" style="402" customWidth="1"/>
    <col min="13590" max="13590" width="9.140625" style="402"/>
    <col min="13591" max="13591" width="12.42578125" style="402" customWidth="1"/>
    <col min="13592" max="13592" width="11.7109375" style="402" customWidth="1"/>
    <col min="13593" max="13593" width="11.5703125" style="402" customWidth="1"/>
    <col min="13594" max="13595" width="9.140625" style="402"/>
    <col min="13596" max="13596" width="9.85546875" style="402" customWidth="1"/>
    <col min="13597" max="13598" width="9.140625" style="402"/>
    <col min="13599" max="13599" width="12.5703125" style="402" customWidth="1"/>
    <col min="13600" max="13600" width="9.140625" style="402"/>
    <col min="13601" max="13601" width="12.42578125" style="402" customWidth="1"/>
    <col min="13602" max="13602" width="11.7109375" style="402" customWidth="1"/>
    <col min="13603" max="13603" width="11.5703125" style="402" customWidth="1"/>
    <col min="13604" max="13605" width="9.140625" style="402"/>
    <col min="13606" max="13606" width="9.85546875" style="402" customWidth="1"/>
    <col min="13607" max="13608" width="9.140625" style="402"/>
    <col min="13609" max="13609" width="12.5703125" style="402" customWidth="1"/>
    <col min="13610" max="13610" width="9.140625" style="402"/>
    <col min="13611" max="13611" width="12.42578125" style="402" customWidth="1"/>
    <col min="13612" max="13612" width="11.7109375" style="402" customWidth="1"/>
    <col min="13613" max="13613" width="15.7109375" style="402" customWidth="1"/>
    <col min="13614" max="13614" width="11.5703125" style="402" customWidth="1"/>
    <col min="13615" max="13616" width="9.140625" style="402"/>
    <col min="13617" max="13617" width="9.85546875" style="402" customWidth="1"/>
    <col min="13618" max="13619" width="9.140625" style="402"/>
    <col min="13620" max="13620" width="12.5703125" style="402" customWidth="1"/>
    <col min="13621" max="13621" width="9.140625" style="402"/>
    <col min="13622" max="13622" width="12.42578125" style="402" customWidth="1"/>
    <col min="13623" max="13623" width="11.7109375" style="402" customWidth="1"/>
    <col min="13624" max="13624" width="11.5703125" style="402" customWidth="1"/>
    <col min="13625" max="13626" width="9.140625" style="402"/>
    <col min="13627" max="13627" width="9.85546875" style="402" customWidth="1"/>
    <col min="13628" max="13629" width="9.140625" style="402"/>
    <col min="13630" max="13630" width="12.5703125" style="402" customWidth="1"/>
    <col min="13631" max="13631" width="9.140625" style="402"/>
    <col min="13632" max="13632" width="12.42578125" style="402" customWidth="1"/>
    <col min="13633" max="13633" width="11.7109375" style="402" customWidth="1"/>
    <col min="13634" max="13825" width="9.140625" style="402"/>
    <col min="13826" max="13826" width="21.7109375" style="402" customWidth="1"/>
    <col min="13827" max="13827" width="0" style="402" hidden="1" customWidth="1"/>
    <col min="13828" max="13828" width="9.28515625" style="402" customWidth="1"/>
    <col min="13829" max="13829" width="11.5703125" style="402" customWidth="1"/>
    <col min="13830" max="13831" width="9.140625" style="402"/>
    <col min="13832" max="13832" width="9.85546875" style="402" customWidth="1"/>
    <col min="13833" max="13834" width="9.140625" style="402"/>
    <col min="13835" max="13835" width="12.5703125" style="402" customWidth="1"/>
    <col min="13836" max="13836" width="9.140625" style="402"/>
    <col min="13837" max="13837" width="12.42578125" style="402" customWidth="1"/>
    <col min="13838" max="13838" width="11.7109375" style="402" customWidth="1"/>
    <col min="13839" max="13839" width="11.5703125" style="402" customWidth="1"/>
    <col min="13840" max="13841" width="9.140625" style="402"/>
    <col min="13842" max="13842" width="9.85546875" style="402" customWidth="1"/>
    <col min="13843" max="13844" width="9.140625" style="402"/>
    <col min="13845" max="13845" width="12.5703125" style="402" customWidth="1"/>
    <col min="13846" max="13846" width="9.140625" style="402"/>
    <col min="13847" max="13847" width="12.42578125" style="402" customWidth="1"/>
    <col min="13848" max="13848" width="11.7109375" style="402" customWidth="1"/>
    <col min="13849" max="13849" width="11.5703125" style="402" customWidth="1"/>
    <col min="13850" max="13851" width="9.140625" style="402"/>
    <col min="13852" max="13852" width="9.85546875" style="402" customWidth="1"/>
    <col min="13853" max="13854" width="9.140625" style="402"/>
    <col min="13855" max="13855" width="12.5703125" style="402" customWidth="1"/>
    <col min="13856" max="13856" width="9.140625" style="402"/>
    <col min="13857" max="13857" width="12.42578125" style="402" customWidth="1"/>
    <col min="13858" max="13858" width="11.7109375" style="402" customWidth="1"/>
    <col min="13859" max="13859" width="11.5703125" style="402" customWidth="1"/>
    <col min="13860" max="13861" width="9.140625" style="402"/>
    <col min="13862" max="13862" width="9.85546875" style="402" customWidth="1"/>
    <col min="13863" max="13864" width="9.140625" style="402"/>
    <col min="13865" max="13865" width="12.5703125" style="402" customWidth="1"/>
    <col min="13866" max="13866" width="9.140625" style="402"/>
    <col min="13867" max="13867" width="12.42578125" style="402" customWidth="1"/>
    <col min="13868" max="13868" width="11.7109375" style="402" customWidth="1"/>
    <col min="13869" max="13869" width="15.7109375" style="402" customWidth="1"/>
    <col min="13870" max="13870" width="11.5703125" style="402" customWidth="1"/>
    <col min="13871" max="13872" width="9.140625" style="402"/>
    <col min="13873" max="13873" width="9.85546875" style="402" customWidth="1"/>
    <col min="13874" max="13875" width="9.140625" style="402"/>
    <col min="13876" max="13876" width="12.5703125" style="402" customWidth="1"/>
    <col min="13877" max="13877" width="9.140625" style="402"/>
    <col min="13878" max="13878" width="12.42578125" style="402" customWidth="1"/>
    <col min="13879" max="13879" width="11.7109375" style="402" customWidth="1"/>
    <col min="13880" max="13880" width="11.5703125" style="402" customWidth="1"/>
    <col min="13881" max="13882" width="9.140625" style="402"/>
    <col min="13883" max="13883" width="9.85546875" style="402" customWidth="1"/>
    <col min="13884" max="13885" width="9.140625" style="402"/>
    <col min="13886" max="13886" width="12.5703125" style="402" customWidth="1"/>
    <col min="13887" max="13887" width="9.140625" style="402"/>
    <col min="13888" max="13888" width="12.42578125" style="402" customWidth="1"/>
    <col min="13889" max="13889" width="11.7109375" style="402" customWidth="1"/>
    <col min="13890" max="14081" width="9.140625" style="402"/>
    <col min="14082" max="14082" width="21.7109375" style="402" customWidth="1"/>
    <col min="14083" max="14083" width="0" style="402" hidden="1" customWidth="1"/>
    <col min="14084" max="14084" width="9.28515625" style="402" customWidth="1"/>
    <col min="14085" max="14085" width="11.5703125" style="402" customWidth="1"/>
    <col min="14086" max="14087" width="9.140625" style="402"/>
    <col min="14088" max="14088" width="9.85546875" style="402" customWidth="1"/>
    <col min="14089" max="14090" width="9.140625" style="402"/>
    <col min="14091" max="14091" width="12.5703125" style="402" customWidth="1"/>
    <col min="14092" max="14092" width="9.140625" style="402"/>
    <col min="14093" max="14093" width="12.42578125" style="402" customWidth="1"/>
    <col min="14094" max="14094" width="11.7109375" style="402" customWidth="1"/>
    <col min="14095" max="14095" width="11.5703125" style="402" customWidth="1"/>
    <col min="14096" max="14097" width="9.140625" style="402"/>
    <col min="14098" max="14098" width="9.85546875" style="402" customWidth="1"/>
    <col min="14099" max="14100" width="9.140625" style="402"/>
    <col min="14101" max="14101" width="12.5703125" style="402" customWidth="1"/>
    <col min="14102" max="14102" width="9.140625" style="402"/>
    <col min="14103" max="14103" width="12.42578125" style="402" customWidth="1"/>
    <col min="14104" max="14104" width="11.7109375" style="402" customWidth="1"/>
    <col min="14105" max="14105" width="11.5703125" style="402" customWidth="1"/>
    <col min="14106" max="14107" width="9.140625" style="402"/>
    <col min="14108" max="14108" width="9.85546875" style="402" customWidth="1"/>
    <col min="14109" max="14110" width="9.140625" style="402"/>
    <col min="14111" max="14111" width="12.5703125" style="402" customWidth="1"/>
    <col min="14112" max="14112" width="9.140625" style="402"/>
    <col min="14113" max="14113" width="12.42578125" style="402" customWidth="1"/>
    <col min="14114" max="14114" width="11.7109375" style="402" customWidth="1"/>
    <col min="14115" max="14115" width="11.5703125" style="402" customWidth="1"/>
    <col min="14116" max="14117" width="9.140625" style="402"/>
    <col min="14118" max="14118" width="9.85546875" style="402" customWidth="1"/>
    <col min="14119" max="14120" width="9.140625" style="402"/>
    <col min="14121" max="14121" width="12.5703125" style="402" customWidth="1"/>
    <col min="14122" max="14122" width="9.140625" style="402"/>
    <col min="14123" max="14123" width="12.42578125" style="402" customWidth="1"/>
    <col min="14124" max="14124" width="11.7109375" style="402" customWidth="1"/>
    <col min="14125" max="14125" width="15.7109375" style="402" customWidth="1"/>
    <col min="14126" max="14126" width="11.5703125" style="402" customWidth="1"/>
    <col min="14127" max="14128" width="9.140625" style="402"/>
    <col min="14129" max="14129" width="9.85546875" style="402" customWidth="1"/>
    <col min="14130" max="14131" width="9.140625" style="402"/>
    <col min="14132" max="14132" width="12.5703125" style="402" customWidth="1"/>
    <col min="14133" max="14133" width="9.140625" style="402"/>
    <col min="14134" max="14134" width="12.42578125" style="402" customWidth="1"/>
    <col min="14135" max="14135" width="11.7109375" style="402" customWidth="1"/>
    <col min="14136" max="14136" width="11.5703125" style="402" customWidth="1"/>
    <col min="14137" max="14138" width="9.140625" style="402"/>
    <col min="14139" max="14139" width="9.85546875" style="402" customWidth="1"/>
    <col min="14140" max="14141" width="9.140625" style="402"/>
    <col min="14142" max="14142" width="12.5703125" style="402" customWidth="1"/>
    <col min="14143" max="14143" width="9.140625" style="402"/>
    <col min="14144" max="14144" width="12.42578125" style="402" customWidth="1"/>
    <col min="14145" max="14145" width="11.7109375" style="402" customWidth="1"/>
    <col min="14146" max="14337" width="9.140625" style="402"/>
    <col min="14338" max="14338" width="21.7109375" style="402" customWidth="1"/>
    <col min="14339" max="14339" width="0" style="402" hidden="1" customWidth="1"/>
    <col min="14340" max="14340" width="9.28515625" style="402" customWidth="1"/>
    <col min="14341" max="14341" width="11.5703125" style="402" customWidth="1"/>
    <col min="14342" max="14343" width="9.140625" style="402"/>
    <col min="14344" max="14344" width="9.85546875" style="402" customWidth="1"/>
    <col min="14345" max="14346" width="9.140625" style="402"/>
    <col min="14347" max="14347" width="12.5703125" style="402" customWidth="1"/>
    <col min="14348" max="14348" width="9.140625" style="402"/>
    <col min="14349" max="14349" width="12.42578125" style="402" customWidth="1"/>
    <col min="14350" max="14350" width="11.7109375" style="402" customWidth="1"/>
    <col min="14351" max="14351" width="11.5703125" style="402" customWidth="1"/>
    <col min="14352" max="14353" width="9.140625" style="402"/>
    <col min="14354" max="14354" width="9.85546875" style="402" customWidth="1"/>
    <col min="14355" max="14356" width="9.140625" style="402"/>
    <col min="14357" max="14357" width="12.5703125" style="402" customWidth="1"/>
    <col min="14358" max="14358" width="9.140625" style="402"/>
    <col min="14359" max="14359" width="12.42578125" style="402" customWidth="1"/>
    <col min="14360" max="14360" width="11.7109375" style="402" customWidth="1"/>
    <col min="14361" max="14361" width="11.5703125" style="402" customWidth="1"/>
    <col min="14362" max="14363" width="9.140625" style="402"/>
    <col min="14364" max="14364" width="9.85546875" style="402" customWidth="1"/>
    <col min="14365" max="14366" width="9.140625" style="402"/>
    <col min="14367" max="14367" width="12.5703125" style="402" customWidth="1"/>
    <col min="14368" max="14368" width="9.140625" style="402"/>
    <col min="14369" max="14369" width="12.42578125" style="402" customWidth="1"/>
    <col min="14370" max="14370" width="11.7109375" style="402" customWidth="1"/>
    <col min="14371" max="14371" width="11.5703125" style="402" customWidth="1"/>
    <col min="14372" max="14373" width="9.140625" style="402"/>
    <col min="14374" max="14374" width="9.85546875" style="402" customWidth="1"/>
    <col min="14375" max="14376" width="9.140625" style="402"/>
    <col min="14377" max="14377" width="12.5703125" style="402" customWidth="1"/>
    <col min="14378" max="14378" width="9.140625" style="402"/>
    <col min="14379" max="14379" width="12.42578125" style="402" customWidth="1"/>
    <col min="14380" max="14380" width="11.7109375" style="402" customWidth="1"/>
    <col min="14381" max="14381" width="15.7109375" style="402" customWidth="1"/>
    <col min="14382" max="14382" width="11.5703125" style="402" customWidth="1"/>
    <col min="14383" max="14384" width="9.140625" style="402"/>
    <col min="14385" max="14385" width="9.85546875" style="402" customWidth="1"/>
    <col min="14386" max="14387" width="9.140625" style="402"/>
    <col min="14388" max="14388" width="12.5703125" style="402" customWidth="1"/>
    <col min="14389" max="14389" width="9.140625" style="402"/>
    <col min="14390" max="14390" width="12.42578125" style="402" customWidth="1"/>
    <col min="14391" max="14391" width="11.7109375" style="402" customWidth="1"/>
    <col min="14392" max="14392" width="11.5703125" style="402" customWidth="1"/>
    <col min="14393" max="14394" width="9.140625" style="402"/>
    <col min="14395" max="14395" width="9.85546875" style="402" customWidth="1"/>
    <col min="14396" max="14397" width="9.140625" style="402"/>
    <col min="14398" max="14398" width="12.5703125" style="402" customWidth="1"/>
    <col min="14399" max="14399" width="9.140625" style="402"/>
    <col min="14400" max="14400" width="12.42578125" style="402" customWidth="1"/>
    <col min="14401" max="14401" width="11.7109375" style="402" customWidth="1"/>
    <col min="14402" max="14593" width="9.140625" style="402"/>
    <col min="14594" max="14594" width="21.7109375" style="402" customWidth="1"/>
    <col min="14595" max="14595" width="0" style="402" hidden="1" customWidth="1"/>
    <col min="14596" max="14596" width="9.28515625" style="402" customWidth="1"/>
    <col min="14597" max="14597" width="11.5703125" style="402" customWidth="1"/>
    <col min="14598" max="14599" width="9.140625" style="402"/>
    <col min="14600" max="14600" width="9.85546875" style="402" customWidth="1"/>
    <col min="14601" max="14602" width="9.140625" style="402"/>
    <col min="14603" max="14603" width="12.5703125" style="402" customWidth="1"/>
    <col min="14604" max="14604" width="9.140625" style="402"/>
    <col min="14605" max="14605" width="12.42578125" style="402" customWidth="1"/>
    <col min="14606" max="14606" width="11.7109375" style="402" customWidth="1"/>
    <col min="14607" max="14607" width="11.5703125" style="402" customWidth="1"/>
    <col min="14608" max="14609" width="9.140625" style="402"/>
    <col min="14610" max="14610" width="9.85546875" style="402" customWidth="1"/>
    <col min="14611" max="14612" width="9.140625" style="402"/>
    <col min="14613" max="14613" width="12.5703125" style="402" customWidth="1"/>
    <col min="14614" max="14614" width="9.140625" style="402"/>
    <col min="14615" max="14615" width="12.42578125" style="402" customWidth="1"/>
    <col min="14616" max="14616" width="11.7109375" style="402" customWidth="1"/>
    <col min="14617" max="14617" width="11.5703125" style="402" customWidth="1"/>
    <col min="14618" max="14619" width="9.140625" style="402"/>
    <col min="14620" max="14620" width="9.85546875" style="402" customWidth="1"/>
    <col min="14621" max="14622" width="9.140625" style="402"/>
    <col min="14623" max="14623" width="12.5703125" style="402" customWidth="1"/>
    <col min="14624" max="14624" width="9.140625" style="402"/>
    <col min="14625" max="14625" width="12.42578125" style="402" customWidth="1"/>
    <col min="14626" max="14626" width="11.7109375" style="402" customWidth="1"/>
    <col min="14627" max="14627" width="11.5703125" style="402" customWidth="1"/>
    <col min="14628" max="14629" width="9.140625" style="402"/>
    <col min="14630" max="14630" width="9.85546875" style="402" customWidth="1"/>
    <col min="14631" max="14632" width="9.140625" style="402"/>
    <col min="14633" max="14633" width="12.5703125" style="402" customWidth="1"/>
    <col min="14634" max="14634" width="9.140625" style="402"/>
    <col min="14635" max="14635" width="12.42578125" style="402" customWidth="1"/>
    <col min="14636" max="14636" width="11.7109375" style="402" customWidth="1"/>
    <col min="14637" max="14637" width="15.7109375" style="402" customWidth="1"/>
    <col min="14638" max="14638" width="11.5703125" style="402" customWidth="1"/>
    <col min="14639" max="14640" width="9.140625" style="402"/>
    <col min="14641" max="14641" width="9.85546875" style="402" customWidth="1"/>
    <col min="14642" max="14643" width="9.140625" style="402"/>
    <col min="14644" max="14644" width="12.5703125" style="402" customWidth="1"/>
    <col min="14645" max="14645" width="9.140625" style="402"/>
    <col min="14646" max="14646" width="12.42578125" style="402" customWidth="1"/>
    <col min="14647" max="14647" width="11.7109375" style="402" customWidth="1"/>
    <col min="14648" max="14648" width="11.5703125" style="402" customWidth="1"/>
    <col min="14649" max="14650" width="9.140625" style="402"/>
    <col min="14651" max="14651" width="9.85546875" style="402" customWidth="1"/>
    <col min="14652" max="14653" width="9.140625" style="402"/>
    <col min="14654" max="14654" width="12.5703125" style="402" customWidth="1"/>
    <col min="14655" max="14655" width="9.140625" style="402"/>
    <col min="14656" max="14656" width="12.42578125" style="402" customWidth="1"/>
    <col min="14657" max="14657" width="11.7109375" style="402" customWidth="1"/>
    <col min="14658" max="14849" width="9.140625" style="402"/>
    <col min="14850" max="14850" width="21.7109375" style="402" customWidth="1"/>
    <col min="14851" max="14851" width="0" style="402" hidden="1" customWidth="1"/>
    <col min="14852" max="14852" width="9.28515625" style="402" customWidth="1"/>
    <col min="14853" max="14853" width="11.5703125" style="402" customWidth="1"/>
    <col min="14854" max="14855" width="9.140625" style="402"/>
    <col min="14856" max="14856" width="9.85546875" style="402" customWidth="1"/>
    <col min="14857" max="14858" width="9.140625" style="402"/>
    <col min="14859" max="14859" width="12.5703125" style="402" customWidth="1"/>
    <col min="14860" max="14860" width="9.140625" style="402"/>
    <col min="14861" max="14861" width="12.42578125" style="402" customWidth="1"/>
    <col min="14862" max="14862" width="11.7109375" style="402" customWidth="1"/>
    <col min="14863" max="14863" width="11.5703125" style="402" customWidth="1"/>
    <col min="14864" max="14865" width="9.140625" style="402"/>
    <col min="14866" max="14866" width="9.85546875" style="402" customWidth="1"/>
    <col min="14867" max="14868" width="9.140625" style="402"/>
    <col min="14869" max="14869" width="12.5703125" style="402" customWidth="1"/>
    <col min="14870" max="14870" width="9.140625" style="402"/>
    <col min="14871" max="14871" width="12.42578125" style="402" customWidth="1"/>
    <col min="14872" max="14872" width="11.7109375" style="402" customWidth="1"/>
    <col min="14873" max="14873" width="11.5703125" style="402" customWidth="1"/>
    <col min="14874" max="14875" width="9.140625" style="402"/>
    <col min="14876" max="14876" width="9.85546875" style="402" customWidth="1"/>
    <col min="14877" max="14878" width="9.140625" style="402"/>
    <col min="14879" max="14879" width="12.5703125" style="402" customWidth="1"/>
    <col min="14880" max="14880" width="9.140625" style="402"/>
    <col min="14881" max="14881" width="12.42578125" style="402" customWidth="1"/>
    <col min="14882" max="14882" width="11.7109375" style="402" customWidth="1"/>
    <col min="14883" max="14883" width="11.5703125" style="402" customWidth="1"/>
    <col min="14884" max="14885" width="9.140625" style="402"/>
    <col min="14886" max="14886" width="9.85546875" style="402" customWidth="1"/>
    <col min="14887" max="14888" width="9.140625" style="402"/>
    <col min="14889" max="14889" width="12.5703125" style="402" customWidth="1"/>
    <col min="14890" max="14890" width="9.140625" style="402"/>
    <col min="14891" max="14891" width="12.42578125" style="402" customWidth="1"/>
    <col min="14892" max="14892" width="11.7109375" style="402" customWidth="1"/>
    <col min="14893" max="14893" width="15.7109375" style="402" customWidth="1"/>
    <col min="14894" max="14894" width="11.5703125" style="402" customWidth="1"/>
    <col min="14895" max="14896" width="9.140625" style="402"/>
    <col min="14897" max="14897" width="9.85546875" style="402" customWidth="1"/>
    <col min="14898" max="14899" width="9.140625" style="402"/>
    <col min="14900" max="14900" width="12.5703125" style="402" customWidth="1"/>
    <col min="14901" max="14901" width="9.140625" style="402"/>
    <col min="14902" max="14902" width="12.42578125" style="402" customWidth="1"/>
    <col min="14903" max="14903" width="11.7109375" style="402" customWidth="1"/>
    <col min="14904" max="14904" width="11.5703125" style="402" customWidth="1"/>
    <col min="14905" max="14906" width="9.140625" style="402"/>
    <col min="14907" max="14907" width="9.85546875" style="402" customWidth="1"/>
    <col min="14908" max="14909" width="9.140625" style="402"/>
    <col min="14910" max="14910" width="12.5703125" style="402" customWidth="1"/>
    <col min="14911" max="14911" width="9.140625" style="402"/>
    <col min="14912" max="14912" width="12.42578125" style="402" customWidth="1"/>
    <col min="14913" max="14913" width="11.7109375" style="402" customWidth="1"/>
    <col min="14914" max="15105" width="9.140625" style="402"/>
    <col min="15106" max="15106" width="21.7109375" style="402" customWidth="1"/>
    <col min="15107" max="15107" width="0" style="402" hidden="1" customWidth="1"/>
    <col min="15108" max="15108" width="9.28515625" style="402" customWidth="1"/>
    <col min="15109" max="15109" width="11.5703125" style="402" customWidth="1"/>
    <col min="15110" max="15111" width="9.140625" style="402"/>
    <col min="15112" max="15112" width="9.85546875" style="402" customWidth="1"/>
    <col min="15113" max="15114" width="9.140625" style="402"/>
    <col min="15115" max="15115" width="12.5703125" style="402" customWidth="1"/>
    <col min="15116" max="15116" width="9.140625" style="402"/>
    <col min="15117" max="15117" width="12.42578125" style="402" customWidth="1"/>
    <col min="15118" max="15118" width="11.7109375" style="402" customWidth="1"/>
    <col min="15119" max="15119" width="11.5703125" style="402" customWidth="1"/>
    <col min="15120" max="15121" width="9.140625" style="402"/>
    <col min="15122" max="15122" width="9.85546875" style="402" customWidth="1"/>
    <col min="15123" max="15124" width="9.140625" style="402"/>
    <col min="15125" max="15125" width="12.5703125" style="402" customWidth="1"/>
    <col min="15126" max="15126" width="9.140625" style="402"/>
    <col min="15127" max="15127" width="12.42578125" style="402" customWidth="1"/>
    <col min="15128" max="15128" width="11.7109375" style="402" customWidth="1"/>
    <col min="15129" max="15129" width="11.5703125" style="402" customWidth="1"/>
    <col min="15130" max="15131" width="9.140625" style="402"/>
    <col min="15132" max="15132" width="9.85546875" style="402" customWidth="1"/>
    <col min="15133" max="15134" width="9.140625" style="402"/>
    <col min="15135" max="15135" width="12.5703125" style="402" customWidth="1"/>
    <col min="15136" max="15136" width="9.140625" style="402"/>
    <col min="15137" max="15137" width="12.42578125" style="402" customWidth="1"/>
    <col min="15138" max="15138" width="11.7109375" style="402" customWidth="1"/>
    <col min="15139" max="15139" width="11.5703125" style="402" customWidth="1"/>
    <col min="15140" max="15141" width="9.140625" style="402"/>
    <col min="15142" max="15142" width="9.85546875" style="402" customWidth="1"/>
    <col min="15143" max="15144" width="9.140625" style="402"/>
    <col min="15145" max="15145" width="12.5703125" style="402" customWidth="1"/>
    <col min="15146" max="15146" width="9.140625" style="402"/>
    <col min="15147" max="15147" width="12.42578125" style="402" customWidth="1"/>
    <col min="15148" max="15148" width="11.7109375" style="402" customWidth="1"/>
    <col min="15149" max="15149" width="15.7109375" style="402" customWidth="1"/>
    <col min="15150" max="15150" width="11.5703125" style="402" customWidth="1"/>
    <col min="15151" max="15152" width="9.140625" style="402"/>
    <col min="15153" max="15153" width="9.85546875" style="402" customWidth="1"/>
    <col min="15154" max="15155" width="9.140625" style="402"/>
    <col min="15156" max="15156" width="12.5703125" style="402" customWidth="1"/>
    <col min="15157" max="15157" width="9.140625" style="402"/>
    <col min="15158" max="15158" width="12.42578125" style="402" customWidth="1"/>
    <col min="15159" max="15159" width="11.7109375" style="402" customWidth="1"/>
    <col min="15160" max="15160" width="11.5703125" style="402" customWidth="1"/>
    <col min="15161" max="15162" width="9.140625" style="402"/>
    <col min="15163" max="15163" width="9.85546875" style="402" customWidth="1"/>
    <col min="15164" max="15165" width="9.140625" style="402"/>
    <col min="15166" max="15166" width="12.5703125" style="402" customWidth="1"/>
    <col min="15167" max="15167" width="9.140625" style="402"/>
    <col min="15168" max="15168" width="12.42578125" style="402" customWidth="1"/>
    <col min="15169" max="15169" width="11.7109375" style="402" customWidth="1"/>
    <col min="15170" max="15361" width="9.140625" style="402"/>
    <col min="15362" max="15362" width="21.7109375" style="402" customWidth="1"/>
    <col min="15363" max="15363" width="0" style="402" hidden="1" customWidth="1"/>
    <col min="15364" max="15364" width="9.28515625" style="402" customWidth="1"/>
    <col min="15365" max="15365" width="11.5703125" style="402" customWidth="1"/>
    <col min="15366" max="15367" width="9.140625" style="402"/>
    <col min="15368" max="15368" width="9.85546875" style="402" customWidth="1"/>
    <col min="15369" max="15370" width="9.140625" style="402"/>
    <col min="15371" max="15371" width="12.5703125" style="402" customWidth="1"/>
    <col min="15372" max="15372" width="9.140625" style="402"/>
    <col min="15373" max="15373" width="12.42578125" style="402" customWidth="1"/>
    <col min="15374" max="15374" width="11.7109375" style="402" customWidth="1"/>
    <col min="15375" max="15375" width="11.5703125" style="402" customWidth="1"/>
    <col min="15376" max="15377" width="9.140625" style="402"/>
    <col min="15378" max="15378" width="9.85546875" style="402" customWidth="1"/>
    <col min="15379" max="15380" width="9.140625" style="402"/>
    <col min="15381" max="15381" width="12.5703125" style="402" customWidth="1"/>
    <col min="15382" max="15382" width="9.140625" style="402"/>
    <col min="15383" max="15383" width="12.42578125" style="402" customWidth="1"/>
    <col min="15384" max="15384" width="11.7109375" style="402" customWidth="1"/>
    <col min="15385" max="15385" width="11.5703125" style="402" customWidth="1"/>
    <col min="15386" max="15387" width="9.140625" style="402"/>
    <col min="15388" max="15388" width="9.85546875" style="402" customWidth="1"/>
    <col min="15389" max="15390" width="9.140625" style="402"/>
    <col min="15391" max="15391" width="12.5703125" style="402" customWidth="1"/>
    <col min="15392" max="15392" width="9.140625" style="402"/>
    <col min="15393" max="15393" width="12.42578125" style="402" customWidth="1"/>
    <col min="15394" max="15394" width="11.7109375" style="402" customWidth="1"/>
    <col min="15395" max="15395" width="11.5703125" style="402" customWidth="1"/>
    <col min="15396" max="15397" width="9.140625" style="402"/>
    <col min="15398" max="15398" width="9.85546875" style="402" customWidth="1"/>
    <col min="15399" max="15400" width="9.140625" style="402"/>
    <col min="15401" max="15401" width="12.5703125" style="402" customWidth="1"/>
    <col min="15402" max="15402" width="9.140625" style="402"/>
    <col min="15403" max="15403" width="12.42578125" style="402" customWidth="1"/>
    <col min="15404" max="15404" width="11.7109375" style="402" customWidth="1"/>
    <col min="15405" max="15405" width="15.7109375" style="402" customWidth="1"/>
    <col min="15406" max="15406" width="11.5703125" style="402" customWidth="1"/>
    <col min="15407" max="15408" width="9.140625" style="402"/>
    <col min="15409" max="15409" width="9.85546875" style="402" customWidth="1"/>
    <col min="15410" max="15411" width="9.140625" style="402"/>
    <col min="15412" max="15412" width="12.5703125" style="402" customWidth="1"/>
    <col min="15413" max="15413" width="9.140625" style="402"/>
    <col min="15414" max="15414" width="12.42578125" style="402" customWidth="1"/>
    <col min="15415" max="15415" width="11.7109375" style="402" customWidth="1"/>
    <col min="15416" max="15416" width="11.5703125" style="402" customWidth="1"/>
    <col min="15417" max="15418" width="9.140625" style="402"/>
    <col min="15419" max="15419" width="9.85546875" style="402" customWidth="1"/>
    <col min="15420" max="15421" width="9.140625" style="402"/>
    <col min="15422" max="15422" width="12.5703125" style="402" customWidth="1"/>
    <col min="15423" max="15423" width="9.140625" style="402"/>
    <col min="15424" max="15424" width="12.42578125" style="402" customWidth="1"/>
    <col min="15425" max="15425" width="11.7109375" style="402" customWidth="1"/>
    <col min="15426" max="15617" width="9.140625" style="402"/>
    <col min="15618" max="15618" width="21.7109375" style="402" customWidth="1"/>
    <col min="15619" max="15619" width="0" style="402" hidden="1" customWidth="1"/>
    <col min="15620" max="15620" width="9.28515625" style="402" customWidth="1"/>
    <col min="15621" max="15621" width="11.5703125" style="402" customWidth="1"/>
    <col min="15622" max="15623" width="9.140625" style="402"/>
    <col min="15624" max="15624" width="9.85546875" style="402" customWidth="1"/>
    <col min="15625" max="15626" width="9.140625" style="402"/>
    <col min="15627" max="15627" width="12.5703125" style="402" customWidth="1"/>
    <col min="15628" max="15628" width="9.140625" style="402"/>
    <col min="15629" max="15629" width="12.42578125" style="402" customWidth="1"/>
    <col min="15630" max="15630" width="11.7109375" style="402" customWidth="1"/>
    <col min="15631" max="15631" width="11.5703125" style="402" customWidth="1"/>
    <col min="15632" max="15633" width="9.140625" style="402"/>
    <col min="15634" max="15634" width="9.85546875" style="402" customWidth="1"/>
    <col min="15635" max="15636" width="9.140625" style="402"/>
    <col min="15637" max="15637" width="12.5703125" style="402" customWidth="1"/>
    <col min="15638" max="15638" width="9.140625" style="402"/>
    <col min="15639" max="15639" width="12.42578125" style="402" customWidth="1"/>
    <col min="15640" max="15640" width="11.7109375" style="402" customWidth="1"/>
    <col min="15641" max="15641" width="11.5703125" style="402" customWidth="1"/>
    <col min="15642" max="15643" width="9.140625" style="402"/>
    <col min="15644" max="15644" width="9.85546875" style="402" customWidth="1"/>
    <col min="15645" max="15646" width="9.140625" style="402"/>
    <col min="15647" max="15647" width="12.5703125" style="402" customWidth="1"/>
    <col min="15648" max="15648" width="9.140625" style="402"/>
    <col min="15649" max="15649" width="12.42578125" style="402" customWidth="1"/>
    <col min="15650" max="15650" width="11.7109375" style="402" customWidth="1"/>
    <col min="15651" max="15651" width="11.5703125" style="402" customWidth="1"/>
    <col min="15652" max="15653" width="9.140625" style="402"/>
    <col min="15654" max="15654" width="9.85546875" style="402" customWidth="1"/>
    <col min="15655" max="15656" width="9.140625" style="402"/>
    <col min="15657" max="15657" width="12.5703125" style="402" customWidth="1"/>
    <col min="15658" max="15658" width="9.140625" style="402"/>
    <col min="15659" max="15659" width="12.42578125" style="402" customWidth="1"/>
    <col min="15660" max="15660" width="11.7109375" style="402" customWidth="1"/>
    <col min="15661" max="15661" width="15.7109375" style="402" customWidth="1"/>
    <col min="15662" max="15662" width="11.5703125" style="402" customWidth="1"/>
    <col min="15663" max="15664" width="9.140625" style="402"/>
    <col min="15665" max="15665" width="9.85546875" style="402" customWidth="1"/>
    <col min="15666" max="15667" width="9.140625" style="402"/>
    <col min="15668" max="15668" width="12.5703125" style="402" customWidth="1"/>
    <col min="15669" max="15669" width="9.140625" style="402"/>
    <col min="15670" max="15670" width="12.42578125" style="402" customWidth="1"/>
    <col min="15671" max="15671" width="11.7109375" style="402" customWidth="1"/>
    <col min="15672" max="15672" width="11.5703125" style="402" customWidth="1"/>
    <col min="15673" max="15674" width="9.140625" style="402"/>
    <col min="15675" max="15675" width="9.85546875" style="402" customWidth="1"/>
    <col min="15676" max="15677" width="9.140625" style="402"/>
    <col min="15678" max="15678" width="12.5703125" style="402" customWidth="1"/>
    <col min="15679" max="15679" width="9.140625" style="402"/>
    <col min="15680" max="15680" width="12.42578125" style="402" customWidth="1"/>
    <col min="15681" max="15681" width="11.7109375" style="402" customWidth="1"/>
    <col min="15682" max="15873" width="9.140625" style="402"/>
    <col min="15874" max="15874" width="21.7109375" style="402" customWidth="1"/>
    <col min="15875" max="15875" width="0" style="402" hidden="1" customWidth="1"/>
    <col min="15876" max="15876" width="9.28515625" style="402" customWidth="1"/>
    <col min="15877" max="15877" width="11.5703125" style="402" customWidth="1"/>
    <col min="15878" max="15879" width="9.140625" style="402"/>
    <col min="15880" max="15880" width="9.85546875" style="402" customWidth="1"/>
    <col min="15881" max="15882" width="9.140625" style="402"/>
    <col min="15883" max="15883" width="12.5703125" style="402" customWidth="1"/>
    <col min="15884" max="15884" width="9.140625" style="402"/>
    <col min="15885" max="15885" width="12.42578125" style="402" customWidth="1"/>
    <col min="15886" max="15886" width="11.7109375" style="402" customWidth="1"/>
    <col min="15887" max="15887" width="11.5703125" style="402" customWidth="1"/>
    <col min="15888" max="15889" width="9.140625" style="402"/>
    <col min="15890" max="15890" width="9.85546875" style="402" customWidth="1"/>
    <col min="15891" max="15892" width="9.140625" style="402"/>
    <col min="15893" max="15893" width="12.5703125" style="402" customWidth="1"/>
    <col min="15894" max="15894" width="9.140625" style="402"/>
    <col min="15895" max="15895" width="12.42578125" style="402" customWidth="1"/>
    <col min="15896" max="15896" width="11.7109375" style="402" customWidth="1"/>
    <col min="15897" max="15897" width="11.5703125" style="402" customWidth="1"/>
    <col min="15898" max="15899" width="9.140625" style="402"/>
    <col min="15900" max="15900" width="9.85546875" style="402" customWidth="1"/>
    <col min="15901" max="15902" width="9.140625" style="402"/>
    <col min="15903" max="15903" width="12.5703125" style="402" customWidth="1"/>
    <col min="15904" max="15904" width="9.140625" style="402"/>
    <col min="15905" max="15905" width="12.42578125" style="402" customWidth="1"/>
    <col min="15906" max="15906" width="11.7109375" style="402" customWidth="1"/>
    <col min="15907" max="15907" width="11.5703125" style="402" customWidth="1"/>
    <col min="15908" max="15909" width="9.140625" style="402"/>
    <col min="15910" max="15910" width="9.85546875" style="402" customWidth="1"/>
    <col min="15911" max="15912" width="9.140625" style="402"/>
    <col min="15913" max="15913" width="12.5703125" style="402" customWidth="1"/>
    <col min="15914" max="15914" width="9.140625" style="402"/>
    <col min="15915" max="15915" width="12.42578125" style="402" customWidth="1"/>
    <col min="15916" max="15916" width="11.7109375" style="402" customWidth="1"/>
    <col min="15917" max="15917" width="15.7109375" style="402" customWidth="1"/>
    <col min="15918" max="15918" width="11.5703125" style="402" customWidth="1"/>
    <col min="15919" max="15920" width="9.140625" style="402"/>
    <col min="15921" max="15921" width="9.85546875" style="402" customWidth="1"/>
    <col min="15922" max="15923" width="9.140625" style="402"/>
    <col min="15924" max="15924" width="12.5703125" style="402" customWidth="1"/>
    <col min="15925" max="15925" width="9.140625" style="402"/>
    <col min="15926" max="15926" width="12.42578125" style="402" customWidth="1"/>
    <col min="15927" max="15927" width="11.7109375" style="402" customWidth="1"/>
    <col min="15928" max="15928" width="11.5703125" style="402" customWidth="1"/>
    <col min="15929" max="15930" width="9.140625" style="402"/>
    <col min="15931" max="15931" width="9.85546875" style="402" customWidth="1"/>
    <col min="15932" max="15933" width="9.140625" style="402"/>
    <col min="15934" max="15934" width="12.5703125" style="402" customWidth="1"/>
    <col min="15935" max="15935" width="9.140625" style="402"/>
    <col min="15936" max="15936" width="12.42578125" style="402" customWidth="1"/>
    <col min="15937" max="15937" width="11.7109375" style="402" customWidth="1"/>
    <col min="15938" max="16129" width="9.140625" style="402"/>
    <col min="16130" max="16130" width="21.7109375" style="402" customWidth="1"/>
    <col min="16131" max="16131" width="0" style="402" hidden="1" customWidth="1"/>
    <col min="16132" max="16132" width="9.28515625" style="402" customWidth="1"/>
    <col min="16133" max="16133" width="11.5703125" style="402" customWidth="1"/>
    <col min="16134" max="16135" width="9.140625" style="402"/>
    <col min="16136" max="16136" width="9.85546875" style="402" customWidth="1"/>
    <col min="16137" max="16138" width="9.140625" style="402"/>
    <col min="16139" max="16139" width="12.5703125" style="402" customWidth="1"/>
    <col min="16140" max="16140" width="9.140625" style="402"/>
    <col min="16141" max="16141" width="12.42578125" style="402" customWidth="1"/>
    <col min="16142" max="16142" width="11.7109375" style="402" customWidth="1"/>
    <col min="16143" max="16143" width="11.5703125" style="402" customWidth="1"/>
    <col min="16144" max="16145" width="9.140625" style="402"/>
    <col min="16146" max="16146" width="9.85546875" style="402" customWidth="1"/>
    <col min="16147" max="16148" width="9.140625" style="402"/>
    <col min="16149" max="16149" width="12.5703125" style="402" customWidth="1"/>
    <col min="16150" max="16150" width="9.140625" style="402"/>
    <col min="16151" max="16151" width="12.42578125" style="402" customWidth="1"/>
    <col min="16152" max="16152" width="11.7109375" style="402" customWidth="1"/>
    <col min="16153" max="16153" width="11.5703125" style="402" customWidth="1"/>
    <col min="16154" max="16155" width="9.140625" style="402"/>
    <col min="16156" max="16156" width="9.85546875" style="402" customWidth="1"/>
    <col min="16157" max="16158" width="9.140625" style="402"/>
    <col min="16159" max="16159" width="12.5703125" style="402" customWidth="1"/>
    <col min="16160" max="16160" width="9.140625" style="402"/>
    <col min="16161" max="16161" width="12.42578125" style="402" customWidth="1"/>
    <col min="16162" max="16162" width="11.7109375" style="402" customWidth="1"/>
    <col min="16163" max="16163" width="11.5703125" style="402" customWidth="1"/>
    <col min="16164" max="16165" width="9.140625" style="402"/>
    <col min="16166" max="16166" width="9.85546875" style="402" customWidth="1"/>
    <col min="16167" max="16168" width="9.140625" style="402"/>
    <col min="16169" max="16169" width="12.5703125" style="402" customWidth="1"/>
    <col min="16170" max="16170" width="9.140625" style="402"/>
    <col min="16171" max="16171" width="12.42578125" style="402" customWidth="1"/>
    <col min="16172" max="16172" width="11.7109375" style="402" customWidth="1"/>
    <col min="16173" max="16173" width="15.7109375" style="402" customWidth="1"/>
    <col min="16174" max="16174" width="11.5703125" style="402" customWidth="1"/>
    <col min="16175" max="16176" width="9.140625" style="402"/>
    <col min="16177" max="16177" width="9.85546875" style="402" customWidth="1"/>
    <col min="16178" max="16179" width="9.140625" style="402"/>
    <col min="16180" max="16180" width="12.5703125" style="402" customWidth="1"/>
    <col min="16181" max="16181" width="9.140625" style="402"/>
    <col min="16182" max="16182" width="12.42578125" style="402" customWidth="1"/>
    <col min="16183" max="16183" width="11.7109375" style="402" customWidth="1"/>
    <col min="16184" max="16184" width="11.5703125" style="402" customWidth="1"/>
    <col min="16185" max="16186" width="9.140625" style="402"/>
    <col min="16187" max="16187" width="9.85546875" style="402" customWidth="1"/>
    <col min="16188" max="16189" width="9.140625" style="402"/>
    <col min="16190" max="16190" width="12.5703125" style="402" customWidth="1"/>
    <col min="16191" max="16191" width="9.140625" style="402"/>
    <col min="16192" max="16192" width="12.42578125" style="402" customWidth="1"/>
    <col min="16193" max="16193" width="11.7109375" style="402" customWidth="1"/>
    <col min="16194" max="16384" width="9.140625" style="402"/>
  </cols>
  <sheetData>
    <row r="1" spans="1:66">
      <c r="BL1" s="768" t="s">
        <v>311</v>
      </c>
      <c r="BM1" s="768"/>
    </row>
    <row r="2" spans="1:66" ht="7.5" customHeight="1">
      <c r="BI2" s="769" t="s">
        <v>312</v>
      </c>
      <c r="BJ2" s="769"/>
      <c r="BK2" s="769"/>
      <c r="BL2" s="769"/>
      <c r="BM2" s="769"/>
    </row>
    <row r="3" spans="1:66" ht="15.75" customHeight="1" thickBot="1">
      <c r="A3" s="770" t="s">
        <v>313</v>
      </c>
      <c r="B3" s="770"/>
      <c r="C3" s="770"/>
      <c r="D3" s="770"/>
      <c r="E3" s="770"/>
      <c r="F3" s="770"/>
      <c r="G3" s="770"/>
      <c r="H3" s="770"/>
      <c r="I3" s="770"/>
      <c r="J3" s="770"/>
      <c r="K3" s="770"/>
      <c r="L3" s="770"/>
      <c r="M3" s="770"/>
      <c r="N3" s="770"/>
      <c r="O3" s="770"/>
      <c r="P3" s="770"/>
      <c r="Q3" s="770"/>
      <c r="R3" s="770"/>
      <c r="S3" s="770"/>
      <c r="T3" s="770"/>
      <c r="U3" s="770"/>
      <c r="V3" s="770"/>
      <c r="W3" s="770"/>
      <c r="X3" s="770"/>
      <c r="Y3" s="770"/>
      <c r="AS3" s="404">
        <v>37858</v>
      </c>
    </row>
    <row r="4" spans="1:66" ht="28.5" customHeight="1">
      <c r="A4" s="771" t="s">
        <v>314</v>
      </c>
      <c r="B4" s="774" t="s">
        <v>315</v>
      </c>
      <c r="C4" s="774" t="s">
        <v>316</v>
      </c>
      <c r="D4" s="774" t="s">
        <v>317</v>
      </c>
      <c r="E4" s="776" t="s">
        <v>318</v>
      </c>
      <c r="F4" s="777"/>
      <c r="G4" s="777"/>
      <c r="H4" s="777"/>
      <c r="I4" s="777"/>
      <c r="J4" s="777"/>
      <c r="K4" s="777"/>
      <c r="L4" s="777"/>
      <c r="M4" s="777"/>
      <c r="N4" s="778"/>
      <c r="O4" s="776" t="s">
        <v>319</v>
      </c>
      <c r="P4" s="777"/>
      <c r="Q4" s="777"/>
      <c r="R4" s="777"/>
      <c r="S4" s="777"/>
      <c r="T4" s="777"/>
      <c r="U4" s="777"/>
      <c r="V4" s="777"/>
      <c r="W4" s="777"/>
      <c r="X4" s="778"/>
      <c r="Y4" s="776" t="s">
        <v>320</v>
      </c>
      <c r="Z4" s="777"/>
      <c r="AA4" s="777"/>
      <c r="AB4" s="777"/>
      <c r="AC4" s="777"/>
      <c r="AD4" s="777"/>
      <c r="AE4" s="777"/>
      <c r="AF4" s="777"/>
      <c r="AG4" s="777"/>
      <c r="AH4" s="778"/>
      <c r="AI4" s="776" t="s">
        <v>321</v>
      </c>
      <c r="AJ4" s="777"/>
      <c r="AK4" s="777"/>
      <c r="AL4" s="777"/>
      <c r="AM4" s="777"/>
      <c r="AN4" s="777"/>
      <c r="AO4" s="777"/>
      <c r="AP4" s="777"/>
      <c r="AQ4" s="777"/>
      <c r="AR4" s="777"/>
      <c r="AS4" s="405"/>
      <c r="AT4" s="777" t="s">
        <v>322</v>
      </c>
      <c r="AU4" s="777"/>
      <c r="AV4" s="777"/>
      <c r="AW4" s="777"/>
      <c r="AX4" s="777"/>
      <c r="AY4" s="777"/>
      <c r="AZ4" s="777"/>
      <c r="BA4" s="777"/>
      <c r="BB4" s="777"/>
      <c r="BC4" s="778"/>
      <c r="BD4" s="776" t="s">
        <v>323</v>
      </c>
      <c r="BE4" s="777"/>
      <c r="BF4" s="777"/>
      <c r="BG4" s="777"/>
      <c r="BH4" s="777"/>
      <c r="BI4" s="777"/>
      <c r="BJ4" s="777"/>
      <c r="BK4" s="777"/>
      <c r="BL4" s="777"/>
      <c r="BM4" s="778"/>
    </row>
    <row r="5" spans="1:66" ht="43.5" customHeight="1">
      <c r="A5" s="772"/>
      <c r="B5" s="775"/>
      <c r="C5" s="775"/>
      <c r="D5" s="775"/>
      <c r="E5" s="761" t="s">
        <v>324</v>
      </c>
      <c r="F5" s="755"/>
      <c r="G5" s="754" t="s">
        <v>325</v>
      </c>
      <c r="H5" s="758"/>
      <c r="I5" s="755"/>
      <c r="J5" s="754" t="s">
        <v>326</v>
      </c>
      <c r="K5" s="758"/>
      <c r="L5" s="758"/>
      <c r="M5" s="755"/>
      <c r="N5" s="759" t="s">
        <v>327</v>
      </c>
      <c r="O5" s="761" t="s">
        <v>324</v>
      </c>
      <c r="P5" s="755"/>
      <c r="Q5" s="754" t="s">
        <v>325</v>
      </c>
      <c r="R5" s="758"/>
      <c r="S5" s="755"/>
      <c r="T5" s="754" t="s">
        <v>326</v>
      </c>
      <c r="U5" s="758"/>
      <c r="V5" s="758"/>
      <c r="W5" s="755"/>
      <c r="X5" s="759" t="s">
        <v>327</v>
      </c>
      <c r="Y5" s="761" t="s">
        <v>324</v>
      </c>
      <c r="Z5" s="755"/>
      <c r="AA5" s="754" t="s">
        <v>325</v>
      </c>
      <c r="AB5" s="758"/>
      <c r="AC5" s="755"/>
      <c r="AD5" s="754" t="s">
        <v>326</v>
      </c>
      <c r="AE5" s="758"/>
      <c r="AF5" s="758"/>
      <c r="AG5" s="755"/>
      <c r="AH5" s="759" t="s">
        <v>327</v>
      </c>
      <c r="AI5" s="761" t="s">
        <v>324</v>
      </c>
      <c r="AJ5" s="755"/>
      <c r="AK5" s="754" t="s">
        <v>325</v>
      </c>
      <c r="AL5" s="758"/>
      <c r="AM5" s="755"/>
      <c r="AN5" s="754" t="s">
        <v>326</v>
      </c>
      <c r="AO5" s="758"/>
      <c r="AP5" s="758"/>
      <c r="AQ5" s="755"/>
      <c r="AR5" s="762" t="s">
        <v>327</v>
      </c>
      <c r="AS5" s="764" t="s">
        <v>328</v>
      </c>
      <c r="AT5" s="758" t="s">
        <v>324</v>
      </c>
      <c r="AU5" s="755"/>
      <c r="AV5" s="754" t="s">
        <v>325</v>
      </c>
      <c r="AW5" s="758"/>
      <c r="AX5" s="755"/>
      <c r="AY5" s="754" t="s">
        <v>326</v>
      </c>
      <c r="AZ5" s="758"/>
      <c r="BA5" s="758"/>
      <c r="BB5" s="755"/>
      <c r="BC5" s="759" t="s">
        <v>327</v>
      </c>
      <c r="BD5" s="761" t="s">
        <v>324</v>
      </c>
      <c r="BE5" s="755"/>
      <c r="BF5" s="754" t="s">
        <v>325</v>
      </c>
      <c r="BG5" s="758"/>
      <c r="BH5" s="755"/>
      <c r="BI5" s="754" t="s">
        <v>326</v>
      </c>
      <c r="BJ5" s="758"/>
      <c r="BK5" s="758"/>
      <c r="BL5" s="755"/>
      <c r="BM5" s="759" t="s">
        <v>327</v>
      </c>
    </row>
    <row r="6" spans="1:66" ht="54" customHeight="1">
      <c r="A6" s="772"/>
      <c r="B6" s="775"/>
      <c r="C6" s="775"/>
      <c r="D6" s="775"/>
      <c r="E6" s="756" t="s">
        <v>329</v>
      </c>
      <c r="F6" s="752" t="s">
        <v>330</v>
      </c>
      <c r="G6" s="752" t="s">
        <v>329</v>
      </c>
      <c r="H6" s="752"/>
      <c r="I6" s="752" t="s">
        <v>330</v>
      </c>
      <c r="J6" s="754" t="s">
        <v>331</v>
      </c>
      <c r="K6" s="755"/>
      <c r="L6" s="754" t="s">
        <v>332</v>
      </c>
      <c r="M6" s="755"/>
      <c r="N6" s="760"/>
      <c r="O6" s="756" t="s">
        <v>329</v>
      </c>
      <c r="P6" s="752" t="s">
        <v>330</v>
      </c>
      <c r="Q6" s="752" t="s">
        <v>329</v>
      </c>
      <c r="R6" s="752"/>
      <c r="S6" s="752" t="s">
        <v>330</v>
      </c>
      <c r="T6" s="754" t="s">
        <v>331</v>
      </c>
      <c r="U6" s="755"/>
      <c r="V6" s="754" t="s">
        <v>332</v>
      </c>
      <c r="W6" s="755"/>
      <c r="X6" s="760"/>
      <c r="Y6" s="756" t="s">
        <v>329</v>
      </c>
      <c r="Z6" s="752" t="s">
        <v>330</v>
      </c>
      <c r="AA6" s="752" t="s">
        <v>329</v>
      </c>
      <c r="AB6" s="752"/>
      <c r="AC6" s="752" t="s">
        <v>330</v>
      </c>
      <c r="AD6" s="754" t="s">
        <v>331</v>
      </c>
      <c r="AE6" s="755"/>
      <c r="AF6" s="754" t="s">
        <v>332</v>
      </c>
      <c r="AG6" s="755"/>
      <c r="AH6" s="760"/>
      <c r="AI6" s="756" t="s">
        <v>329</v>
      </c>
      <c r="AJ6" s="752" t="s">
        <v>330</v>
      </c>
      <c r="AK6" s="752" t="s">
        <v>329</v>
      </c>
      <c r="AL6" s="752"/>
      <c r="AM6" s="752" t="s">
        <v>330</v>
      </c>
      <c r="AN6" s="754" t="s">
        <v>331</v>
      </c>
      <c r="AO6" s="755"/>
      <c r="AP6" s="754" t="s">
        <v>332</v>
      </c>
      <c r="AQ6" s="755"/>
      <c r="AR6" s="763"/>
      <c r="AS6" s="765"/>
      <c r="AT6" s="766" t="s">
        <v>329</v>
      </c>
      <c r="AU6" s="752" t="s">
        <v>330</v>
      </c>
      <c r="AV6" s="752" t="s">
        <v>329</v>
      </c>
      <c r="AW6" s="752"/>
      <c r="AX6" s="752" t="s">
        <v>330</v>
      </c>
      <c r="AY6" s="754" t="s">
        <v>331</v>
      </c>
      <c r="AZ6" s="755"/>
      <c r="BA6" s="754" t="s">
        <v>332</v>
      </c>
      <c r="BB6" s="755"/>
      <c r="BC6" s="760"/>
      <c r="BD6" s="756" t="s">
        <v>329</v>
      </c>
      <c r="BE6" s="752" t="s">
        <v>330</v>
      </c>
      <c r="BF6" s="752" t="s">
        <v>329</v>
      </c>
      <c r="BG6" s="752"/>
      <c r="BH6" s="752" t="s">
        <v>330</v>
      </c>
      <c r="BI6" s="754" t="s">
        <v>331</v>
      </c>
      <c r="BJ6" s="755"/>
      <c r="BK6" s="754" t="s">
        <v>332</v>
      </c>
      <c r="BL6" s="755"/>
      <c r="BM6" s="760"/>
    </row>
    <row r="7" spans="1:66" ht="97.5" customHeight="1">
      <c r="A7" s="773"/>
      <c r="B7" s="775"/>
      <c r="C7" s="775"/>
      <c r="D7" s="775"/>
      <c r="E7" s="757"/>
      <c r="F7" s="753"/>
      <c r="G7" s="406" t="s">
        <v>333</v>
      </c>
      <c r="H7" s="407" t="s">
        <v>334</v>
      </c>
      <c r="I7" s="753"/>
      <c r="J7" s="407" t="s">
        <v>335</v>
      </c>
      <c r="K7" s="407" t="s">
        <v>336</v>
      </c>
      <c r="L7" s="407" t="s">
        <v>335</v>
      </c>
      <c r="M7" s="407" t="s">
        <v>336</v>
      </c>
      <c r="N7" s="760"/>
      <c r="O7" s="757"/>
      <c r="P7" s="753"/>
      <c r="Q7" s="406" t="s">
        <v>333</v>
      </c>
      <c r="R7" s="407" t="s">
        <v>334</v>
      </c>
      <c r="S7" s="753"/>
      <c r="T7" s="407" t="s">
        <v>335</v>
      </c>
      <c r="U7" s="407" t="s">
        <v>336</v>
      </c>
      <c r="V7" s="407" t="s">
        <v>335</v>
      </c>
      <c r="W7" s="407" t="s">
        <v>336</v>
      </c>
      <c r="X7" s="760"/>
      <c r="Y7" s="757"/>
      <c r="Z7" s="753"/>
      <c r="AA7" s="406" t="s">
        <v>333</v>
      </c>
      <c r="AB7" s="407" t="s">
        <v>334</v>
      </c>
      <c r="AC7" s="753"/>
      <c r="AD7" s="407" t="s">
        <v>335</v>
      </c>
      <c r="AE7" s="407" t="s">
        <v>336</v>
      </c>
      <c r="AF7" s="407" t="s">
        <v>335</v>
      </c>
      <c r="AG7" s="407" t="s">
        <v>336</v>
      </c>
      <c r="AH7" s="760"/>
      <c r="AI7" s="757"/>
      <c r="AJ7" s="753"/>
      <c r="AK7" s="406" t="s">
        <v>333</v>
      </c>
      <c r="AL7" s="407" t="s">
        <v>334</v>
      </c>
      <c r="AM7" s="753"/>
      <c r="AN7" s="407" t="s">
        <v>335</v>
      </c>
      <c r="AO7" s="407" t="s">
        <v>336</v>
      </c>
      <c r="AP7" s="407" t="s">
        <v>335</v>
      </c>
      <c r="AQ7" s="407" t="s">
        <v>336</v>
      </c>
      <c r="AR7" s="763"/>
      <c r="AS7" s="765"/>
      <c r="AT7" s="767"/>
      <c r="AU7" s="753"/>
      <c r="AV7" s="406" t="s">
        <v>333</v>
      </c>
      <c r="AW7" s="407" t="s">
        <v>334</v>
      </c>
      <c r="AX7" s="753"/>
      <c r="AY7" s="407" t="s">
        <v>335</v>
      </c>
      <c r="AZ7" s="407" t="s">
        <v>336</v>
      </c>
      <c r="BA7" s="407" t="s">
        <v>335</v>
      </c>
      <c r="BB7" s="407" t="s">
        <v>336</v>
      </c>
      <c r="BC7" s="760"/>
      <c r="BD7" s="757"/>
      <c r="BE7" s="753"/>
      <c r="BF7" s="406" t="s">
        <v>333</v>
      </c>
      <c r="BG7" s="407" t="s">
        <v>334</v>
      </c>
      <c r="BH7" s="753"/>
      <c r="BI7" s="407" t="s">
        <v>335</v>
      </c>
      <c r="BJ7" s="407" t="s">
        <v>336</v>
      </c>
      <c r="BK7" s="407" t="s">
        <v>335</v>
      </c>
      <c r="BL7" s="407" t="s">
        <v>336</v>
      </c>
      <c r="BM7" s="760"/>
    </row>
    <row r="8" spans="1:66" ht="29.25" customHeight="1" thickBot="1">
      <c r="A8" s="748" t="s">
        <v>337</v>
      </c>
      <c r="B8" s="749"/>
      <c r="C8" s="749"/>
      <c r="D8" s="749"/>
      <c r="E8" s="408"/>
      <c r="F8" s="409"/>
      <c r="G8" s="410"/>
      <c r="H8" s="409"/>
      <c r="I8" s="409"/>
      <c r="J8" s="409"/>
      <c r="K8" s="409"/>
      <c r="L8" s="409"/>
      <c r="M8" s="409"/>
      <c r="N8" s="411"/>
      <c r="O8" s="410"/>
      <c r="P8" s="409"/>
      <c r="Q8" s="410"/>
      <c r="R8" s="409"/>
      <c r="S8" s="409"/>
      <c r="T8" s="409"/>
      <c r="U8" s="409"/>
      <c r="V8" s="409"/>
      <c r="W8" s="409"/>
      <c r="X8" s="410"/>
      <c r="Y8" s="410"/>
      <c r="Z8" s="409"/>
      <c r="AA8" s="410"/>
      <c r="AB8" s="409"/>
      <c r="AC8" s="409"/>
      <c r="AD8" s="409"/>
      <c r="AE8" s="409"/>
      <c r="AF8" s="409"/>
      <c r="AG8" s="409"/>
      <c r="AH8" s="410"/>
      <c r="AI8" s="410"/>
      <c r="AJ8" s="409"/>
      <c r="AK8" s="410"/>
      <c r="AL8" s="409"/>
      <c r="AM8" s="409"/>
      <c r="AN8" s="409"/>
      <c r="AO8" s="409"/>
      <c r="AP8" s="409"/>
      <c r="AQ8" s="409"/>
      <c r="AR8" s="410"/>
      <c r="AS8" s="411"/>
      <c r="AT8" s="410"/>
      <c r="AU8" s="409"/>
      <c r="AV8" s="410"/>
      <c r="AW8" s="409"/>
      <c r="AX8" s="409"/>
      <c r="AY8" s="409"/>
      <c r="AZ8" s="409"/>
      <c r="BA8" s="409"/>
      <c r="BB8" s="409"/>
      <c r="BC8" s="410"/>
      <c r="BD8" s="410"/>
      <c r="BE8" s="409"/>
      <c r="BF8" s="410"/>
      <c r="BG8" s="409"/>
      <c r="BH8" s="409"/>
      <c r="BI8" s="409"/>
      <c r="BJ8" s="409"/>
      <c r="BK8" s="409"/>
      <c r="BL8" s="409"/>
      <c r="BM8" s="412"/>
    </row>
    <row r="9" spans="1:66" ht="60" customHeight="1">
      <c r="A9" s="413" t="s">
        <v>40</v>
      </c>
      <c r="B9" s="414">
        <v>49391466</v>
      </c>
      <c r="C9" s="414" t="s">
        <v>338</v>
      </c>
      <c r="D9" s="415" t="s">
        <v>339</v>
      </c>
      <c r="E9" s="416">
        <f t="shared" ref="E9:F14" si="0">O9+Y9+AI9+AT9+BD9</f>
        <v>29.400000000000002</v>
      </c>
      <c r="F9" s="416">
        <f t="shared" si="0"/>
        <v>3.7</v>
      </c>
      <c r="G9" s="416">
        <f>J9+K9</f>
        <v>12168.2</v>
      </c>
      <c r="H9" s="416">
        <f t="shared" ref="H9:M14" si="1">R9+AB9+AL9+AW9+BG9</f>
        <v>2500.3000000000002</v>
      </c>
      <c r="I9" s="416">
        <f t="shared" si="1"/>
        <v>789.90000000000009</v>
      </c>
      <c r="J9" s="416">
        <f t="shared" si="1"/>
        <v>11690.2</v>
      </c>
      <c r="K9" s="416">
        <f t="shared" si="1"/>
        <v>478</v>
      </c>
      <c r="L9" s="416">
        <f t="shared" si="1"/>
        <v>782.6</v>
      </c>
      <c r="M9" s="417">
        <f t="shared" si="1"/>
        <v>7.3</v>
      </c>
      <c r="N9" s="418">
        <f t="shared" ref="N9:N14" si="2">G9/E9/12*1000</f>
        <v>34490.362811791376</v>
      </c>
      <c r="O9" s="419">
        <f>[5]ДШИ!$E$34</f>
        <v>1</v>
      </c>
      <c r="P9" s="416"/>
      <c r="Q9" s="416">
        <f>[5]ДШИ!$AP$34</f>
        <v>729</v>
      </c>
      <c r="R9" s="420">
        <f>[5]ДШИ!$BH$34</f>
        <v>286.2</v>
      </c>
      <c r="S9" s="416"/>
      <c r="T9" s="420">
        <f>[5]ДШИ!$CS$34</f>
        <v>708</v>
      </c>
      <c r="U9" s="421">
        <f>[5]ДШИ!$EC$34</f>
        <v>21</v>
      </c>
      <c r="V9" s="416"/>
      <c r="W9" s="416"/>
      <c r="X9" s="422">
        <f t="shared" ref="X9:X14" si="3">Q9/O9/12*1000</f>
        <v>60750</v>
      </c>
      <c r="Y9" s="420">
        <f>[5]ДШИ!$F$34</f>
        <v>1.6</v>
      </c>
      <c r="Z9" s="416"/>
      <c r="AA9" s="416">
        <f>[5]ДШИ!$AQ$34</f>
        <v>463.3</v>
      </c>
      <c r="AB9" s="420">
        <f>[5]ДШИ!$BI$34</f>
        <v>267.3</v>
      </c>
      <c r="AC9" s="416"/>
      <c r="AD9" s="420">
        <f>[5]ДШИ!$CT$34</f>
        <v>462.2</v>
      </c>
      <c r="AE9" s="420">
        <f>[5]ДШИ!$ED$34</f>
        <v>1.1000000000000001</v>
      </c>
      <c r="AF9" s="420"/>
      <c r="AG9" s="421"/>
      <c r="AH9" s="422">
        <f>AA9/Y9/12*1000</f>
        <v>24130.208333333332</v>
      </c>
      <c r="AI9" s="420">
        <f>[5]ДШИ!$G$34</f>
        <v>19</v>
      </c>
      <c r="AJ9" s="420">
        <f>[5]ДШИ!$Y$34</f>
        <v>2</v>
      </c>
      <c r="AK9" s="416">
        <f>[5]ДШИ!$AR$34</f>
        <v>8019.5999999999995</v>
      </c>
      <c r="AL9" s="420">
        <f>[5]ДШИ!$BJ$34</f>
        <v>964.6</v>
      </c>
      <c r="AM9" s="416">
        <f>[5]ДШИ!$CC$34</f>
        <v>426.1</v>
      </c>
      <c r="AN9" s="420">
        <f>[5]ДШИ!$CU$34</f>
        <v>7636.4</v>
      </c>
      <c r="AO9" s="420">
        <f>[5]ДШИ!$EE$34</f>
        <v>383.2</v>
      </c>
      <c r="AP9" s="420">
        <f>[5]ДШИ!$EW$34</f>
        <v>418.8</v>
      </c>
      <c r="AQ9" s="421">
        <f>[5]ДШИ!$GG$34</f>
        <v>7.3</v>
      </c>
      <c r="AR9" s="423">
        <f>AK9/AI9/12*1000</f>
        <v>35173.684210526313</v>
      </c>
      <c r="AS9" s="418">
        <f>AR9/$AS$3*100</f>
        <v>92.909515057653095</v>
      </c>
      <c r="AT9" s="424"/>
      <c r="AU9" s="416"/>
      <c r="AV9" s="416"/>
      <c r="AW9" s="416"/>
      <c r="AX9" s="416"/>
      <c r="AY9" s="416"/>
      <c r="AZ9" s="416"/>
      <c r="BA9" s="416"/>
      <c r="BB9" s="416"/>
      <c r="BC9" s="422" t="e">
        <f>AV9/AT9/12*1000</f>
        <v>#DIV/0!</v>
      </c>
      <c r="BD9" s="420">
        <f>[5]ДШИ!$U$34</f>
        <v>7.8</v>
      </c>
      <c r="BE9" s="420">
        <f>[5]ДШИ!$AM$34</f>
        <v>1.7</v>
      </c>
      <c r="BF9" s="416">
        <f>[5]ДШИ!$BF$34</f>
        <v>2956.2999999999997</v>
      </c>
      <c r="BG9" s="420">
        <f>[5]ДШИ!$BX$34</f>
        <v>982.2</v>
      </c>
      <c r="BH9" s="416">
        <f>[5]ДШИ!$CQ$34</f>
        <v>363.8</v>
      </c>
      <c r="BI9" s="420">
        <f>[5]ДШИ!$DI$34</f>
        <v>2883.6</v>
      </c>
      <c r="BJ9" s="420">
        <f>[5]ДШИ!$ES$34</f>
        <v>72.7</v>
      </c>
      <c r="BK9" s="416">
        <f>[5]ДШИ!$FK$34</f>
        <v>363.8</v>
      </c>
      <c r="BL9" s="421"/>
      <c r="BM9" s="422">
        <f>BF9/BD9/12*1000</f>
        <v>31584.401709401707</v>
      </c>
    </row>
    <row r="10" spans="1:66" ht="60" customHeight="1">
      <c r="A10" s="425" t="s">
        <v>86</v>
      </c>
      <c r="B10" s="426">
        <v>46625857</v>
      </c>
      <c r="C10" s="426" t="s">
        <v>338</v>
      </c>
      <c r="D10" s="427" t="s">
        <v>340</v>
      </c>
      <c r="E10" s="428">
        <f t="shared" si="0"/>
        <v>16.399999999999999</v>
      </c>
      <c r="F10" s="428">
        <f t="shared" si="0"/>
        <v>0.1</v>
      </c>
      <c r="G10" s="428">
        <f>J10+K10</f>
        <v>8067.3000000000011</v>
      </c>
      <c r="H10" s="428">
        <f t="shared" si="1"/>
        <v>24</v>
      </c>
      <c r="I10" s="428">
        <f>S10+AC10+AM10+AX10+BH10</f>
        <v>22.3</v>
      </c>
      <c r="J10" s="428">
        <f t="shared" si="1"/>
        <v>8043.3000000000011</v>
      </c>
      <c r="K10" s="428">
        <f t="shared" si="1"/>
        <v>24</v>
      </c>
      <c r="L10" s="428">
        <f t="shared" si="1"/>
        <v>22.3</v>
      </c>
      <c r="M10" s="429">
        <f t="shared" si="1"/>
        <v>0</v>
      </c>
      <c r="N10" s="430">
        <f t="shared" si="2"/>
        <v>40992.378048780498</v>
      </c>
      <c r="O10" s="431">
        <f>[5]ДШИ!$E$35</f>
        <v>0.4</v>
      </c>
      <c r="P10" s="428"/>
      <c r="Q10" s="428">
        <f>[5]ДШИ!$AP$35</f>
        <v>416.6</v>
      </c>
      <c r="R10" s="432">
        <f>[5]ДШИ!$BH$35</f>
        <v>1.5</v>
      </c>
      <c r="S10" s="428"/>
      <c r="T10" s="432">
        <f>[5]ДШИ!$CS$35</f>
        <v>415.1</v>
      </c>
      <c r="U10" s="433">
        <f>[5]ДШИ!$EC$35</f>
        <v>1.5</v>
      </c>
      <c r="V10" s="428"/>
      <c r="W10" s="428"/>
      <c r="X10" s="434">
        <f t="shared" si="3"/>
        <v>86791.666666666672</v>
      </c>
      <c r="Y10" s="428"/>
      <c r="Z10" s="428"/>
      <c r="AA10" s="428"/>
      <c r="AB10" s="428"/>
      <c r="AC10" s="428"/>
      <c r="AD10" s="428"/>
      <c r="AE10" s="433"/>
      <c r="AF10" s="428"/>
      <c r="AG10" s="433"/>
      <c r="AH10" s="434" t="e">
        <f>AA10/Y10/12*1000</f>
        <v>#DIV/0!</v>
      </c>
      <c r="AI10" s="432">
        <f>[5]ДШИ!$G$35</f>
        <v>10</v>
      </c>
      <c r="AJ10" s="428">
        <f>[5]ДШИ!$Y$35</f>
        <v>0.1</v>
      </c>
      <c r="AK10" s="428">
        <f>[5]ДШИ!$AR$35</f>
        <v>5027.3</v>
      </c>
      <c r="AL10" s="432">
        <f>[5]ДШИ!$BJ$35</f>
        <v>18.5</v>
      </c>
      <c r="AM10" s="428">
        <f>[5]ДШИ!$CC$35</f>
        <v>22.3</v>
      </c>
      <c r="AN10" s="432">
        <f>[5]ДШИ!$CU$35</f>
        <v>5008.8</v>
      </c>
      <c r="AO10" s="432">
        <f>[5]ДШИ!$EE$35</f>
        <v>18.5</v>
      </c>
      <c r="AP10" s="432">
        <f>[5]ДШИ!$EW$35</f>
        <v>22.3</v>
      </c>
      <c r="AQ10" s="433"/>
      <c r="AR10" s="435">
        <f>AK10/AI10/12*1000</f>
        <v>41894.166666666672</v>
      </c>
      <c r="AS10" s="436">
        <f>AR10/$AS$3*100</f>
        <v>110.66133093841901</v>
      </c>
      <c r="AT10" s="437"/>
      <c r="AU10" s="428"/>
      <c r="AV10" s="428"/>
      <c r="AW10" s="428"/>
      <c r="AX10" s="428"/>
      <c r="AY10" s="428"/>
      <c r="AZ10" s="428"/>
      <c r="BA10" s="428"/>
      <c r="BB10" s="428"/>
      <c r="BC10" s="434" t="e">
        <f>AV10/AT10/12*1000</f>
        <v>#DIV/0!</v>
      </c>
      <c r="BD10" s="432">
        <f>[5]ДШИ!$U$35</f>
        <v>6</v>
      </c>
      <c r="BE10" s="432"/>
      <c r="BF10" s="428">
        <f>[5]ДШИ!$BF$35</f>
        <v>2623.4</v>
      </c>
      <c r="BG10" s="432">
        <f>[5]ДШИ!$BX$35</f>
        <v>4</v>
      </c>
      <c r="BH10" s="428"/>
      <c r="BI10" s="432">
        <f>[5]ДШИ!$DI$35</f>
        <v>2619.4</v>
      </c>
      <c r="BJ10" s="433">
        <f>[5]ДШИ!$ES$35</f>
        <v>4</v>
      </c>
      <c r="BK10" s="428"/>
      <c r="BL10" s="433"/>
      <c r="BM10" s="434">
        <f>BF10/BD10/12*1000</f>
        <v>36436.111111111109</v>
      </c>
    </row>
    <row r="11" spans="1:66" ht="60" customHeight="1">
      <c r="A11" s="425" t="s">
        <v>20</v>
      </c>
      <c r="B11" s="426">
        <v>46625857</v>
      </c>
      <c r="C11" s="426" t="s">
        <v>338</v>
      </c>
      <c r="D11" s="427" t="s">
        <v>341</v>
      </c>
      <c r="E11" s="428">
        <f t="shared" si="0"/>
        <v>17</v>
      </c>
      <c r="F11" s="428">
        <f t="shared" si="0"/>
        <v>1.8</v>
      </c>
      <c r="G11" s="428">
        <f>J11+K11</f>
        <v>6530</v>
      </c>
      <c r="H11" s="428">
        <f t="shared" si="1"/>
        <v>609.69999999999993</v>
      </c>
      <c r="I11" s="428">
        <f t="shared" si="1"/>
        <v>334.2</v>
      </c>
      <c r="J11" s="428">
        <f t="shared" si="1"/>
        <v>6530</v>
      </c>
      <c r="K11" s="428">
        <f t="shared" si="1"/>
        <v>0</v>
      </c>
      <c r="L11" s="428">
        <f t="shared" si="1"/>
        <v>334.2</v>
      </c>
      <c r="M11" s="429">
        <f t="shared" si="1"/>
        <v>0</v>
      </c>
      <c r="N11" s="430">
        <f t="shared" si="2"/>
        <v>32009.803921568626</v>
      </c>
      <c r="O11" s="431">
        <f>[5]ДШИ!$E$36</f>
        <v>1</v>
      </c>
      <c r="P11" s="428"/>
      <c r="Q11" s="428">
        <f>[5]ДШИ!$AP$36</f>
        <v>495.5</v>
      </c>
      <c r="R11" s="432">
        <f>[5]ДШИ!$BH$36</f>
        <v>47.9</v>
      </c>
      <c r="S11" s="428"/>
      <c r="T11" s="432">
        <f>[5]ДШИ!$CS$36</f>
        <v>495.5</v>
      </c>
      <c r="U11" s="433"/>
      <c r="V11" s="428"/>
      <c r="W11" s="428"/>
      <c r="X11" s="434">
        <f t="shared" si="3"/>
        <v>41291.666666666664</v>
      </c>
      <c r="Y11" s="428"/>
      <c r="Z11" s="428"/>
      <c r="AA11" s="428"/>
      <c r="AB11" s="428"/>
      <c r="AC11" s="428"/>
      <c r="AD11" s="428"/>
      <c r="AE11" s="433"/>
      <c r="AF11" s="428"/>
      <c r="AG11" s="433"/>
      <c r="AH11" s="434" t="e">
        <f>AA11/Y11/12*1000</f>
        <v>#DIV/0!</v>
      </c>
      <c r="AI11" s="432">
        <f>[5]ДШИ!$G$36</f>
        <v>11</v>
      </c>
      <c r="AJ11" s="428">
        <f>[5]ДШИ!$Y$36</f>
        <v>1.8</v>
      </c>
      <c r="AK11" s="428">
        <f>[5]ДШИ!$AR$36</f>
        <v>4625.3</v>
      </c>
      <c r="AL11" s="432">
        <f>[5]ДШИ!$BJ$36</f>
        <v>561.79999999999995</v>
      </c>
      <c r="AM11" s="428">
        <f>[5]ДШИ!$CC$36</f>
        <v>334.2</v>
      </c>
      <c r="AN11" s="432">
        <f>[5]ДШИ!$CU$36</f>
        <v>4625.3</v>
      </c>
      <c r="AO11" s="432"/>
      <c r="AP11" s="432">
        <f>[5]ДШИ!$EW$36</f>
        <v>334.2</v>
      </c>
      <c r="AQ11" s="433"/>
      <c r="AR11" s="435">
        <f>AK11/AI11/12*1000</f>
        <v>35040.151515151512</v>
      </c>
      <c r="AS11" s="430">
        <f>AR11/AS3*100</f>
        <v>92.556795169188845</v>
      </c>
      <c r="AT11" s="437"/>
      <c r="AU11" s="428"/>
      <c r="AV11" s="428"/>
      <c r="AW11" s="428"/>
      <c r="AX11" s="428"/>
      <c r="AY11" s="428"/>
      <c r="AZ11" s="428"/>
      <c r="BA11" s="428"/>
      <c r="BB11" s="428"/>
      <c r="BC11" s="434" t="e">
        <f>AV11/AT11/12*1000</f>
        <v>#DIV/0!</v>
      </c>
      <c r="BD11" s="432">
        <f>[5]ДШИ!$U$36</f>
        <v>5</v>
      </c>
      <c r="BE11" s="432"/>
      <c r="BF11" s="428">
        <f>[5]ДШИ!$BF$36</f>
        <v>1409.2</v>
      </c>
      <c r="BG11" s="432"/>
      <c r="BH11" s="428"/>
      <c r="BI11" s="432">
        <f>[5]ДШИ!$DI$36</f>
        <v>1409.2</v>
      </c>
      <c r="BJ11" s="433"/>
      <c r="BK11" s="428"/>
      <c r="BL11" s="433"/>
      <c r="BM11" s="434">
        <f>BF11/BD11/12*1000</f>
        <v>23486.666666666668</v>
      </c>
    </row>
    <row r="12" spans="1:66" ht="60" customHeight="1">
      <c r="A12" s="413" t="s">
        <v>34</v>
      </c>
      <c r="B12" s="426">
        <v>49396506</v>
      </c>
      <c r="C12" s="426" t="s">
        <v>338</v>
      </c>
      <c r="D12" s="427" t="s">
        <v>342</v>
      </c>
      <c r="E12" s="428">
        <f t="shared" si="0"/>
        <v>10.5</v>
      </c>
      <c r="F12" s="428">
        <f t="shared" si="0"/>
        <v>0.5</v>
      </c>
      <c r="G12" s="428">
        <f>J12+K12</f>
        <v>4878.7</v>
      </c>
      <c r="H12" s="428">
        <f t="shared" si="1"/>
        <v>138.69999999999999</v>
      </c>
      <c r="I12" s="428">
        <f t="shared" si="1"/>
        <v>130.9</v>
      </c>
      <c r="J12" s="428">
        <f t="shared" si="1"/>
        <v>4878.7</v>
      </c>
      <c r="K12" s="428">
        <f t="shared" si="1"/>
        <v>0</v>
      </c>
      <c r="L12" s="428">
        <f t="shared" si="1"/>
        <v>130.9</v>
      </c>
      <c r="M12" s="429">
        <f t="shared" si="1"/>
        <v>0</v>
      </c>
      <c r="N12" s="430">
        <f t="shared" si="2"/>
        <v>38719.841269841265</v>
      </c>
      <c r="O12" s="419">
        <f>[5]ДШИ!$E$37</f>
        <v>1</v>
      </c>
      <c r="P12" s="428"/>
      <c r="Q12" s="428">
        <f>[5]ДШИ!$AP$37</f>
        <v>496.6</v>
      </c>
      <c r="R12" s="420"/>
      <c r="S12" s="428"/>
      <c r="T12" s="420">
        <f>[5]ДШИ!$CS$37</f>
        <v>496.6</v>
      </c>
      <c r="U12" s="433"/>
      <c r="V12" s="428"/>
      <c r="W12" s="428"/>
      <c r="X12" s="434">
        <f t="shared" si="3"/>
        <v>41383.333333333336</v>
      </c>
      <c r="Y12" s="420"/>
      <c r="Z12" s="428"/>
      <c r="AA12" s="428"/>
      <c r="AB12" s="420"/>
      <c r="AC12" s="428"/>
      <c r="AD12" s="420"/>
      <c r="AE12" s="433"/>
      <c r="AF12" s="428"/>
      <c r="AG12" s="433"/>
      <c r="AH12" s="434" t="e">
        <f>AA12/Y12/12*1000</f>
        <v>#DIV/0!</v>
      </c>
      <c r="AI12" s="420">
        <f>[5]ДШИ!$G$37</f>
        <v>5</v>
      </c>
      <c r="AJ12" s="420">
        <f>[5]ДШИ!$Y$37</f>
        <v>0.5</v>
      </c>
      <c r="AK12" s="428">
        <f>[5]ДШИ!$AR$37</f>
        <v>3047</v>
      </c>
      <c r="AL12" s="420">
        <f>[5]ДШИ!$BJ$37</f>
        <v>138.69999999999999</v>
      </c>
      <c r="AM12" s="428">
        <f>[5]ДШИ!$CC$37</f>
        <v>130.9</v>
      </c>
      <c r="AN12" s="420">
        <f>[5]ДШИ!$CU$37</f>
        <v>3047</v>
      </c>
      <c r="AO12" s="420"/>
      <c r="AP12" s="420">
        <f>[5]ДШИ!$EW$37</f>
        <v>130.9</v>
      </c>
      <c r="AQ12" s="433"/>
      <c r="AR12" s="435">
        <f>AK12/AI12/12*1000</f>
        <v>50783.333333333328</v>
      </c>
      <c r="AS12" s="430">
        <f>AR12/$AS$3*100</f>
        <v>134.14161691936533</v>
      </c>
      <c r="AT12" s="437"/>
      <c r="AU12" s="428"/>
      <c r="AV12" s="428"/>
      <c r="AW12" s="428"/>
      <c r="AX12" s="428"/>
      <c r="AY12" s="428"/>
      <c r="AZ12" s="428"/>
      <c r="BA12" s="428"/>
      <c r="BB12" s="428"/>
      <c r="BC12" s="434" t="e">
        <f>AV12/AT12/12*1000</f>
        <v>#DIV/0!</v>
      </c>
      <c r="BD12" s="420">
        <f>[5]ДШИ!$U$37</f>
        <v>4.5</v>
      </c>
      <c r="BE12" s="420"/>
      <c r="BF12" s="428">
        <f>[5]ДШИ!$BF$37</f>
        <v>1335.1</v>
      </c>
      <c r="BG12" s="420"/>
      <c r="BH12" s="428"/>
      <c r="BI12" s="420">
        <f>[5]ДШИ!$DI$37</f>
        <v>1335.1</v>
      </c>
      <c r="BJ12" s="420"/>
      <c r="BK12" s="428"/>
      <c r="BL12" s="433"/>
      <c r="BM12" s="434">
        <f>BF12/BD12/12*1000</f>
        <v>24724.074074074073</v>
      </c>
    </row>
    <row r="13" spans="1:66" ht="60" customHeight="1">
      <c r="A13" s="438" t="s">
        <v>38</v>
      </c>
      <c r="B13" s="439">
        <v>46622994</v>
      </c>
      <c r="C13" s="439" t="s">
        <v>343</v>
      </c>
      <c r="D13" s="440" t="s">
        <v>344</v>
      </c>
      <c r="E13" s="441">
        <f t="shared" si="0"/>
        <v>13.5</v>
      </c>
      <c r="F13" s="441">
        <f t="shared" si="0"/>
        <v>1.1000000000000001</v>
      </c>
      <c r="G13" s="441">
        <f>J13+K13</f>
        <v>5255.2</v>
      </c>
      <c r="H13" s="441">
        <f t="shared" si="1"/>
        <v>141.19999999999999</v>
      </c>
      <c r="I13" s="441">
        <f t="shared" si="1"/>
        <v>239.39999999999998</v>
      </c>
      <c r="J13" s="441">
        <f t="shared" si="1"/>
        <v>5208.0999999999995</v>
      </c>
      <c r="K13" s="441">
        <f t="shared" si="1"/>
        <v>47.1</v>
      </c>
      <c r="L13" s="441">
        <f t="shared" si="1"/>
        <v>232.7</v>
      </c>
      <c r="M13" s="442">
        <f t="shared" si="1"/>
        <v>6.7</v>
      </c>
      <c r="N13" s="443">
        <f t="shared" si="2"/>
        <v>32439.506172839509</v>
      </c>
      <c r="O13" s="444">
        <f>[5]ДШИ!$E$38</f>
        <v>1</v>
      </c>
      <c r="P13" s="441"/>
      <c r="Q13" s="441">
        <f>[5]ДШИ!$AP$38</f>
        <v>468.3</v>
      </c>
      <c r="R13" s="445"/>
      <c r="S13" s="441"/>
      <c r="T13" s="445">
        <f>[5]ДШИ!$CS$38</f>
        <v>468.3</v>
      </c>
      <c r="U13" s="446"/>
      <c r="V13" s="441"/>
      <c r="W13" s="441"/>
      <c r="X13" s="447">
        <f t="shared" si="3"/>
        <v>39025</v>
      </c>
      <c r="Y13" s="445"/>
      <c r="Z13" s="441"/>
      <c r="AA13" s="441"/>
      <c r="AB13" s="445"/>
      <c r="AC13" s="441"/>
      <c r="AD13" s="445"/>
      <c r="AE13" s="446"/>
      <c r="AF13" s="441"/>
      <c r="AG13" s="446"/>
      <c r="AH13" s="447" t="e">
        <f>AA13/Y13/12*1000</f>
        <v>#DIV/0!</v>
      </c>
      <c r="AI13" s="445">
        <f>[5]ДШИ!$G$38</f>
        <v>9.8000000000000007</v>
      </c>
      <c r="AJ13" s="445"/>
      <c r="AK13" s="441">
        <f>[5]ДШИ!$AR$38</f>
        <v>4259.0999999999995</v>
      </c>
      <c r="AL13" s="445">
        <f>[5]ДШИ!$BJ$38</f>
        <v>141.19999999999999</v>
      </c>
      <c r="AM13" s="441"/>
      <c r="AN13" s="445">
        <f>[5]ДШИ!$CU$38</f>
        <v>4225.8999999999996</v>
      </c>
      <c r="AO13" s="445">
        <f>[5]ДШИ!$EE$38</f>
        <v>33.200000000000003</v>
      </c>
      <c r="AP13" s="445"/>
      <c r="AQ13" s="446"/>
      <c r="AR13" s="448">
        <f>AK13/AI13/12*1000</f>
        <v>36216.836734693868</v>
      </c>
      <c r="AS13" s="443">
        <f>AR13/$AS$3*100</f>
        <v>95.664949904099188</v>
      </c>
      <c r="AT13" s="449"/>
      <c r="AU13" s="441"/>
      <c r="AV13" s="441"/>
      <c r="AW13" s="441"/>
      <c r="AX13" s="441"/>
      <c r="AY13" s="441"/>
      <c r="AZ13" s="441"/>
      <c r="BA13" s="441"/>
      <c r="BB13" s="441"/>
      <c r="BC13" s="447" t="e">
        <f>AV13/AT13/12*1000</f>
        <v>#DIV/0!</v>
      </c>
      <c r="BD13" s="445">
        <f>[5]ДШИ!$U$38</f>
        <v>2.7</v>
      </c>
      <c r="BE13" s="445">
        <f>[5]ДШИ!$AM$38</f>
        <v>1.1000000000000001</v>
      </c>
      <c r="BF13" s="441">
        <f>[5]ДШИ!$BF$38</f>
        <v>527.79999999999995</v>
      </c>
      <c r="BG13" s="445"/>
      <c r="BH13" s="441">
        <f>[5]ДШИ!$CQ$38</f>
        <v>239.39999999999998</v>
      </c>
      <c r="BI13" s="445">
        <f>[5]ДШИ!$DI$38</f>
        <v>513.9</v>
      </c>
      <c r="BJ13" s="445">
        <f>[5]ДШИ!$ES$38</f>
        <v>13.9</v>
      </c>
      <c r="BK13" s="441">
        <f>[5]ДШИ!$FK$38</f>
        <v>232.7</v>
      </c>
      <c r="BL13" s="446">
        <f>[5]ДШИ!$GU$38</f>
        <v>6.7</v>
      </c>
      <c r="BM13" s="447">
        <f>BF13/BD13/12*1000</f>
        <v>16290.123456790119</v>
      </c>
    </row>
    <row r="14" spans="1:66" s="455" customFormat="1" ht="21.95" customHeight="1">
      <c r="A14" s="450" t="s">
        <v>345</v>
      </c>
      <c r="B14" s="451"/>
      <c r="C14" s="451"/>
      <c r="D14" s="451"/>
      <c r="E14" s="452">
        <f t="shared" si="0"/>
        <v>86.8</v>
      </c>
      <c r="F14" s="452">
        <f t="shared" si="0"/>
        <v>7.2</v>
      </c>
      <c r="G14" s="452">
        <f>Q14+AA14+AK14+AV14+BF14</f>
        <v>36899.399999999994</v>
      </c>
      <c r="H14" s="452">
        <f t="shared" si="1"/>
        <v>3413.9000000000005</v>
      </c>
      <c r="I14" s="452">
        <f>S14+AC14+AM14+AX14+BH14</f>
        <v>1516.7</v>
      </c>
      <c r="J14" s="452">
        <f t="shared" si="1"/>
        <v>36350.300000000003</v>
      </c>
      <c r="K14" s="452">
        <f t="shared" si="1"/>
        <v>549.1</v>
      </c>
      <c r="L14" s="452">
        <f t="shared" si="1"/>
        <v>1502.6999999999998</v>
      </c>
      <c r="M14" s="452">
        <f t="shared" si="1"/>
        <v>14</v>
      </c>
      <c r="N14" s="422">
        <f t="shared" si="2"/>
        <v>35425.691244239621</v>
      </c>
      <c r="O14" s="453">
        <f>O9+O10+O11+O12+O13</f>
        <v>4.4000000000000004</v>
      </c>
      <c r="P14" s="453">
        <f t="shared" ref="P14:W14" si="4">P9+P10+P11+P12+P13</f>
        <v>0</v>
      </c>
      <c r="Q14" s="453">
        <f t="shared" si="4"/>
        <v>2606</v>
      </c>
      <c r="R14" s="453">
        <f t="shared" si="4"/>
        <v>335.59999999999997</v>
      </c>
      <c r="S14" s="453">
        <f t="shared" si="4"/>
        <v>0</v>
      </c>
      <c r="T14" s="453">
        <f t="shared" si="4"/>
        <v>2583.5</v>
      </c>
      <c r="U14" s="453">
        <f t="shared" si="4"/>
        <v>22.5</v>
      </c>
      <c r="V14" s="453">
        <f t="shared" si="4"/>
        <v>0</v>
      </c>
      <c r="W14" s="453">
        <f t="shared" si="4"/>
        <v>0</v>
      </c>
      <c r="X14" s="422">
        <f t="shared" si="3"/>
        <v>49356.060606060601</v>
      </c>
      <c r="Y14" s="453">
        <f>Y9+Y10+Y11+Y12+Y13</f>
        <v>1.6</v>
      </c>
      <c r="Z14" s="453">
        <f t="shared" ref="Z14:AG14" si="5">Z9+Z10+Z11+Z12+Z13</f>
        <v>0</v>
      </c>
      <c r="AA14" s="453">
        <f t="shared" si="5"/>
        <v>463.3</v>
      </c>
      <c r="AB14" s="453">
        <f t="shared" si="5"/>
        <v>267.3</v>
      </c>
      <c r="AC14" s="453">
        <f t="shared" si="5"/>
        <v>0</v>
      </c>
      <c r="AD14" s="453">
        <f t="shared" si="5"/>
        <v>462.2</v>
      </c>
      <c r="AE14" s="453">
        <f t="shared" si="5"/>
        <v>1.1000000000000001</v>
      </c>
      <c r="AF14" s="453">
        <f t="shared" si="5"/>
        <v>0</v>
      </c>
      <c r="AG14" s="453">
        <f t="shared" si="5"/>
        <v>0</v>
      </c>
      <c r="AH14" s="453">
        <f t="shared" ref="AH14" si="6">AA14/Y14/12*1000</f>
        <v>24130.208333333332</v>
      </c>
      <c r="AI14" s="453">
        <f>AI9+AI10+AI11+AI12+AI13</f>
        <v>54.8</v>
      </c>
      <c r="AJ14" s="453">
        <f t="shared" ref="AJ14:AQ14" si="7">AJ9+AJ10+AJ11+AJ12+AJ13</f>
        <v>4.4000000000000004</v>
      </c>
      <c r="AK14" s="453">
        <f t="shared" si="7"/>
        <v>24978.3</v>
      </c>
      <c r="AL14" s="453">
        <f t="shared" si="7"/>
        <v>1824.8000000000002</v>
      </c>
      <c r="AM14" s="453">
        <f t="shared" si="7"/>
        <v>913.5</v>
      </c>
      <c r="AN14" s="453">
        <f t="shared" si="7"/>
        <v>24543.4</v>
      </c>
      <c r="AO14" s="453">
        <f t="shared" si="7"/>
        <v>434.9</v>
      </c>
      <c r="AP14" s="453">
        <f t="shared" si="7"/>
        <v>906.19999999999993</v>
      </c>
      <c r="AQ14" s="453">
        <f t="shared" si="7"/>
        <v>7.3</v>
      </c>
      <c r="AR14" s="453">
        <f t="shared" ref="AR14" si="8">AK14/AI14/12*1000</f>
        <v>37984.03284671533</v>
      </c>
      <c r="AS14" s="422">
        <f>AR14/$AS$3*100</f>
        <v>100.33290941601598</v>
      </c>
      <c r="AT14" s="453">
        <f>AT9+AT10+AT11+AT12+AT13</f>
        <v>0</v>
      </c>
      <c r="AU14" s="453">
        <f t="shared" ref="AU14:BB14" si="9">AU9+AU10+AU11+AU12+AU13</f>
        <v>0</v>
      </c>
      <c r="AV14" s="453">
        <f t="shared" si="9"/>
        <v>0</v>
      </c>
      <c r="AW14" s="453">
        <f t="shared" si="9"/>
        <v>0</v>
      </c>
      <c r="AX14" s="453">
        <f t="shared" si="9"/>
        <v>0</v>
      </c>
      <c r="AY14" s="453">
        <f t="shared" si="9"/>
        <v>0</v>
      </c>
      <c r="AZ14" s="453">
        <f t="shared" si="9"/>
        <v>0</v>
      </c>
      <c r="BA14" s="453">
        <f t="shared" si="9"/>
        <v>0</v>
      </c>
      <c r="BB14" s="453">
        <f t="shared" si="9"/>
        <v>0</v>
      </c>
      <c r="BC14" s="453" t="e">
        <f t="shared" ref="BC14" si="10">AV14/AT14/12*1000</f>
        <v>#DIV/0!</v>
      </c>
      <c r="BD14" s="453">
        <f>BD9+BD10+BD11+BD12+BD13</f>
        <v>26</v>
      </c>
      <c r="BE14" s="453">
        <f t="shared" ref="BE14:BL14" si="11">BE9+BE10+BE11+BE12+BE13</f>
        <v>2.8</v>
      </c>
      <c r="BF14" s="453">
        <f t="shared" si="11"/>
        <v>8851.7999999999993</v>
      </c>
      <c r="BG14" s="453">
        <f t="shared" si="11"/>
        <v>986.2</v>
      </c>
      <c r="BH14" s="453">
        <f t="shared" si="11"/>
        <v>603.20000000000005</v>
      </c>
      <c r="BI14" s="453">
        <f t="shared" si="11"/>
        <v>8761.1999999999989</v>
      </c>
      <c r="BJ14" s="453">
        <f t="shared" si="11"/>
        <v>90.600000000000009</v>
      </c>
      <c r="BK14" s="453">
        <f t="shared" si="11"/>
        <v>596.5</v>
      </c>
      <c r="BL14" s="453">
        <f t="shared" si="11"/>
        <v>6.7</v>
      </c>
      <c r="BM14" s="453">
        <f t="shared" ref="BM14" si="12">BF14/BD14/12*1000</f>
        <v>28371.153846153844</v>
      </c>
      <c r="BN14" s="454"/>
    </row>
    <row r="15" spans="1:66" s="462" customFormat="1" ht="17.25" customHeight="1">
      <c r="A15" s="456"/>
      <c r="B15" s="457"/>
      <c r="C15" s="457"/>
      <c r="D15" s="457"/>
      <c r="E15" s="458"/>
      <c r="F15" s="458"/>
      <c r="G15" s="458"/>
      <c r="H15" s="458"/>
      <c r="I15" s="458"/>
      <c r="J15" s="458"/>
      <c r="K15" s="458"/>
      <c r="L15" s="458"/>
      <c r="M15" s="458"/>
      <c r="N15" s="459"/>
      <c r="O15" s="460"/>
      <c r="P15" s="460"/>
      <c r="Q15" s="460"/>
      <c r="R15" s="460"/>
      <c r="S15" s="460"/>
      <c r="T15" s="460"/>
      <c r="U15" s="460"/>
      <c r="V15" s="460"/>
      <c r="W15" s="460"/>
      <c r="X15" s="459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  <c r="AS15" s="459"/>
      <c r="AT15" s="460"/>
      <c r="AU15" s="460"/>
      <c r="AV15" s="460"/>
      <c r="AW15" s="460"/>
      <c r="AX15" s="460"/>
      <c r="AY15" s="460"/>
      <c r="AZ15" s="460"/>
      <c r="BA15" s="460"/>
      <c r="BB15" s="460"/>
      <c r="BC15" s="460"/>
      <c r="BD15" s="460"/>
      <c r="BE15" s="460"/>
      <c r="BF15" s="460"/>
      <c r="BG15" s="460"/>
      <c r="BH15" s="460"/>
      <c r="BI15" s="460"/>
      <c r="BJ15" s="460"/>
      <c r="BK15" s="460"/>
      <c r="BL15" s="460"/>
      <c r="BM15" s="460"/>
      <c r="BN15" s="461"/>
    </row>
    <row r="16" spans="1:66" s="468" customFormat="1" ht="22.5" hidden="1" customHeight="1">
      <c r="A16" s="463"/>
      <c r="B16" s="463"/>
      <c r="C16" s="463" t="s">
        <v>346</v>
      </c>
      <c r="D16" s="463" t="s">
        <v>347</v>
      </c>
      <c r="E16" s="464">
        <f>[5]ДШИ!$D$43</f>
        <v>86.8</v>
      </c>
      <c r="F16" s="464">
        <f>[5]ДШИ!$V$43</f>
        <v>7.2000000000000011</v>
      </c>
      <c r="G16" s="464">
        <f>[5]ДШИ!$AN$43</f>
        <v>36899.4</v>
      </c>
      <c r="H16" s="464">
        <f>[5]ДШИ!$BG$43</f>
        <v>3413.8999999999996</v>
      </c>
      <c r="I16" s="464">
        <f>[5]ДШИ!$BY$43</f>
        <v>1516.7000000000003</v>
      </c>
      <c r="J16" s="464">
        <f>[5]ДШИ!$CR$43</f>
        <v>36350.300000000003</v>
      </c>
      <c r="K16" s="464">
        <f>[5]ДШИ!$EB$43</f>
        <v>549.1</v>
      </c>
      <c r="L16" s="464">
        <f>[5]ДШИ!$ET$43</f>
        <v>1502.7</v>
      </c>
      <c r="M16" s="464">
        <f>[5]ДШИ!$GD$43</f>
        <v>14</v>
      </c>
      <c r="N16" s="465">
        <f>[5]ДШИ!$GV$43</f>
        <v>35425.691244239635</v>
      </c>
      <c r="O16" s="466">
        <f>[5]ДШИ!$E$43</f>
        <v>4.4000000000000004</v>
      </c>
      <c r="P16" s="466">
        <f>[5]ДШИ!$W$43</f>
        <v>0</v>
      </c>
      <c r="Q16" s="466">
        <f>[5]ДШИ!$AP$43</f>
        <v>2606</v>
      </c>
      <c r="R16" s="466">
        <f>[5]ДШИ!$BH$43</f>
        <v>335.59999999999997</v>
      </c>
      <c r="S16" s="466">
        <f>[5]ДШИ!$CA$43</f>
        <v>0</v>
      </c>
      <c r="T16" s="466">
        <f>[5]ДШИ!$CS$43</f>
        <v>2583.5</v>
      </c>
      <c r="U16" s="466">
        <f>[5]ДШИ!$EC$43</f>
        <v>22.5</v>
      </c>
      <c r="V16" s="466">
        <f>[5]ДШИ!$EU$43</f>
        <v>0</v>
      </c>
      <c r="W16" s="466">
        <f>[5]ДШИ!$GE$43</f>
        <v>0</v>
      </c>
      <c r="X16" s="465">
        <f>[5]ДШИ!$GW$43</f>
        <v>49356.060606060601</v>
      </c>
      <c r="Y16" s="466">
        <f>[5]ДШИ!$F$43</f>
        <v>1.6</v>
      </c>
      <c r="Z16" s="466">
        <f>[5]ДШИ!$X$43</f>
        <v>0</v>
      </c>
      <c r="AA16" s="466">
        <f>[5]ДШИ!$AQ$43</f>
        <v>463.3</v>
      </c>
      <c r="AB16" s="466">
        <f>[5]ДШИ!$BI$43</f>
        <v>267.3</v>
      </c>
      <c r="AC16" s="466">
        <f>[5]ДШИ!$CB$43</f>
        <v>0</v>
      </c>
      <c r="AD16" s="466">
        <f>[5]ДШИ!$CT$43</f>
        <v>462.2</v>
      </c>
      <c r="AE16" s="466">
        <f>[5]ДШИ!$ED$43</f>
        <v>1.1000000000000001</v>
      </c>
      <c r="AF16" s="466">
        <f>[5]ДШИ!$EV$43</f>
        <v>0</v>
      </c>
      <c r="AG16" s="466">
        <f>[5]ДШИ!$GF$43</f>
        <v>0</v>
      </c>
      <c r="AH16" s="466">
        <f>[5]ДШИ!$GX$43</f>
        <v>24130.208333333332</v>
      </c>
      <c r="AI16" s="466">
        <f>[5]ДШИ!$G$43</f>
        <v>54.8</v>
      </c>
      <c r="AJ16" s="466">
        <f>[5]ДШИ!$Y$43</f>
        <v>4.4000000000000004</v>
      </c>
      <c r="AK16" s="466">
        <f>[5]ДШИ!$AR$43</f>
        <v>24978.3</v>
      </c>
      <c r="AL16" s="466">
        <f>[5]ДШИ!$BJ$43</f>
        <v>1824.8000000000002</v>
      </c>
      <c r="AM16" s="466">
        <f>[5]ДШИ!$CC$43</f>
        <v>913.5</v>
      </c>
      <c r="AN16" s="466">
        <f>[5]ДШИ!$CU$43</f>
        <v>24543.4</v>
      </c>
      <c r="AO16" s="466">
        <f>[5]ДШИ!$EE$43</f>
        <v>434.9</v>
      </c>
      <c r="AP16" s="466">
        <f>[5]ДШИ!$EW$43</f>
        <v>906.19999999999993</v>
      </c>
      <c r="AQ16" s="466">
        <f>[5]ДШИ!$GG$43</f>
        <v>7.3</v>
      </c>
      <c r="AR16" s="466">
        <f>[5]ДШИ!$GY$43</f>
        <v>37984.03284671533</v>
      </c>
      <c r="AS16" s="465">
        <f>AR16/AS3*100</f>
        <v>100.33290941601598</v>
      </c>
      <c r="AT16" s="466">
        <f>[5]ДШИ!$S$43</f>
        <v>0</v>
      </c>
      <c r="AU16" s="466">
        <f>[5]ДШИ!$AK$43</f>
        <v>0</v>
      </c>
      <c r="AV16" s="466">
        <f>[5]ДШИ!$BD$43</f>
        <v>0</v>
      </c>
      <c r="AW16" s="466">
        <f>[5]ДШИ!$BV$43</f>
        <v>0</v>
      </c>
      <c r="AX16" s="466">
        <f>[5]ДШИ!$CO$43</f>
        <v>0</v>
      </c>
      <c r="AY16" s="466">
        <f>[5]ДШИ!$DG$43</f>
        <v>0</v>
      </c>
      <c r="AZ16" s="466">
        <f>[5]ДШИ!$EQ$43</f>
        <v>0</v>
      </c>
      <c r="BA16" s="466">
        <f>[5]ДШИ!$FI$43</f>
        <v>0</v>
      </c>
      <c r="BB16" s="466">
        <f>[5]ДШИ!$GS$43</f>
        <v>0</v>
      </c>
      <c r="BC16" s="466" t="e">
        <f>[5]ДШИ!$HG$43</f>
        <v>#DIV/0!</v>
      </c>
      <c r="BD16" s="466">
        <f>[5]ДШИ!$U$43</f>
        <v>26</v>
      </c>
      <c r="BE16" s="466">
        <f>[5]ДШИ!$AM$43</f>
        <v>2.8</v>
      </c>
      <c r="BF16" s="466">
        <f>[5]ДШИ!$BF$43</f>
        <v>8851.7999999999993</v>
      </c>
      <c r="BG16" s="466">
        <f>[5]ДШИ!$BX$43</f>
        <v>986.2</v>
      </c>
      <c r="BH16" s="466">
        <f>[5]ДШИ!$CQ$43</f>
        <v>603.20000000000005</v>
      </c>
      <c r="BI16" s="466">
        <f>[5]ДШИ!$DI$43</f>
        <v>8761.1999999999989</v>
      </c>
      <c r="BJ16" s="466">
        <f>[5]ДШИ!$ES$43</f>
        <v>90.600000000000009</v>
      </c>
      <c r="BK16" s="466">
        <f>[5]ДШИ!$FK$43</f>
        <v>596.5</v>
      </c>
      <c r="BL16" s="466">
        <f>[5]ДШИ!$GU$43</f>
        <v>6.7</v>
      </c>
      <c r="BM16" s="466">
        <f>[5]ДШИ!$HH$43</f>
        <v>28371.153846153844</v>
      </c>
      <c r="BN16" s="467"/>
    </row>
    <row r="17" spans="1:66" s="468" customFormat="1" ht="22.5" hidden="1" customHeight="1">
      <c r="A17" s="463"/>
      <c r="B17" s="463"/>
      <c r="C17" s="463"/>
      <c r="D17" s="469"/>
      <c r="E17" s="464">
        <f>E16-E14</f>
        <v>0</v>
      </c>
      <c r="F17" s="464">
        <f t="shared" ref="F17:BM17" si="13">F16-F14</f>
        <v>0</v>
      </c>
      <c r="G17" s="464">
        <f t="shared" si="13"/>
        <v>0</v>
      </c>
      <c r="H17" s="464">
        <f t="shared" si="13"/>
        <v>0</v>
      </c>
      <c r="I17" s="464">
        <f t="shared" si="13"/>
        <v>0</v>
      </c>
      <c r="J17" s="464">
        <f t="shared" si="13"/>
        <v>0</v>
      </c>
      <c r="K17" s="464">
        <f t="shared" si="13"/>
        <v>0</v>
      </c>
      <c r="L17" s="464">
        <f>L16-L14</f>
        <v>0</v>
      </c>
      <c r="M17" s="464">
        <f t="shared" si="13"/>
        <v>0</v>
      </c>
      <c r="N17" s="464">
        <f>N16-N14</f>
        <v>0</v>
      </c>
      <c r="O17" s="464">
        <f t="shared" si="13"/>
        <v>0</v>
      </c>
      <c r="P17" s="464">
        <f t="shared" si="13"/>
        <v>0</v>
      </c>
      <c r="Q17" s="464">
        <f t="shared" si="13"/>
        <v>0</v>
      </c>
      <c r="R17" s="464">
        <f t="shared" si="13"/>
        <v>0</v>
      </c>
      <c r="S17" s="464">
        <f t="shared" si="13"/>
        <v>0</v>
      </c>
      <c r="T17" s="464">
        <f t="shared" si="13"/>
        <v>0</v>
      </c>
      <c r="U17" s="464">
        <f t="shared" si="13"/>
        <v>0</v>
      </c>
      <c r="V17" s="464">
        <f t="shared" si="13"/>
        <v>0</v>
      </c>
      <c r="W17" s="464">
        <f t="shared" si="13"/>
        <v>0</v>
      </c>
      <c r="X17" s="464">
        <f t="shared" si="13"/>
        <v>0</v>
      </c>
      <c r="Y17" s="464">
        <f t="shared" si="13"/>
        <v>0</v>
      </c>
      <c r="Z17" s="464">
        <f t="shared" si="13"/>
        <v>0</v>
      </c>
      <c r="AA17" s="464">
        <f t="shared" si="13"/>
        <v>0</v>
      </c>
      <c r="AB17" s="464">
        <f t="shared" si="13"/>
        <v>0</v>
      </c>
      <c r="AC17" s="464">
        <f t="shared" si="13"/>
        <v>0</v>
      </c>
      <c r="AD17" s="464">
        <f t="shared" si="13"/>
        <v>0</v>
      </c>
      <c r="AE17" s="464">
        <f t="shared" si="13"/>
        <v>0</v>
      </c>
      <c r="AF17" s="464">
        <f t="shared" si="13"/>
        <v>0</v>
      </c>
      <c r="AG17" s="464">
        <f t="shared" si="13"/>
        <v>0</v>
      </c>
      <c r="AH17" s="464">
        <f t="shared" si="13"/>
        <v>0</v>
      </c>
      <c r="AI17" s="464">
        <f t="shared" si="13"/>
        <v>0</v>
      </c>
      <c r="AJ17" s="464">
        <f t="shared" si="13"/>
        <v>0</v>
      </c>
      <c r="AK17" s="464">
        <f t="shared" si="13"/>
        <v>0</v>
      </c>
      <c r="AL17" s="464">
        <f t="shared" si="13"/>
        <v>0</v>
      </c>
      <c r="AM17" s="464">
        <f t="shared" si="13"/>
        <v>0</v>
      </c>
      <c r="AN17" s="464">
        <f t="shared" si="13"/>
        <v>0</v>
      </c>
      <c r="AO17" s="464">
        <f t="shared" si="13"/>
        <v>0</v>
      </c>
      <c r="AP17" s="464">
        <f t="shared" si="13"/>
        <v>0</v>
      </c>
      <c r="AQ17" s="464">
        <f t="shared" si="13"/>
        <v>0</v>
      </c>
      <c r="AR17" s="464">
        <f t="shared" si="13"/>
        <v>0</v>
      </c>
      <c r="AS17" s="464">
        <f>AS16-AS14</f>
        <v>0</v>
      </c>
      <c r="AT17" s="464">
        <f t="shared" si="13"/>
        <v>0</v>
      </c>
      <c r="AU17" s="464">
        <f t="shared" si="13"/>
        <v>0</v>
      </c>
      <c r="AV17" s="464">
        <f t="shared" si="13"/>
        <v>0</v>
      </c>
      <c r="AW17" s="464">
        <f t="shared" si="13"/>
        <v>0</v>
      </c>
      <c r="AX17" s="464">
        <f t="shared" si="13"/>
        <v>0</v>
      </c>
      <c r="AY17" s="464">
        <f t="shared" si="13"/>
        <v>0</v>
      </c>
      <c r="AZ17" s="464">
        <f t="shared" si="13"/>
        <v>0</v>
      </c>
      <c r="BA17" s="464">
        <f t="shared" si="13"/>
        <v>0</v>
      </c>
      <c r="BB17" s="464">
        <f t="shared" si="13"/>
        <v>0</v>
      </c>
      <c r="BC17" s="464" t="e">
        <f t="shared" si="13"/>
        <v>#DIV/0!</v>
      </c>
      <c r="BD17" s="464">
        <f t="shared" si="13"/>
        <v>0</v>
      </c>
      <c r="BE17" s="464">
        <f t="shared" si="13"/>
        <v>0</v>
      </c>
      <c r="BF17" s="464">
        <f t="shared" si="13"/>
        <v>0</v>
      </c>
      <c r="BG17" s="464">
        <f t="shared" si="13"/>
        <v>0</v>
      </c>
      <c r="BH17" s="464">
        <f t="shared" si="13"/>
        <v>0</v>
      </c>
      <c r="BI17" s="464">
        <f t="shared" si="13"/>
        <v>0</v>
      </c>
      <c r="BJ17" s="464">
        <f t="shared" si="13"/>
        <v>0</v>
      </c>
      <c r="BK17" s="464">
        <f t="shared" si="13"/>
        <v>0</v>
      </c>
      <c r="BL17" s="464">
        <f t="shared" si="13"/>
        <v>0</v>
      </c>
      <c r="BM17" s="464">
        <f t="shared" si="13"/>
        <v>0</v>
      </c>
      <c r="BN17" s="467"/>
    </row>
    <row r="18" spans="1:66" ht="30.75" customHeight="1" thickBot="1">
      <c r="A18" s="750" t="s">
        <v>260</v>
      </c>
      <c r="B18" s="751"/>
      <c r="C18" s="751"/>
      <c r="D18" s="751"/>
      <c r="E18" s="470"/>
      <c r="F18" s="471"/>
      <c r="G18" s="472"/>
      <c r="H18" s="471"/>
      <c r="I18" s="471"/>
      <c r="J18" s="471"/>
      <c r="K18" s="471"/>
      <c r="L18" s="471"/>
      <c r="M18" s="471"/>
      <c r="N18" s="473"/>
      <c r="O18" s="472"/>
      <c r="P18" s="471"/>
      <c r="Q18" s="472"/>
      <c r="R18" s="471"/>
      <c r="S18" s="471"/>
      <c r="T18" s="471"/>
      <c r="U18" s="471"/>
      <c r="V18" s="471"/>
      <c r="W18" s="471"/>
      <c r="X18" s="472"/>
      <c r="Y18" s="472"/>
      <c r="Z18" s="471"/>
      <c r="AA18" s="472"/>
      <c r="AB18" s="471"/>
      <c r="AC18" s="471"/>
      <c r="AD18" s="471"/>
      <c r="AE18" s="471"/>
      <c r="AF18" s="471"/>
      <c r="AG18" s="471"/>
      <c r="AH18" s="472"/>
      <c r="AI18" s="472"/>
      <c r="AJ18" s="471"/>
      <c r="AK18" s="472"/>
      <c r="AL18" s="471"/>
      <c r="AM18" s="471"/>
      <c r="AN18" s="471"/>
      <c r="AO18" s="471"/>
      <c r="AP18" s="471"/>
      <c r="AQ18" s="471"/>
      <c r="AR18" s="472"/>
      <c r="AS18" s="472"/>
      <c r="AT18" s="472"/>
      <c r="AU18" s="471"/>
      <c r="AV18" s="472"/>
      <c r="AW18" s="471"/>
      <c r="AX18" s="471"/>
      <c r="AY18" s="471"/>
      <c r="AZ18" s="471"/>
      <c r="BA18" s="471"/>
      <c r="BB18" s="471"/>
      <c r="BC18" s="472"/>
      <c r="BD18" s="472"/>
      <c r="BE18" s="471"/>
      <c r="BF18" s="472"/>
      <c r="BG18" s="471"/>
      <c r="BH18" s="471"/>
      <c r="BI18" s="471"/>
      <c r="BJ18" s="471"/>
      <c r="BK18" s="471"/>
      <c r="BL18" s="471"/>
      <c r="BM18" s="474"/>
    </row>
    <row r="19" spans="1:66" s="478" customFormat="1" ht="60" customHeight="1">
      <c r="A19" s="475" t="s">
        <v>19</v>
      </c>
      <c r="B19" s="476">
        <v>46634572</v>
      </c>
      <c r="C19" s="476" t="s">
        <v>338</v>
      </c>
      <c r="D19" s="476" t="s">
        <v>348</v>
      </c>
      <c r="E19" s="428">
        <f>O19+Y19+AI19+AT19+BD19</f>
        <v>9</v>
      </c>
      <c r="F19" s="428">
        <f>P19+Z19+AJ19+AU19+BE19</f>
        <v>0</v>
      </c>
      <c r="G19" s="428">
        <f>J19+K19</f>
        <v>6108.9</v>
      </c>
      <c r="H19" s="428">
        <f t="shared" ref="H19:M44" si="14">R19+AB19+AL19+AW19+BG19</f>
        <v>516.1</v>
      </c>
      <c r="I19" s="428">
        <f t="shared" si="14"/>
        <v>0</v>
      </c>
      <c r="J19" s="428">
        <f t="shared" si="14"/>
        <v>6088.5999999999995</v>
      </c>
      <c r="K19" s="428">
        <f t="shared" si="14"/>
        <v>20.3</v>
      </c>
      <c r="L19" s="428">
        <f t="shared" si="14"/>
        <v>0</v>
      </c>
      <c r="M19" s="429">
        <f t="shared" si="14"/>
        <v>0</v>
      </c>
      <c r="N19" s="418">
        <f>G19/E19/12*1000</f>
        <v>56563.888888888891</v>
      </c>
      <c r="O19" s="437">
        <f>[5]ДШИ!$E$12</f>
        <v>1</v>
      </c>
      <c r="P19" s="428"/>
      <c r="Q19" s="428">
        <f>[5]ДШИ!$AP$12</f>
        <v>716.2</v>
      </c>
      <c r="R19" s="428">
        <f>[5]ДШИ!$BH$12</f>
        <v>280.7</v>
      </c>
      <c r="S19" s="428"/>
      <c r="T19" s="428">
        <f>[5]ДШИ!$CS$12</f>
        <v>716.2</v>
      </c>
      <c r="U19" s="433"/>
      <c r="V19" s="428"/>
      <c r="W19" s="428"/>
      <c r="X19" s="434">
        <f>Q19/O19/12*1000</f>
        <v>59683.333333333336</v>
      </c>
      <c r="Y19" s="428"/>
      <c r="Z19" s="428"/>
      <c r="AA19" s="428"/>
      <c r="AB19" s="428"/>
      <c r="AC19" s="428"/>
      <c r="AD19" s="428"/>
      <c r="AE19" s="433"/>
      <c r="AF19" s="428"/>
      <c r="AG19" s="433"/>
      <c r="AH19" s="434" t="e">
        <f>AA19/Y19/12*1000</f>
        <v>#DIV/0!</v>
      </c>
      <c r="AI19" s="428">
        <f>[5]ДШИ!$G$12</f>
        <v>8</v>
      </c>
      <c r="AJ19" s="428"/>
      <c r="AK19" s="428">
        <f>[5]ДШИ!$AR$12</f>
        <v>5392.7</v>
      </c>
      <c r="AL19" s="428">
        <f>[5]ДШИ!$BJ$12</f>
        <v>235.4</v>
      </c>
      <c r="AM19" s="428"/>
      <c r="AN19" s="428">
        <f>[5]ДШИ!$CU$12</f>
        <v>5372.4</v>
      </c>
      <c r="AO19" s="433">
        <f>[5]ДШИ!$EE$12</f>
        <v>20.3</v>
      </c>
      <c r="AP19" s="428"/>
      <c r="AQ19" s="433"/>
      <c r="AR19" s="435">
        <f>AK19/AI19/12*1000</f>
        <v>56173.958333333328</v>
      </c>
      <c r="AS19" s="430">
        <f>AR19/AS3*100</f>
        <v>148.38068131790726</v>
      </c>
      <c r="AT19" s="437"/>
      <c r="AU19" s="428"/>
      <c r="AV19" s="428"/>
      <c r="AW19" s="428"/>
      <c r="AX19" s="428"/>
      <c r="AY19" s="428"/>
      <c r="AZ19" s="428"/>
      <c r="BA19" s="428"/>
      <c r="BB19" s="428"/>
      <c r="BC19" s="434" t="e">
        <f>AV19/AT19/12*1000</f>
        <v>#DIV/0!</v>
      </c>
      <c r="BD19" s="428"/>
      <c r="BE19" s="428"/>
      <c r="BF19" s="428"/>
      <c r="BG19" s="428"/>
      <c r="BH19" s="428"/>
      <c r="BI19" s="428"/>
      <c r="BJ19" s="433"/>
      <c r="BK19" s="428"/>
      <c r="BL19" s="433"/>
      <c r="BM19" s="434" t="e">
        <f>BF19/BD19/12*1000</f>
        <v>#DIV/0!</v>
      </c>
      <c r="BN19" s="477"/>
    </row>
    <row r="20" spans="1:66" ht="60" customHeight="1">
      <c r="A20" s="413" t="s">
        <v>25</v>
      </c>
      <c r="B20" s="426">
        <v>46631622</v>
      </c>
      <c r="C20" s="426" t="s">
        <v>338</v>
      </c>
      <c r="D20" s="427" t="s">
        <v>349</v>
      </c>
      <c r="E20" s="428">
        <f t="shared" ref="E20:F44" si="15">O20+Y20+AI20+AT20+BD20</f>
        <v>21.099999999999998</v>
      </c>
      <c r="F20" s="428">
        <f t="shared" si="15"/>
        <v>0.5</v>
      </c>
      <c r="G20" s="428">
        <f>J20+K20</f>
        <v>11325.1</v>
      </c>
      <c r="H20" s="428">
        <f t="shared" si="14"/>
        <v>595.29999999999995</v>
      </c>
      <c r="I20" s="428">
        <f t="shared" si="14"/>
        <v>119.4</v>
      </c>
      <c r="J20" s="428">
        <f>T20+AD20+AN20+AY20+BI20</f>
        <v>11249.9</v>
      </c>
      <c r="K20" s="428">
        <f t="shared" si="14"/>
        <v>75.2</v>
      </c>
      <c r="L20" s="428">
        <f t="shared" si="14"/>
        <v>119.4</v>
      </c>
      <c r="M20" s="429">
        <f t="shared" si="14"/>
        <v>0</v>
      </c>
      <c r="N20" s="430">
        <f>G20/E20/12*1000</f>
        <v>44727.883096366517</v>
      </c>
      <c r="O20" s="419">
        <f>[5]ДШИ!$E$16</f>
        <v>1</v>
      </c>
      <c r="P20" s="428"/>
      <c r="Q20" s="428">
        <f>[5]ДШИ!$AP$16</f>
        <v>901.8</v>
      </c>
      <c r="R20" s="420">
        <f>[5]ДШИ!$BH$16</f>
        <v>280.5</v>
      </c>
      <c r="S20" s="428"/>
      <c r="T20" s="420">
        <f>[5]ДШИ!$CS$16</f>
        <v>901.8</v>
      </c>
      <c r="U20" s="433"/>
      <c r="V20" s="428"/>
      <c r="W20" s="428"/>
      <c r="X20" s="434">
        <f t="shared" ref="X20:X47" si="16">Q20/O20/12*1000</f>
        <v>75149.999999999985</v>
      </c>
      <c r="Y20" s="428">
        <f>[5]ДШИ!$F$16</f>
        <v>1</v>
      </c>
      <c r="Z20" s="428"/>
      <c r="AA20" s="428">
        <f>[5]ДШИ!$AQ$16</f>
        <v>856.3</v>
      </c>
      <c r="AB20" s="428">
        <f>[5]ДШИ!$BI$16</f>
        <v>314.8</v>
      </c>
      <c r="AC20" s="428"/>
      <c r="AD20" s="428">
        <f>[5]ДШИ!$CT$16</f>
        <v>856.3</v>
      </c>
      <c r="AE20" s="433"/>
      <c r="AF20" s="428"/>
      <c r="AG20" s="433"/>
      <c r="AH20" s="434">
        <f t="shared" ref="AH20:AH48" si="17">AA20/Y20/12*1000</f>
        <v>71358.333333333328</v>
      </c>
      <c r="AI20" s="420">
        <f>[5]ДШИ!$G$16</f>
        <v>14.4</v>
      </c>
      <c r="AJ20" s="428">
        <f>[5]ДШИ!$Y$16</f>
        <v>0.3</v>
      </c>
      <c r="AK20" s="428">
        <f>[5]ДШИ!$AR$16</f>
        <v>8182.4</v>
      </c>
      <c r="AL20" s="420"/>
      <c r="AM20" s="428">
        <f>[5]ДШИ!$CC$16</f>
        <v>62.4</v>
      </c>
      <c r="AN20" s="420">
        <f>[5]ДШИ!$CU$16</f>
        <v>8107.2</v>
      </c>
      <c r="AO20" s="420">
        <f>[5]ДШИ!$EE$16</f>
        <v>75.2</v>
      </c>
      <c r="AP20" s="420">
        <f>[5]ДШИ!$EW$16</f>
        <v>62.4</v>
      </c>
      <c r="AQ20" s="433"/>
      <c r="AR20" s="435">
        <f t="shared" ref="AR20:AR48" si="18">AK20/AI20/12*1000</f>
        <v>47351.851851851847</v>
      </c>
      <c r="AS20" s="430">
        <f>AR20/$AS$3*100</f>
        <v>125.07753143814213</v>
      </c>
      <c r="AT20" s="437"/>
      <c r="AU20" s="428">
        <f>[5]ДШИ!$AK$16</f>
        <v>0.2</v>
      </c>
      <c r="AV20" s="428"/>
      <c r="AW20" s="428"/>
      <c r="AX20" s="428">
        <f>[5]ДШИ!$CO$16</f>
        <v>57</v>
      </c>
      <c r="AY20" s="428"/>
      <c r="AZ20" s="428"/>
      <c r="BA20" s="428">
        <f>[5]ДШИ!$FI$16</f>
        <v>57</v>
      </c>
      <c r="BB20" s="428"/>
      <c r="BC20" s="434" t="e">
        <f>AV20/AT20/12*1000</f>
        <v>#DIV/0!</v>
      </c>
      <c r="BD20" s="420">
        <f>[5]ДШИ!$U$16</f>
        <v>4.7</v>
      </c>
      <c r="BE20" s="420"/>
      <c r="BF20" s="428">
        <f>[5]ДШИ!$BF$16</f>
        <v>1384.6</v>
      </c>
      <c r="BG20" s="420"/>
      <c r="BH20" s="428"/>
      <c r="BI20" s="420">
        <f>[5]ДШИ!$DI$16</f>
        <v>1384.6</v>
      </c>
      <c r="BJ20" s="433"/>
      <c r="BK20" s="428"/>
      <c r="BL20" s="433"/>
      <c r="BM20" s="434">
        <f t="shared" ref="BM20:BM48" si="19">BF20/BD20/12*1000</f>
        <v>24549.64539007092</v>
      </c>
    </row>
    <row r="21" spans="1:66" ht="60" customHeight="1">
      <c r="A21" s="413" t="s">
        <v>27</v>
      </c>
      <c r="B21" s="426">
        <v>36308989</v>
      </c>
      <c r="C21" s="426" t="s">
        <v>343</v>
      </c>
      <c r="D21" s="427" t="s">
        <v>350</v>
      </c>
      <c r="E21" s="428">
        <f t="shared" si="15"/>
        <v>28.599999999999998</v>
      </c>
      <c r="F21" s="428">
        <f t="shared" si="15"/>
        <v>0.4</v>
      </c>
      <c r="G21" s="428">
        <f t="shared" ref="G21:G47" si="20">J21+K21</f>
        <v>10718.2</v>
      </c>
      <c r="H21" s="428">
        <f t="shared" si="14"/>
        <v>650.09999999999991</v>
      </c>
      <c r="I21" s="428">
        <f t="shared" si="14"/>
        <v>77.2</v>
      </c>
      <c r="J21" s="428">
        <f t="shared" si="14"/>
        <v>10718.2</v>
      </c>
      <c r="K21" s="428">
        <f t="shared" si="14"/>
        <v>0</v>
      </c>
      <c r="L21" s="428">
        <f t="shared" si="14"/>
        <v>77.2</v>
      </c>
      <c r="M21" s="429">
        <f t="shared" si="14"/>
        <v>0</v>
      </c>
      <c r="N21" s="430">
        <f t="shared" ref="N21:N47" si="21">G21/E21/12*1000</f>
        <v>31230.186480186487</v>
      </c>
      <c r="O21" s="419">
        <f>[5]ДШИ!$E$17</f>
        <v>1</v>
      </c>
      <c r="P21" s="428"/>
      <c r="Q21" s="428">
        <f>[5]ДШИ!$AP$17</f>
        <v>674.2</v>
      </c>
      <c r="R21" s="420">
        <f>[5]ДШИ!$BH$17</f>
        <v>259.39999999999998</v>
      </c>
      <c r="S21" s="428"/>
      <c r="T21" s="420">
        <f>[5]ДШИ!$CS$17</f>
        <v>674.2</v>
      </c>
      <c r="U21" s="433"/>
      <c r="V21" s="428"/>
      <c r="W21" s="428"/>
      <c r="X21" s="434">
        <f t="shared" si="16"/>
        <v>56183.333333333336</v>
      </c>
      <c r="Y21" s="420">
        <f>[5]ДШИ!$F$17</f>
        <v>1.9</v>
      </c>
      <c r="Z21" s="428"/>
      <c r="AA21" s="428">
        <f>[5]ДШИ!$AQ$17</f>
        <v>646.79999999999995</v>
      </c>
      <c r="AB21" s="420">
        <f>[5]ДШИ!$BI$17</f>
        <v>123.2</v>
      </c>
      <c r="AC21" s="428"/>
      <c r="AD21" s="420">
        <f>[5]ДШИ!$CT$17</f>
        <v>646.79999999999995</v>
      </c>
      <c r="AE21" s="433"/>
      <c r="AF21" s="428"/>
      <c r="AG21" s="433"/>
      <c r="AH21" s="434">
        <f t="shared" si="17"/>
        <v>28368.42105263158</v>
      </c>
      <c r="AI21" s="420">
        <f>[5]ДШИ!$G$17</f>
        <v>16.899999999999999</v>
      </c>
      <c r="AJ21" s="420">
        <f>[5]ДШИ!$Y$17</f>
        <v>0.4</v>
      </c>
      <c r="AK21" s="428">
        <f>[5]ДШИ!$AR$17</f>
        <v>7695.5</v>
      </c>
      <c r="AL21" s="420">
        <f>[5]ДШИ!$BJ$17</f>
        <v>121.1</v>
      </c>
      <c r="AM21" s="428">
        <f>[5]ДШИ!$CC$17</f>
        <v>77.2</v>
      </c>
      <c r="AN21" s="420">
        <f>[5]ДШИ!$CU$17</f>
        <v>7695.5</v>
      </c>
      <c r="AO21" s="420"/>
      <c r="AP21" s="420">
        <f>[5]ДШИ!$EW$17</f>
        <v>77.2</v>
      </c>
      <c r="AQ21" s="433"/>
      <c r="AR21" s="435">
        <f t="shared" si="18"/>
        <v>37946.25246548323</v>
      </c>
      <c r="AS21" s="430">
        <f t="shared" ref="AS21:AS49" si="22">AR21/$AS$3*100</f>
        <v>100.23311444208154</v>
      </c>
      <c r="AT21" s="437"/>
      <c r="AU21" s="428"/>
      <c r="AV21" s="428"/>
      <c r="AW21" s="428"/>
      <c r="AX21" s="428"/>
      <c r="AY21" s="428"/>
      <c r="AZ21" s="428"/>
      <c r="BA21" s="428"/>
      <c r="BB21" s="428"/>
      <c r="BC21" s="434" t="e">
        <f t="shared" ref="BC21:BC48" si="23">AV21/AT21/12*1000</f>
        <v>#DIV/0!</v>
      </c>
      <c r="BD21" s="420">
        <f>[5]ДШИ!$U$17</f>
        <v>8.8000000000000007</v>
      </c>
      <c r="BE21" s="420"/>
      <c r="BF21" s="428">
        <f>[5]ДШИ!$BF$17</f>
        <v>1701.7</v>
      </c>
      <c r="BG21" s="420">
        <f>[5]ДШИ!$BX$17</f>
        <v>146.4</v>
      </c>
      <c r="BH21" s="428"/>
      <c r="BI21" s="420">
        <f>[5]ДШИ!$DI$17</f>
        <v>1701.7</v>
      </c>
      <c r="BJ21" s="420"/>
      <c r="BK21" s="428"/>
      <c r="BL21" s="433"/>
      <c r="BM21" s="434">
        <f t="shared" si="19"/>
        <v>16114.583333333332</v>
      </c>
    </row>
    <row r="22" spans="1:66" s="478" customFormat="1" ht="60" customHeight="1">
      <c r="A22" s="479" t="s">
        <v>28</v>
      </c>
      <c r="B22" s="480">
        <v>46632320</v>
      </c>
      <c r="C22" s="480" t="s">
        <v>338</v>
      </c>
      <c r="D22" s="476" t="s">
        <v>351</v>
      </c>
      <c r="E22" s="428">
        <f t="shared" si="15"/>
        <v>14.4</v>
      </c>
      <c r="F22" s="428">
        <f t="shared" si="15"/>
        <v>2.4000000000000004</v>
      </c>
      <c r="G22" s="428">
        <f t="shared" si="20"/>
        <v>7446.7999999999993</v>
      </c>
      <c r="H22" s="428">
        <f t="shared" si="14"/>
        <v>357.4</v>
      </c>
      <c r="I22" s="428">
        <f t="shared" si="14"/>
        <v>632.79999999999995</v>
      </c>
      <c r="J22" s="428">
        <f t="shared" si="14"/>
        <v>7446.7999999999993</v>
      </c>
      <c r="K22" s="428">
        <f t="shared" si="14"/>
        <v>0</v>
      </c>
      <c r="L22" s="428">
        <f t="shared" si="14"/>
        <v>632.79999999999995</v>
      </c>
      <c r="M22" s="429">
        <f t="shared" si="14"/>
        <v>0</v>
      </c>
      <c r="N22" s="430">
        <f t="shared" si="21"/>
        <v>43094.907407407394</v>
      </c>
      <c r="O22" s="437">
        <f>[5]ДШИ!$E$19</f>
        <v>1</v>
      </c>
      <c r="P22" s="428"/>
      <c r="Q22" s="428">
        <f>[5]ДШИ!$AP$19</f>
        <v>851.9</v>
      </c>
      <c r="R22" s="428">
        <f>[5]ДШИ!$BH$19</f>
        <v>357.4</v>
      </c>
      <c r="S22" s="428"/>
      <c r="T22" s="428">
        <f>[5]ДШИ!$CS$19</f>
        <v>851.9</v>
      </c>
      <c r="U22" s="433"/>
      <c r="V22" s="428"/>
      <c r="W22" s="428"/>
      <c r="X22" s="434">
        <f t="shared" si="16"/>
        <v>70991.666666666657</v>
      </c>
      <c r="Y22" s="428"/>
      <c r="Z22" s="428">
        <f>[5]ДШИ!$X$19</f>
        <v>0.1</v>
      </c>
      <c r="AA22" s="428"/>
      <c r="AB22" s="420"/>
      <c r="AC22" s="428">
        <f>[5]ДШИ!$CB$19</f>
        <v>26.3</v>
      </c>
      <c r="AD22" s="428"/>
      <c r="AE22" s="433"/>
      <c r="AF22" s="428">
        <f>[5]ДШИ!$EV$19</f>
        <v>26.3</v>
      </c>
      <c r="AG22" s="433"/>
      <c r="AH22" s="434" t="e">
        <f t="shared" si="17"/>
        <v>#DIV/0!</v>
      </c>
      <c r="AI22" s="428">
        <f>[5]ДШИ!$G$19</f>
        <v>10</v>
      </c>
      <c r="AJ22" s="428">
        <f>[5]ДШИ!$Y$19</f>
        <v>2.2000000000000002</v>
      </c>
      <c r="AK22" s="428">
        <f>[5]ДШИ!$AR$19</f>
        <v>5534.2</v>
      </c>
      <c r="AL22" s="428"/>
      <c r="AM22" s="428">
        <f>[5]ДШИ!$CC$19</f>
        <v>580.70000000000005</v>
      </c>
      <c r="AN22" s="428">
        <f>[5]ДШИ!$CU$19</f>
        <v>5534.2</v>
      </c>
      <c r="AO22" s="433"/>
      <c r="AP22" s="428">
        <f>[5]ДШИ!$EW$19</f>
        <v>580.70000000000005</v>
      </c>
      <c r="AQ22" s="433"/>
      <c r="AR22" s="435">
        <f t="shared" si="18"/>
        <v>46118.333333333336</v>
      </c>
      <c r="AS22" s="430">
        <f t="shared" si="22"/>
        <v>121.81925440681847</v>
      </c>
      <c r="AT22" s="437"/>
      <c r="AU22" s="428"/>
      <c r="AV22" s="428"/>
      <c r="AW22" s="428"/>
      <c r="AX22" s="428"/>
      <c r="AY22" s="428"/>
      <c r="AZ22" s="428"/>
      <c r="BA22" s="428"/>
      <c r="BB22" s="428"/>
      <c r="BC22" s="434" t="e">
        <f t="shared" si="23"/>
        <v>#DIV/0!</v>
      </c>
      <c r="BD22" s="428">
        <f>[5]ДШИ!$U$19</f>
        <v>3.4</v>
      </c>
      <c r="BE22" s="428">
        <f>[5]ДШИ!$AM$19</f>
        <v>0.1</v>
      </c>
      <c r="BF22" s="428">
        <f>[5]ДШИ!$BF$19</f>
        <v>1060.7</v>
      </c>
      <c r="BG22" s="428"/>
      <c r="BH22" s="428">
        <f>[5]ДШИ!$CQ$19</f>
        <v>25.8</v>
      </c>
      <c r="BI22" s="428">
        <f>[5]ДШИ!$DI$19</f>
        <v>1060.7</v>
      </c>
      <c r="BJ22" s="433"/>
      <c r="BK22" s="428">
        <f>[5]ДШИ!$FK$19</f>
        <v>25.8</v>
      </c>
      <c r="BL22" s="433"/>
      <c r="BM22" s="434">
        <f t="shared" si="19"/>
        <v>25997.549019607846</v>
      </c>
      <c r="BN22" s="477"/>
    </row>
    <row r="23" spans="1:66" ht="60" customHeight="1">
      <c r="A23" s="413" t="s">
        <v>30</v>
      </c>
      <c r="B23" s="426">
        <v>36307062</v>
      </c>
      <c r="C23" s="426" t="s">
        <v>338</v>
      </c>
      <c r="D23" s="427" t="s">
        <v>352</v>
      </c>
      <c r="E23" s="428">
        <f t="shared" si="15"/>
        <v>16.2</v>
      </c>
      <c r="F23" s="428">
        <f t="shared" si="15"/>
        <v>0.9</v>
      </c>
      <c r="G23" s="428">
        <f t="shared" si="20"/>
        <v>7951.7000000000007</v>
      </c>
      <c r="H23" s="428">
        <f t="shared" si="14"/>
        <v>0</v>
      </c>
      <c r="I23" s="428">
        <f t="shared" si="14"/>
        <v>535.6</v>
      </c>
      <c r="J23" s="428">
        <f t="shared" si="14"/>
        <v>7757.6</v>
      </c>
      <c r="K23" s="428">
        <f t="shared" si="14"/>
        <v>194.1</v>
      </c>
      <c r="L23" s="428">
        <f t="shared" si="14"/>
        <v>535.6</v>
      </c>
      <c r="M23" s="429">
        <f t="shared" si="14"/>
        <v>0</v>
      </c>
      <c r="N23" s="430">
        <f t="shared" si="21"/>
        <v>40903.806584362144</v>
      </c>
      <c r="O23" s="419">
        <f>[5]ДШИ!$E$20</f>
        <v>1</v>
      </c>
      <c r="P23" s="428"/>
      <c r="Q23" s="428">
        <f>[5]ДШИ!$AP$20</f>
        <v>582.29999999999995</v>
      </c>
      <c r="R23" s="420"/>
      <c r="S23" s="428"/>
      <c r="T23" s="420">
        <f>[5]ДШИ!$CS$20</f>
        <v>582.29999999999995</v>
      </c>
      <c r="U23" s="433"/>
      <c r="V23" s="428"/>
      <c r="W23" s="428"/>
      <c r="X23" s="434">
        <f t="shared" si="16"/>
        <v>48525</v>
      </c>
      <c r="Y23" s="420">
        <f>[5]ДШИ!$F$20</f>
        <v>1</v>
      </c>
      <c r="Z23" s="428"/>
      <c r="AA23" s="428">
        <f>[5]ДШИ!$AQ$20</f>
        <v>454</v>
      </c>
      <c r="AB23" s="420"/>
      <c r="AC23" s="428"/>
      <c r="AD23" s="420">
        <f>[5]ДШИ!$CT$20</f>
        <v>454</v>
      </c>
      <c r="AE23" s="433"/>
      <c r="AF23" s="428"/>
      <c r="AG23" s="433"/>
      <c r="AH23" s="434">
        <f t="shared" si="17"/>
        <v>37833.333333333336</v>
      </c>
      <c r="AI23" s="420">
        <f>[5]ДШИ!$G$20</f>
        <v>9.1999999999999993</v>
      </c>
      <c r="AJ23" s="420">
        <f>[5]ДШИ!$Y$20</f>
        <v>0.9</v>
      </c>
      <c r="AK23" s="428">
        <f>[5]ДШИ!$AR$20</f>
        <v>5372.3</v>
      </c>
      <c r="AL23" s="420"/>
      <c r="AM23" s="428">
        <f>[5]ДШИ!$CC$20</f>
        <v>535.6</v>
      </c>
      <c r="AN23" s="420">
        <f>[5]ДШИ!$CU$20</f>
        <v>5242.3</v>
      </c>
      <c r="AO23" s="420">
        <f>[5]ДШИ!$EE$20</f>
        <v>130</v>
      </c>
      <c r="AP23" s="420">
        <f>[5]ДШИ!$EW$20</f>
        <v>535.6</v>
      </c>
      <c r="AQ23" s="433"/>
      <c r="AR23" s="435">
        <f t="shared" si="18"/>
        <v>48662.137681159431</v>
      </c>
      <c r="AS23" s="430">
        <f t="shared" si="22"/>
        <v>128.53858545395804</v>
      </c>
      <c r="AT23" s="437"/>
      <c r="AU23" s="428"/>
      <c r="AV23" s="428"/>
      <c r="AW23" s="428"/>
      <c r="AX23" s="428"/>
      <c r="AY23" s="428"/>
      <c r="AZ23" s="428"/>
      <c r="BA23" s="428"/>
      <c r="BB23" s="428"/>
      <c r="BC23" s="434" t="e">
        <f t="shared" si="23"/>
        <v>#DIV/0!</v>
      </c>
      <c r="BD23" s="420">
        <f>[5]ДШИ!$U$20</f>
        <v>5</v>
      </c>
      <c r="BE23" s="420"/>
      <c r="BF23" s="428">
        <f>[5]ДШИ!$BF$20</f>
        <v>1543.1</v>
      </c>
      <c r="BG23" s="420"/>
      <c r="BH23" s="428"/>
      <c r="BI23" s="420">
        <f>[5]ДШИ!$DI$20</f>
        <v>1479</v>
      </c>
      <c r="BJ23" s="420">
        <f>[5]ДШИ!$ES$20</f>
        <v>64.099999999999994</v>
      </c>
      <c r="BK23" s="428"/>
      <c r="BL23" s="433"/>
      <c r="BM23" s="434">
        <f t="shared" si="19"/>
        <v>25718.333333333332</v>
      </c>
    </row>
    <row r="24" spans="1:66" ht="60" customHeight="1">
      <c r="A24" s="413" t="s">
        <v>32</v>
      </c>
      <c r="B24" s="426">
        <v>49394536</v>
      </c>
      <c r="C24" s="426" t="s">
        <v>338</v>
      </c>
      <c r="D24" s="427" t="s">
        <v>353</v>
      </c>
      <c r="E24" s="428">
        <f t="shared" si="15"/>
        <v>12.3</v>
      </c>
      <c r="F24" s="428">
        <f t="shared" si="15"/>
        <v>1</v>
      </c>
      <c r="G24" s="428">
        <f>J24+K24</f>
        <v>5743.7</v>
      </c>
      <c r="H24" s="428">
        <f t="shared" si="14"/>
        <v>331.6</v>
      </c>
      <c r="I24" s="428">
        <f t="shared" si="14"/>
        <v>267.8</v>
      </c>
      <c r="J24" s="428">
        <f>T24+AD24+AN24+AY24+BI24</f>
        <v>5743.7</v>
      </c>
      <c r="K24" s="428">
        <f t="shared" si="14"/>
        <v>0</v>
      </c>
      <c r="L24" s="428">
        <f t="shared" si="14"/>
        <v>267.8</v>
      </c>
      <c r="M24" s="429">
        <f t="shared" si="14"/>
        <v>0</v>
      </c>
      <c r="N24" s="430">
        <f t="shared" si="21"/>
        <v>38913.956639566393</v>
      </c>
      <c r="O24" s="419">
        <f>[5]ДШИ!$E$21</f>
        <v>1</v>
      </c>
      <c r="P24" s="428"/>
      <c r="Q24" s="428">
        <f>[5]ДШИ!$AP$21</f>
        <v>762.4</v>
      </c>
      <c r="R24" s="420">
        <f>[5]ДШИ!$BH$21</f>
        <v>331.6</v>
      </c>
      <c r="S24" s="428"/>
      <c r="T24" s="420">
        <f>[5]ДШИ!$CS$21</f>
        <v>762.4</v>
      </c>
      <c r="U24" s="433"/>
      <c r="V24" s="428"/>
      <c r="W24" s="428"/>
      <c r="X24" s="434">
        <f t="shared" si="16"/>
        <v>63533.333333333328</v>
      </c>
      <c r="Y24" s="420"/>
      <c r="Z24" s="428"/>
      <c r="AA24" s="428"/>
      <c r="AB24" s="420"/>
      <c r="AC24" s="428"/>
      <c r="AD24" s="420"/>
      <c r="AE24" s="433"/>
      <c r="AF24" s="428"/>
      <c r="AG24" s="433"/>
      <c r="AH24" s="434" t="e">
        <f t="shared" si="17"/>
        <v>#DIV/0!</v>
      </c>
      <c r="AI24" s="420">
        <f>[5]ДШИ!$G$21</f>
        <v>8.5</v>
      </c>
      <c r="AJ24" s="420">
        <f>[5]ДШИ!$Y$21</f>
        <v>1</v>
      </c>
      <c r="AK24" s="428">
        <f>[5]ДШИ!$AR$21</f>
        <v>4270.7</v>
      </c>
      <c r="AL24" s="420"/>
      <c r="AM24" s="428">
        <f>[5]ДШИ!$CC$21</f>
        <v>267.8</v>
      </c>
      <c r="AN24" s="420">
        <f>[5]ДШИ!$CU$21</f>
        <v>4270.7</v>
      </c>
      <c r="AO24" s="420"/>
      <c r="AP24" s="420">
        <f>[5]ДШИ!$EW$21</f>
        <v>267.8</v>
      </c>
      <c r="AQ24" s="433"/>
      <c r="AR24" s="435">
        <f t="shared" si="18"/>
        <v>41869.607843137252</v>
      </c>
      <c r="AS24" s="430">
        <f t="shared" si="22"/>
        <v>110.59646004315402</v>
      </c>
      <c r="AT24" s="437"/>
      <c r="AU24" s="428"/>
      <c r="AV24" s="428"/>
      <c r="AW24" s="428"/>
      <c r="AX24" s="428"/>
      <c r="AY24" s="428"/>
      <c r="AZ24" s="428"/>
      <c r="BA24" s="428"/>
      <c r="BB24" s="428"/>
      <c r="BC24" s="434" t="e">
        <f t="shared" si="23"/>
        <v>#DIV/0!</v>
      </c>
      <c r="BD24" s="420">
        <f>[5]ДШИ!$U$21</f>
        <v>2.8</v>
      </c>
      <c r="BE24" s="420"/>
      <c r="BF24" s="428">
        <f>[5]ДШИ!$BF$21</f>
        <v>710.6</v>
      </c>
      <c r="BG24" s="420"/>
      <c r="BH24" s="428"/>
      <c r="BI24" s="420">
        <f>[5]ДШИ!$DI$21</f>
        <v>710.6</v>
      </c>
      <c r="BJ24" s="420"/>
      <c r="BK24" s="428"/>
      <c r="BL24" s="433"/>
      <c r="BM24" s="434">
        <f t="shared" si="19"/>
        <v>21148.809523809527</v>
      </c>
    </row>
    <row r="25" spans="1:66" s="478" customFormat="1" ht="21.95" customHeight="1">
      <c r="A25" s="479" t="s">
        <v>35</v>
      </c>
      <c r="B25" s="481"/>
      <c r="C25" s="481"/>
      <c r="D25" s="482"/>
      <c r="E25" s="428">
        <f t="shared" si="15"/>
        <v>58.499999999999993</v>
      </c>
      <c r="F25" s="428">
        <f>P25+Z25+AJ25+AU25+BE25</f>
        <v>19.100000000000001</v>
      </c>
      <c r="G25" s="428">
        <f t="shared" si="20"/>
        <v>21636.7</v>
      </c>
      <c r="H25" s="428">
        <f t="shared" si="14"/>
        <v>1738.1999999999998</v>
      </c>
      <c r="I25" s="428">
        <f t="shared" si="14"/>
        <v>4412.5</v>
      </c>
      <c r="J25" s="428">
        <f t="shared" si="14"/>
        <v>21548.400000000001</v>
      </c>
      <c r="K25" s="428">
        <f t="shared" si="14"/>
        <v>88.3</v>
      </c>
      <c r="L25" s="428">
        <f t="shared" si="14"/>
        <v>4341.8</v>
      </c>
      <c r="M25" s="429">
        <f>W25+AG25+AQ25+BB25+BL25</f>
        <v>70.7</v>
      </c>
      <c r="N25" s="430">
        <f t="shared" si="21"/>
        <v>30821.509971509979</v>
      </c>
      <c r="O25" s="437">
        <f>O26+O27+O28+O29</f>
        <v>4</v>
      </c>
      <c r="P25" s="428">
        <f t="shared" ref="P25:W25" si="24">P26+P27+P28+P29</f>
        <v>0</v>
      </c>
      <c r="Q25" s="428">
        <f t="shared" si="24"/>
        <v>2126.5</v>
      </c>
      <c r="R25" s="428">
        <f t="shared" si="24"/>
        <v>733.8</v>
      </c>
      <c r="S25" s="428">
        <f t="shared" si="24"/>
        <v>0</v>
      </c>
      <c r="T25" s="428">
        <f t="shared" si="24"/>
        <v>2126.5</v>
      </c>
      <c r="U25" s="428">
        <f t="shared" si="24"/>
        <v>0</v>
      </c>
      <c r="V25" s="428">
        <f t="shared" si="24"/>
        <v>0</v>
      </c>
      <c r="W25" s="428">
        <f t="shared" si="24"/>
        <v>0</v>
      </c>
      <c r="X25" s="434">
        <f t="shared" si="16"/>
        <v>44302.083333333336</v>
      </c>
      <c r="Y25" s="428">
        <f>Y26+Y27+Y28+Y29</f>
        <v>2.9</v>
      </c>
      <c r="Z25" s="428">
        <f t="shared" ref="Z25:AG25" si="25">Z26+Z27+Z28+Z29</f>
        <v>0</v>
      </c>
      <c r="AA25" s="428">
        <f t="shared" si="25"/>
        <v>1543</v>
      </c>
      <c r="AB25" s="428">
        <f t="shared" si="25"/>
        <v>544.4</v>
      </c>
      <c r="AC25" s="428">
        <f t="shared" si="25"/>
        <v>0</v>
      </c>
      <c r="AD25" s="428">
        <f t="shared" si="25"/>
        <v>1543</v>
      </c>
      <c r="AE25" s="428">
        <f t="shared" si="25"/>
        <v>0</v>
      </c>
      <c r="AF25" s="428">
        <f t="shared" si="25"/>
        <v>0</v>
      </c>
      <c r="AG25" s="428">
        <f t="shared" si="25"/>
        <v>0</v>
      </c>
      <c r="AH25" s="434">
        <f t="shared" si="17"/>
        <v>44339.080459770114</v>
      </c>
      <c r="AI25" s="428">
        <f>AI26+AI27+AI28+AI29</f>
        <v>35.599999999999994</v>
      </c>
      <c r="AJ25" s="428">
        <f t="shared" ref="AJ25:AQ25" si="26">AJ26+AJ27+AJ28+AJ29</f>
        <v>15.600000000000001</v>
      </c>
      <c r="AK25" s="428">
        <f t="shared" si="26"/>
        <v>14541.9</v>
      </c>
      <c r="AL25" s="428">
        <f t="shared" si="26"/>
        <v>65.2</v>
      </c>
      <c r="AM25" s="428">
        <f t="shared" si="26"/>
        <v>3704.5</v>
      </c>
      <c r="AN25" s="428">
        <f t="shared" si="26"/>
        <v>14488</v>
      </c>
      <c r="AO25" s="428">
        <f t="shared" si="26"/>
        <v>53.9</v>
      </c>
      <c r="AP25" s="428">
        <f t="shared" si="26"/>
        <v>3633.8</v>
      </c>
      <c r="AQ25" s="428">
        <f t="shared" si="26"/>
        <v>70.7</v>
      </c>
      <c r="AR25" s="435">
        <f t="shared" si="18"/>
        <v>34040.028089887652</v>
      </c>
      <c r="AS25" s="430">
        <f t="shared" si="22"/>
        <v>89.915019520015989</v>
      </c>
      <c r="AT25" s="437">
        <f>AT26+AT27+AT28+AT29</f>
        <v>0</v>
      </c>
      <c r="AU25" s="428">
        <f t="shared" ref="AU25:BB25" si="27">AU26+AU27+AU28+AU29</f>
        <v>0</v>
      </c>
      <c r="AV25" s="428">
        <f t="shared" si="27"/>
        <v>0</v>
      </c>
      <c r="AW25" s="428">
        <f t="shared" si="27"/>
        <v>0</v>
      </c>
      <c r="AX25" s="428">
        <f t="shared" si="27"/>
        <v>0</v>
      </c>
      <c r="AY25" s="428">
        <f t="shared" si="27"/>
        <v>0</v>
      </c>
      <c r="AZ25" s="428">
        <f t="shared" si="27"/>
        <v>0</v>
      </c>
      <c r="BA25" s="428">
        <f t="shared" si="27"/>
        <v>0</v>
      </c>
      <c r="BB25" s="428">
        <f t="shared" si="27"/>
        <v>0</v>
      </c>
      <c r="BC25" s="434" t="e">
        <f t="shared" si="23"/>
        <v>#DIV/0!</v>
      </c>
      <c r="BD25" s="428">
        <f>BD26+BD27+BD28+BD29</f>
        <v>16</v>
      </c>
      <c r="BE25" s="428">
        <f t="shared" ref="BE25:BL25" si="28">BE26+BE27+BE28+BE29</f>
        <v>3.5</v>
      </c>
      <c r="BF25" s="428">
        <f t="shared" si="28"/>
        <v>3425.3</v>
      </c>
      <c r="BG25" s="428">
        <f t="shared" si="28"/>
        <v>394.79999999999995</v>
      </c>
      <c r="BH25" s="428">
        <f t="shared" si="28"/>
        <v>708</v>
      </c>
      <c r="BI25" s="428">
        <f t="shared" si="28"/>
        <v>3390.8999999999996</v>
      </c>
      <c r="BJ25" s="428">
        <f t="shared" si="28"/>
        <v>34.4</v>
      </c>
      <c r="BK25" s="428">
        <f t="shared" si="28"/>
        <v>708</v>
      </c>
      <c r="BL25" s="428">
        <f t="shared" si="28"/>
        <v>0</v>
      </c>
      <c r="BM25" s="434">
        <f t="shared" si="19"/>
        <v>17840.104166666668</v>
      </c>
      <c r="BN25" s="477"/>
    </row>
    <row r="26" spans="1:66" s="494" customFormat="1" ht="60" customHeight="1">
      <c r="A26" s="483"/>
      <c r="B26" s="484">
        <v>44233780</v>
      </c>
      <c r="C26" s="485" t="s">
        <v>343</v>
      </c>
      <c r="D26" s="486" t="s">
        <v>354</v>
      </c>
      <c r="E26" s="428">
        <f>O26+Y26+AI26+AT26+BD26</f>
        <v>9.1999999999999993</v>
      </c>
      <c r="F26" s="428">
        <f t="shared" ref="F26:F29" si="29">P26+Z26+AJ26+AU26+BE26</f>
        <v>7.6</v>
      </c>
      <c r="G26" s="428">
        <f t="shared" si="20"/>
        <v>3580.3</v>
      </c>
      <c r="H26" s="428">
        <f t="shared" si="14"/>
        <v>320.09999999999997</v>
      </c>
      <c r="I26" s="428">
        <f t="shared" si="14"/>
        <v>1508</v>
      </c>
      <c r="J26" s="428">
        <f t="shared" si="14"/>
        <v>3492</v>
      </c>
      <c r="K26" s="428">
        <f t="shared" si="14"/>
        <v>88.3</v>
      </c>
      <c r="L26" s="428">
        <f t="shared" si="14"/>
        <v>1437.3</v>
      </c>
      <c r="M26" s="429">
        <f t="shared" si="14"/>
        <v>70.7</v>
      </c>
      <c r="N26" s="430">
        <f t="shared" si="21"/>
        <v>32430.253623188415</v>
      </c>
      <c r="O26" s="487">
        <v>1</v>
      </c>
      <c r="P26" s="487"/>
      <c r="Q26" s="487">
        <v>697.5</v>
      </c>
      <c r="R26" s="487">
        <v>294.39999999999998</v>
      </c>
      <c r="S26" s="487"/>
      <c r="T26" s="487">
        <v>697.5</v>
      </c>
      <c r="U26" s="487"/>
      <c r="V26" s="487"/>
      <c r="W26" s="487"/>
      <c r="X26" s="434">
        <f t="shared" si="16"/>
        <v>58125</v>
      </c>
      <c r="Y26" s="488"/>
      <c r="Z26" s="489"/>
      <c r="AA26" s="488"/>
      <c r="AB26" s="488"/>
      <c r="AC26" s="489"/>
      <c r="AD26" s="488"/>
      <c r="AE26" s="488"/>
      <c r="AF26" s="489"/>
      <c r="AG26" s="488"/>
      <c r="AH26" s="434" t="e">
        <f t="shared" si="17"/>
        <v>#DIV/0!</v>
      </c>
      <c r="AI26" s="490">
        <v>5.7</v>
      </c>
      <c r="AJ26" s="490">
        <v>5.0999999999999996</v>
      </c>
      <c r="AK26" s="490">
        <v>2323.6999999999998</v>
      </c>
      <c r="AL26" s="491">
        <v>25.7</v>
      </c>
      <c r="AM26" s="490">
        <v>1061.2</v>
      </c>
      <c r="AN26" s="490">
        <v>2269.8000000000002</v>
      </c>
      <c r="AO26" s="491">
        <v>53.9</v>
      </c>
      <c r="AP26" s="490">
        <v>990.5</v>
      </c>
      <c r="AQ26" s="492">
        <v>70.7</v>
      </c>
      <c r="AR26" s="435">
        <f t="shared" si="18"/>
        <v>33972.222222222219</v>
      </c>
      <c r="AS26" s="430">
        <f t="shared" si="22"/>
        <v>89.735913736125042</v>
      </c>
      <c r="AT26" s="437"/>
      <c r="AU26" s="428"/>
      <c r="AV26" s="428"/>
      <c r="AW26" s="428"/>
      <c r="AX26" s="428"/>
      <c r="AY26" s="428"/>
      <c r="AZ26" s="428"/>
      <c r="BA26" s="428"/>
      <c r="BB26" s="428"/>
      <c r="BC26" s="434" t="e">
        <f t="shared" si="23"/>
        <v>#DIV/0!</v>
      </c>
      <c r="BD26" s="490">
        <v>2.5</v>
      </c>
      <c r="BE26" s="490">
        <v>2.5</v>
      </c>
      <c r="BF26" s="490">
        <v>559.1</v>
      </c>
      <c r="BG26" s="491"/>
      <c r="BH26" s="490">
        <v>446.8</v>
      </c>
      <c r="BI26" s="490">
        <v>524.70000000000005</v>
      </c>
      <c r="BJ26" s="491">
        <v>34.4</v>
      </c>
      <c r="BK26" s="490">
        <v>446.8</v>
      </c>
      <c r="BL26" s="492"/>
      <c r="BM26" s="434">
        <f t="shared" si="19"/>
        <v>18636.666666666668</v>
      </c>
      <c r="BN26" s="493"/>
    </row>
    <row r="27" spans="1:66" s="494" customFormat="1" ht="60" customHeight="1">
      <c r="A27" s="483"/>
      <c r="B27" s="484">
        <v>44235684</v>
      </c>
      <c r="C27" s="495" t="s">
        <v>343</v>
      </c>
      <c r="D27" s="496" t="s">
        <v>355</v>
      </c>
      <c r="E27" s="428">
        <f t="shared" ref="E27:E29" si="30">O27+Y27+AI27+AT27+BD27</f>
        <v>12.3</v>
      </c>
      <c r="F27" s="428">
        <f t="shared" si="29"/>
        <v>5.2</v>
      </c>
      <c r="G27" s="428">
        <f t="shared" si="20"/>
        <v>4663.7999999999993</v>
      </c>
      <c r="H27" s="428">
        <f t="shared" si="14"/>
        <v>388.2</v>
      </c>
      <c r="I27" s="428">
        <f t="shared" si="14"/>
        <v>1004.8</v>
      </c>
      <c r="J27" s="428">
        <f t="shared" si="14"/>
        <v>4663.7999999999993</v>
      </c>
      <c r="K27" s="428">
        <f t="shared" si="14"/>
        <v>0</v>
      </c>
      <c r="L27" s="428">
        <f t="shared" si="14"/>
        <v>1004.8</v>
      </c>
      <c r="M27" s="429">
        <f t="shared" si="14"/>
        <v>0</v>
      </c>
      <c r="N27" s="430">
        <f t="shared" si="21"/>
        <v>31597.560975609747</v>
      </c>
      <c r="O27" s="487">
        <v>1</v>
      </c>
      <c r="P27" s="491"/>
      <c r="Q27" s="490">
        <v>459.2</v>
      </c>
      <c r="R27" s="490">
        <v>67.5</v>
      </c>
      <c r="S27" s="491"/>
      <c r="T27" s="490">
        <v>459.2</v>
      </c>
      <c r="U27" s="491"/>
      <c r="V27" s="491"/>
      <c r="W27" s="428"/>
      <c r="X27" s="434">
        <f t="shared" si="16"/>
        <v>38266.666666666664</v>
      </c>
      <c r="Y27" s="490">
        <v>0.6</v>
      </c>
      <c r="Z27" s="490"/>
      <c r="AA27" s="490">
        <v>332</v>
      </c>
      <c r="AB27" s="490">
        <v>163</v>
      </c>
      <c r="AC27" s="490"/>
      <c r="AD27" s="490">
        <v>332</v>
      </c>
      <c r="AE27" s="491"/>
      <c r="AF27" s="490"/>
      <c r="AG27" s="433"/>
      <c r="AH27" s="434">
        <f t="shared" si="17"/>
        <v>46111.111111111117</v>
      </c>
      <c r="AI27" s="490">
        <v>6.7</v>
      </c>
      <c r="AJ27" s="490">
        <v>4.7</v>
      </c>
      <c r="AK27" s="490">
        <v>2999.2</v>
      </c>
      <c r="AL27" s="491">
        <v>39.5</v>
      </c>
      <c r="AM27" s="490">
        <v>952.5</v>
      </c>
      <c r="AN27" s="490">
        <v>2999.2</v>
      </c>
      <c r="AO27" s="491"/>
      <c r="AP27" s="490">
        <v>952.5</v>
      </c>
      <c r="AQ27" s="433"/>
      <c r="AR27" s="435">
        <f t="shared" si="18"/>
        <v>37303.482587064675</v>
      </c>
      <c r="AS27" s="430">
        <f t="shared" si="22"/>
        <v>98.535270186128884</v>
      </c>
      <c r="AT27" s="437"/>
      <c r="AU27" s="428"/>
      <c r="AV27" s="428"/>
      <c r="AW27" s="428"/>
      <c r="AX27" s="428"/>
      <c r="AY27" s="428"/>
      <c r="AZ27" s="428"/>
      <c r="BA27" s="428"/>
      <c r="BB27" s="428"/>
      <c r="BC27" s="434" t="e">
        <f t="shared" si="23"/>
        <v>#DIV/0!</v>
      </c>
      <c r="BD27" s="490">
        <v>4</v>
      </c>
      <c r="BE27" s="490">
        <v>0.5</v>
      </c>
      <c r="BF27" s="490">
        <v>873.4</v>
      </c>
      <c r="BG27" s="490">
        <v>118.2</v>
      </c>
      <c r="BH27" s="490">
        <v>52.3</v>
      </c>
      <c r="BI27" s="490">
        <v>873.4</v>
      </c>
      <c r="BJ27" s="491"/>
      <c r="BK27" s="490">
        <v>52.3</v>
      </c>
      <c r="BL27" s="433"/>
      <c r="BM27" s="434">
        <f t="shared" si="19"/>
        <v>18195.833333333332</v>
      </c>
      <c r="BN27" s="493"/>
    </row>
    <row r="28" spans="1:66" s="478" customFormat="1" ht="60" customHeight="1">
      <c r="A28" s="479"/>
      <c r="B28" s="497">
        <v>44236407</v>
      </c>
      <c r="C28" s="498" t="s">
        <v>343</v>
      </c>
      <c r="D28" s="499" t="s">
        <v>356</v>
      </c>
      <c r="E28" s="428">
        <f t="shared" si="30"/>
        <v>14.8</v>
      </c>
      <c r="F28" s="428">
        <f t="shared" si="29"/>
        <v>1.4</v>
      </c>
      <c r="G28" s="428">
        <f t="shared" si="20"/>
        <v>5638</v>
      </c>
      <c r="H28" s="428">
        <f t="shared" si="14"/>
        <v>437.59999999999997</v>
      </c>
      <c r="I28" s="428">
        <f t="shared" si="14"/>
        <v>242</v>
      </c>
      <c r="J28" s="428">
        <f t="shared" si="14"/>
        <v>5638</v>
      </c>
      <c r="K28" s="428">
        <f t="shared" si="14"/>
        <v>0</v>
      </c>
      <c r="L28" s="428">
        <f t="shared" si="14"/>
        <v>242</v>
      </c>
      <c r="M28" s="429">
        <f t="shared" si="14"/>
        <v>0</v>
      </c>
      <c r="N28" s="430">
        <f t="shared" si="21"/>
        <v>31745.495495495492</v>
      </c>
      <c r="O28" s="437">
        <v>1</v>
      </c>
      <c r="P28" s="428"/>
      <c r="Q28" s="428">
        <v>237.3</v>
      </c>
      <c r="R28" s="428">
        <v>87.6</v>
      </c>
      <c r="S28" s="428"/>
      <c r="T28" s="428">
        <v>237.3</v>
      </c>
      <c r="U28" s="433"/>
      <c r="V28" s="428"/>
      <c r="W28" s="428"/>
      <c r="X28" s="434">
        <f t="shared" si="16"/>
        <v>19775.000000000004</v>
      </c>
      <c r="Y28" s="500">
        <v>0.8</v>
      </c>
      <c r="Z28" s="500"/>
      <c r="AA28" s="500">
        <v>502</v>
      </c>
      <c r="AB28" s="500">
        <v>203.8</v>
      </c>
      <c r="AC28" s="500"/>
      <c r="AD28" s="500">
        <v>502</v>
      </c>
      <c r="AE28" s="501"/>
      <c r="AF28" s="500"/>
      <c r="AG28" s="433"/>
      <c r="AH28" s="434">
        <f t="shared" si="17"/>
        <v>52291.666666666664</v>
      </c>
      <c r="AI28" s="490">
        <v>11</v>
      </c>
      <c r="AJ28" s="490">
        <v>1.4</v>
      </c>
      <c r="AK28" s="490">
        <v>4471.5</v>
      </c>
      <c r="AL28" s="490"/>
      <c r="AM28" s="490">
        <v>242</v>
      </c>
      <c r="AN28" s="490">
        <v>4471.5</v>
      </c>
      <c r="AO28" s="491"/>
      <c r="AP28" s="490">
        <v>242</v>
      </c>
      <c r="AQ28" s="433"/>
      <c r="AR28" s="435">
        <f t="shared" si="18"/>
        <v>33875</v>
      </c>
      <c r="AS28" s="430">
        <f t="shared" si="22"/>
        <v>89.479106133446038</v>
      </c>
      <c r="AT28" s="437"/>
      <c r="AU28" s="428"/>
      <c r="AV28" s="428"/>
      <c r="AW28" s="428"/>
      <c r="AX28" s="428"/>
      <c r="AY28" s="428"/>
      <c r="AZ28" s="428"/>
      <c r="BA28" s="428"/>
      <c r="BB28" s="428"/>
      <c r="BC28" s="434" t="e">
        <f t="shared" si="23"/>
        <v>#DIV/0!</v>
      </c>
      <c r="BD28" s="490">
        <v>2</v>
      </c>
      <c r="BE28" s="490"/>
      <c r="BF28" s="490">
        <v>427.2</v>
      </c>
      <c r="BG28" s="490">
        <v>146.19999999999999</v>
      </c>
      <c r="BH28" s="490"/>
      <c r="BI28" s="490">
        <v>427.2</v>
      </c>
      <c r="BJ28" s="491"/>
      <c r="BK28" s="490"/>
      <c r="BL28" s="433"/>
      <c r="BM28" s="434">
        <f t="shared" si="19"/>
        <v>17800</v>
      </c>
      <c r="BN28" s="477"/>
    </row>
    <row r="29" spans="1:66" s="478" customFormat="1" ht="60" customHeight="1">
      <c r="A29" s="479"/>
      <c r="B29" s="497">
        <v>79190417</v>
      </c>
      <c r="C29" s="498" t="s">
        <v>343</v>
      </c>
      <c r="D29" s="499" t="s">
        <v>357</v>
      </c>
      <c r="E29" s="428">
        <f t="shared" si="30"/>
        <v>22.2</v>
      </c>
      <c r="F29" s="428">
        <f t="shared" si="29"/>
        <v>4.9000000000000004</v>
      </c>
      <c r="G29" s="428">
        <f t="shared" si="20"/>
        <v>7754.6</v>
      </c>
      <c r="H29" s="428">
        <f t="shared" si="14"/>
        <v>592.29999999999995</v>
      </c>
      <c r="I29" s="428">
        <f t="shared" si="14"/>
        <v>1657.7</v>
      </c>
      <c r="J29" s="428">
        <f t="shared" si="14"/>
        <v>7754.6</v>
      </c>
      <c r="K29" s="428">
        <f t="shared" si="14"/>
        <v>0</v>
      </c>
      <c r="L29" s="428">
        <f t="shared" si="14"/>
        <v>1657.7</v>
      </c>
      <c r="M29" s="429">
        <f t="shared" si="14"/>
        <v>0</v>
      </c>
      <c r="N29" s="430">
        <f t="shared" si="21"/>
        <v>29108.858858858865</v>
      </c>
      <c r="O29" s="502">
        <v>1</v>
      </c>
      <c r="P29" s="503"/>
      <c r="Q29" s="504">
        <v>732.5</v>
      </c>
      <c r="R29" s="504">
        <v>284.3</v>
      </c>
      <c r="S29" s="503"/>
      <c r="T29" s="504">
        <v>732.5</v>
      </c>
      <c r="U29" s="503"/>
      <c r="V29" s="503"/>
      <c r="W29" s="428"/>
      <c r="X29" s="434">
        <f t="shared" si="16"/>
        <v>61041.666666666664</v>
      </c>
      <c r="Y29" s="504">
        <v>1.5</v>
      </c>
      <c r="Z29" s="504"/>
      <c r="AA29" s="504">
        <v>709</v>
      </c>
      <c r="AB29" s="504">
        <v>177.6</v>
      </c>
      <c r="AC29" s="504"/>
      <c r="AD29" s="504">
        <v>709</v>
      </c>
      <c r="AE29" s="503"/>
      <c r="AF29" s="504"/>
      <c r="AG29" s="433"/>
      <c r="AH29" s="434">
        <f t="shared" si="17"/>
        <v>39388.888888888891</v>
      </c>
      <c r="AI29" s="489">
        <v>12.2</v>
      </c>
      <c r="AJ29" s="489">
        <v>4.4000000000000004</v>
      </c>
      <c r="AK29" s="489">
        <v>4747.5</v>
      </c>
      <c r="AL29" s="489"/>
      <c r="AM29" s="489">
        <v>1448.8</v>
      </c>
      <c r="AN29" s="489">
        <v>4747.5</v>
      </c>
      <c r="AO29" s="505"/>
      <c r="AP29" s="489">
        <v>1448.8</v>
      </c>
      <c r="AQ29" s="433"/>
      <c r="AR29" s="435">
        <f t="shared" si="18"/>
        <v>32428.278688524591</v>
      </c>
      <c r="AS29" s="430">
        <f t="shared" si="22"/>
        <v>85.65766466407257</v>
      </c>
      <c r="AT29" s="437"/>
      <c r="AU29" s="428"/>
      <c r="AV29" s="428"/>
      <c r="AW29" s="428"/>
      <c r="AX29" s="428"/>
      <c r="AY29" s="428"/>
      <c r="AZ29" s="428"/>
      <c r="BA29" s="428"/>
      <c r="BB29" s="428"/>
      <c r="BC29" s="434" t="e">
        <f t="shared" si="23"/>
        <v>#DIV/0!</v>
      </c>
      <c r="BD29" s="489">
        <v>7.5</v>
      </c>
      <c r="BE29" s="489">
        <v>0.5</v>
      </c>
      <c r="BF29" s="489">
        <v>1565.6</v>
      </c>
      <c r="BG29" s="489">
        <v>130.4</v>
      </c>
      <c r="BH29" s="489">
        <v>208.9</v>
      </c>
      <c r="BI29" s="489">
        <v>1565.6</v>
      </c>
      <c r="BJ29" s="505"/>
      <c r="BK29" s="489">
        <v>208.9</v>
      </c>
      <c r="BL29" s="433"/>
      <c r="BM29" s="434">
        <f t="shared" si="19"/>
        <v>17395.555555555555</v>
      </c>
      <c r="BN29" s="477"/>
    </row>
    <row r="30" spans="1:66" ht="21.95" customHeight="1">
      <c r="A30" s="413" t="s">
        <v>36</v>
      </c>
      <c r="B30" s="506"/>
      <c r="C30" s="506"/>
      <c r="D30" s="506"/>
      <c r="E30" s="428">
        <f t="shared" si="15"/>
        <v>12.8</v>
      </c>
      <c r="F30" s="428">
        <f t="shared" si="15"/>
        <v>0</v>
      </c>
      <c r="G30" s="428">
        <f t="shared" si="20"/>
        <v>7478.7000000000007</v>
      </c>
      <c r="H30" s="428">
        <f t="shared" si="14"/>
        <v>499</v>
      </c>
      <c r="I30" s="428">
        <f t="shared" si="14"/>
        <v>0</v>
      </c>
      <c r="J30" s="428">
        <f t="shared" si="14"/>
        <v>7478.7000000000007</v>
      </c>
      <c r="K30" s="428">
        <f t="shared" si="14"/>
        <v>0</v>
      </c>
      <c r="L30" s="428">
        <f t="shared" si="14"/>
        <v>0</v>
      </c>
      <c r="M30" s="429">
        <f t="shared" si="14"/>
        <v>0</v>
      </c>
      <c r="N30" s="430">
        <f t="shared" si="21"/>
        <v>48689.453125</v>
      </c>
      <c r="O30" s="419">
        <f>O31+O32</f>
        <v>2</v>
      </c>
      <c r="P30" s="420">
        <f t="shared" ref="P30:W30" si="31">P31+P32</f>
        <v>0</v>
      </c>
      <c r="Q30" s="420">
        <f t="shared" si="31"/>
        <v>1519.3000000000002</v>
      </c>
      <c r="R30" s="420">
        <f t="shared" si="31"/>
        <v>499</v>
      </c>
      <c r="S30" s="420">
        <f t="shared" si="31"/>
        <v>0</v>
      </c>
      <c r="T30" s="420">
        <f t="shared" si="31"/>
        <v>1519.3000000000002</v>
      </c>
      <c r="U30" s="420">
        <f t="shared" si="31"/>
        <v>0</v>
      </c>
      <c r="V30" s="420">
        <f t="shared" si="31"/>
        <v>0</v>
      </c>
      <c r="W30" s="420">
        <f t="shared" si="31"/>
        <v>0</v>
      </c>
      <c r="X30" s="434">
        <f t="shared" si="16"/>
        <v>63304.166666666672</v>
      </c>
      <c r="Y30" s="420">
        <f t="shared" ref="Y30:AG30" si="32">Y31+Y32</f>
        <v>0</v>
      </c>
      <c r="Z30" s="420">
        <f t="shared" si="32"/>
        <v>0</v>
      </c>
      <c r="AA30" s="420">
        <f t="shared" si="32"/>
        <v>0</v>
      </c>
      <c r="AB30" s="420">
        <f t="shared" si="32"/>
        <v>0</v>
      </c>
      <c r="AC30" s="420">
        <f t="shared" si="32"/>
        <v>0</v>
      </c>
      <c r="AD30" s="420">
        <f t="shared" si="32"/>
        <v>0</v>
      </c>
      <c r="AE30" s="420">
        <f t="shared" si="32"/>
        <v>0</v>
      </c>
      <c r="AF30" s="420">
        <f t="shared" si="32"/>
        <v>0</v>
      </c>
      <c r="AG30" s="420">
        <f t="shared" si="32"/>
        <v>0</v>
      </c>
      <c r="AH30" s="434" t="e">
        <f t="shared" si="17"/>
        <v>#DIV/0!</v>
      </c>
      <c r="AI30" s="420">
        <f t="shared" ref="AI30:AQ30" si="33">AI31+AI32</f>
        <v>9</v>
      </c>
      <c r="AJ30" s="420">
        <f t="shared" si="33"/>
        <v>0</v>
      </c>
      <c r="AK30" s="420">
        <f t="shared" si="33"/>
        <v>5437.6</v>
      </c>
      <c r="AL30" s="420">
        <f t="shared" si="33"/>
        <v>0</v>
      </c>
      <c r="AM30" s="420">
        <f t="shared" si="33"/>
        <v>0</v>
      </c>
      <c r="AN30" s="420">
        <f t="shared" si="33"/>
        <v>5437.6</v>
      </c>
      <c r="AO30" s="420">
        <f t="shared" si="33"/>
        <v>0</v>
      </c>
      <c r="AP30" s="420">
        <f t="shared" si="33"/>
        <v>0</v>
      </c>
      <c r="AQ30" s="420">
        <f t="shared" si="33"/>
        <v>0</v>
      </c>
      <c r="AR30" s="435">
        <f t="shared" si="18"/>
        <v>50348.148148148146</v>
      </c>
      <c r="AS30" s="430">
        <f t="shared" si="22"/>
        <v>132.99209717404023</v>
      </c>
      <c r="AT30" s="419">
        <f>AT31+AT32</f>
        <v>0</v>
      </c>
      <c r="AU30" s="420">
        <f t="shared" ref="AU30:BB30" si="34">AU31+AU32</f>
        <v>0</v>
      </c>
      <c r="AV30" s="420">
        <f t="shared" si="34"/>
        <v>0</v>
      </c>
      <c r="AW30" s="420">
        <f t="shared" si="34"/>
        <v>0</v>
      </c>
      <c r="AX30" s="420">
        <f t="shared" si="34"/>
        <v>0</v>
      </c>
      <c r="AY30" s="420">
        <f t="shared" si="34"/>
        <v>0</v>
      </c>
      <c r="AZ30" s="420">
        <f t="shared" si="34"/>
        <v>0</v>
      </c>
      <c r="BA30" s="420">
        <f t="shared" si="34"/>
        <v>0</v>
      </c>
      <c r="BB30" s="420">
        <f t="shared" si="34"/>
        <v>0</v>
      </c>
      <c r="BC30" s="434" t="e">
        <f t="shared" si="23"/>
        <v>#DIV/0!</v>
      </c>
      <c r="BD30" s="420">
        <f>BD31+BD32</f>
        <v>1.8</v>
      </c>
      <c r="BE30" s="420">
        <f t="shared" ref="BE30:BL30" si="35">BE31+BE32</f>
        <v>0</v>
      </c>
      <c r="BF30" s="420">
        <f t="shared" si="35"/>
        <v>521.79999999999995</v>
      </c>
      <c r="BG30" s="420">
        <f t="shared" si="35"/>
        <v>0</v>
      </c>
      <c r="BH30" s="420">
        <f t="shared" si="35"/>
        <v>0</v>
      </c>
      <c r="BI30" s="420">
        <f t="shared" si="35"/>
        <v>521.79999999999995</v>
      </c>
      <c r="BJ30" s="420">
        <f t="shared" si="35"/>
        <v>0</v>
      </c>
      <c r="BK30" s="420">
        <f t="shared" si="35"/>
        <v>0</v>
      </c>
      <c r="BL30" s="420">
        <f t="shared" si="35"/>
        <v>0</v>
      </c>
      <c r="BM30" s="434">
        <f t="shared" si="19"/>
        <v>24157.407407407405</v>
      </c>
    </row>
    <row r="31" spans="1:66" ht="60" customHeight="1">
      <c r="A31" s="413"/>
      <c r="B31" s="497">
        <v>46631763</v>
      </c>
      <c r="C31" s="426" t="s">
        <v>338</v>
      </c>
      <c r="D31" s="499" t="s">
        <v>358</v>
      </c>
      <c r="E31" s="428">
        <f t="shared" si="15"/>
        <v>6.8</v>
      </c>
      <c r="F31" s="428">
        <f t="shared" si="15"/>
        <v>0</v>
      </c>
      <c r="G31" s="428">
        <f t="shared" si="20"/>
        <v>4116.5</v>
      </c>
      <c r="H31" s="428">
        <f t="shared" si="14"/>
        <v>284.8</v>
      </c>
      <c r="I31" s="428">
        <f t="shared" si="14"/>
        <v>0</v>
      </c>
      <c r="J31" s="428">
        <f t="shared" si="14"/>
        <v>4116.5</v>
      </c>
      <c r="K31" s="428">
        <f t="shared" si="14"/>
        <v>0</v>
      </c>
      <c r="L31" s="428">
        <f t="shared" si="14"/>
        <v>0</v>
      </c>
      <c r="M31" s="429">
        <f t="shared" si="14"/>
        <v>0</v>
      </c>
      <c r="N31" s="430">
        <f t="shared" si="21"/>
        <v>50447.303921568622</v>
      </c>
      <c r="O31" s="507">
        <v>1</v>
      </c>
      <c r="P31" s="508"/>
      <c r="Q31" s="509">
        <v>795.6</v>
      </c>
      <c r="R31" s="509">
        <v>284.8</v>
      </c>
      <c r="S31" s="508"/>
      <c r="T31" s="509">
        <v>795.6</v>
      </c>
      <c r="U31" s="433"/>
      <c r="V31" s="428"/>
      <c r="W31" s="428"/>
      <c r="X31" s="434">
        <f t="shared" si="16"/>
        <v>66300</v>
      </c>
      <c r="Y31" s="420"/>
      <c r="Z31" s="428"/>
      <c r="AA31" s="428"/>
      <c r="AB31" s="420"/>
      <c r="AC31" s="428"/>
      <c r="AD31" s="420"/>
      <c r="AE31" s="433"/>
      <c r="AF31" s="428"/>
      <c r="AG31" s="433"/>
      <c r="AH31" s="434" t="e">
        <f t="shared" si="17"/>
        <v>#DIV/0!</v>
      </c>
      <c r="AI31" s="509">
        <v>5</v>
      </c>
      <c r="AJ31" s="508"/>
      <c r="AK31" s="509">
        <v>3091.5</v>
      </c>
      <c r="AL31" s="508"/>
      <c r="AM31" s="508"/>
      <c r="AN31" s="509">
        <v>3091.5</v>
      </c>
      <c r="AO31" s="420"/>
      <c r="AP31" s="420"/>
      <c r="AQ31" s="433"/>
      <c r="AR31" s="435">
        <f t="shared" si="18"/>
        <v>51525</v>
      </c>
      <c r="AS31" s="430">
        <f t="shared" si="22"/>
        <v>136.10069205980241</v>
      </c>
      <c r="AT31" s="437"/>
      <c r="AU31" s="428"/>
      <c r="AV31" s="428"/>
      <c r="AW31" s="428"/>
      <c r="AX31" s="428"/>
      <c r="AY31" s="428"/>
      <c r="AZ31" s="428"/>
      <c r="BA31" s="428"/>
      <c r="BB31" s="428"/>
      <c r="BC31" s="434" t="e">
        <f t="shared" si="23"/>
        <v>#DIV/0!</v>
      </c>
      <c r="BD31" s="509">
        <v>0.8</v>
      </c>
      <c r="BE31" s="508"/>
      <c r="BF31" s="509">
        <v>229.4</v>
      </c>
      <c r="BG31" s="508"/>
      <c r="BH31" s="508"/>
      <c r="BI31" s="509">
        <v>229.4</v>
      </c>
      <c r="BJ31" s="420"/>
      <c r="BK31" s="428"/>
      <c r="BL31" s="433"/>
      <c r="BM31" s="434">
        <f t="shared" si="19"/>
        <v>23895.833333333332</v>
      </c>
    </row>
    <row r="32" spans="1:66" ht="60" customHeight="1">
      <c r="A32" s="413"/>
      <c r="B32" s="497">
        <v>46631786</v>
      </c>
      <c r="C32" s="426" t="s">
        <v>338</v>
      </c>
      <c r="D32" s="499" t="s">
        <v>359</v>
      </c>
      <c r="E32" s="428">
        <f>O32+Y32+AI32+AT32+BD32</f>
        <v>6</v>
      </c>
      <c r="F32" s="428">
        <f>P32+Z32+AJ32+AU32+BE32</f>
        <v>0</v>
      </c>
      <c r="G32" s="428">
        <f t="shared" si="20"/>
        <v>3362.2000000000003</v>
      </c>
      <c r="H32" s="428">
        <f t="shared" si="14"/>
        <v>214.2</v>
      </c>
      <c r="I32" s="428">
        <f t="shared" si="14"/>
        <v>0</v>
      </c>
      <c r="J32" s="428">
        <f t="shared" si="14"/>
        <v>3362.2000000000003</v>
      </c>
      <c r="K32" s="428">
        <f t="shared" si="14"/>
        <v>0</v>
      </c>
      <c r="L32" s="428">
        <f t="shared" si="14"/>
        <v>0</v>
      </c>
      <c r="M32" s="429">
        <f t="shared" si="14"/>
        <v>0</v>
      </c>
      <c r="N32" s="430">
        <f t="shared" si="21"/>
        <v>46697.222222222226</v>
      </c>
      <c r="O32" s="507">
        <v>1</v>
      </c>
      <c r="P32" s="508"/>
      <c r="Q32" s="509">
        <v>723.7</v>
      </c>
      <c r="R32" s="509">
        <v>214.2</v>
      </c>
      <c r="S32" s="508"/>
      <c r="T32" s="509">
        <v>723.7</v>
      </c>
      <c r="U32" s="433"/>
      <c r="V32" s="428"/>
      <c r="W32" s="428"/>
      <c r="X32" s="434">
        <f t="shared" si="16"/>
        <v>60308.333333333336</v>
      </c>
      <c r="Y32" s="420"/>
      <c r="Z32" s="428"/>
      <c r="AA32" s="428"/>
      <c r="AB32" s="420"/>
      <c r="AC32" s="428"/>
      <c r="AD32" s="420"/>
      <c r="AE32" s="433"/>
      <c r="AF32" s="428"/>
      <c r="AG32" s="433"/>
      <c r="AH32" s="434" t="e">
        <f>AA32/Y32/12*1000</f>
        <v>#DIV/0!</v>
      </c>
      <c r="AI32" s="420">
        <v>4</v>
      </c>
      <c r="AJ32" s="428"/>
      <c r="AK32" s="428">
        <v>2346.1</v>
      </c>
      <c r="AL32" s="420"/>
      <c r="AM32" s="428"/>
      <c r="AN32" s="420">
        <v>2346.1</v>
      </c>
      <c r="AO32" s="433"/>
      <c r="AP32" s="428"/>
      <c r="AQ32" s="433"/>
      <c r="AR32" s="435">
        <f>AK32/AI32/12*1000</f>
        <v>48877.083333333328</v>
      </c>
      <c r="AS32" s="430">
        <f t="shared" si="22"/>
        <v>129.10635356683747</v>
      </c>
      <c r="AT32" s="437"/>
      <c r="AU32" s="428"/>
      <c r="AV32" s="428"/>
      <c r="AW32" s="428"/>
      <c r="AX32" s="428"/>
      <c r="AY32" s="428"/>
      <c r="AZ32" s="428"/>
      <c r="BA32" s="428"/>
      <c r="BB32" s="428"/>
      <c r="BC32" s="434" t="e">
        <f t="shared" si="23"/>
        <v>#DIV/0!</v>
      </c>
      <c r="BD32" s="509">
        <v>1</v>
      </c>
      <c r="BE32" s="508"/>
      <c r="BF32" s="509">
        <v>292.39999999999998</v>
      </c>
      <c r="BG32" s="508"/>
      <c r="BH32" s="508"/>
      <c r="BI32" s="509">
        <v>292.39999999999998</v>
      </c>
      <c r="BJ32" s="420"/>
      <c r="BK32" s="428"/>
      <c r="BL32" s="433"/>
      <c r="BM32" s="434">
        <f t="shared" si="19"/>
        <v>24366.666666666664</v>
      </c>
    </row>
    <row r="33" spans="1:66" s="478" customFormat="1" ht="21.95" customHeight="1">
      <c r="A33" s="479" t="s">
        <v>263</v>
      </c>
      <c r="B33" s="510"/>
      <c r="C33" s="510"/>
      <c r="D33" s="510"/>
      <c r="E33" s="428">
        <f>O33+Y33+AI33+AT33+BD33</f>
        <v>327.3</v>
      </c>
      <c r="F33" s="428">
        <f t="shared" si="15"/>
        <v>46.800000000000004</v>
      </c>
      <c r="G33" s="428">
        <f t="shared" si="20"/>
        <v>129802.2</v>
      </c>
      <c r="H33" s="428">
        <f t="shared" si="14"/>
        <v>18113.2</v>
      </c>
      <c r="I33" s="428">
        <f t="shared" si="14"/>
        <v>10880.8</v>
      </c>
      <c r="J33" s="428">
        <f t="shared" si="14"/>
        <v>114221.5</v>
      </c>
      <c r="K33" s="428">
        <f t="shared" si="14"/>
        <v>15580.7</v>
      </c>
      <c r="L33" s="428">
        <f t="shared" si="14"/>
        <v>10325.400000000001</v>
      </c>
      <c r="M33" s="429">
        <f t="shared" si="14"/>
        <v>555.4</v>
      </c>
      <c r="N33" s="430">
        <f t="shared" si="21"/>
        <v>33048.732050106933</v>
      </c>
      <c r="O33" s="437">
        <f>O34+O35+O36+O37+O38+O39+O40+O41</f>
        <v>8</v>
      </c>
      <c r="P33" s="428">
        <f t="shared" ref="P33:W33" si="36">P34+P35+P36+P37+P38+P39+P40+P41</f>
        <v>0</v>
      </c>
      <c r="Q33" s="428">
        <f t="shared" si="36"/>
        <v>9955.8000000000011</v>
      </c>
      <c r="R33" s="428">
        <f t="shared" si="36"/>
        <v>1910.3999999999999</v>
      </c>
      <c r="S33" s="428">
        <f t="shared" si="36"/>
        <v>0</v>
      </c>
      <c r="T33" s="428">
        <f t="shared" si="36"/>
        <v>8740.8000000000011</v>
      </c>
      <c r="U33" s="428">
        <f t="shared" si="36"/>
        <v>1214.9999999999998</v>
      </c>
      <c r="V33" s="428">
        <f t="shared" si="36"/>
        <v>0</v>
      </c>
      <c r="W33" s="428">
        <f t="shared" si="36"/>
        <v>0</v>
      </c>
      <c r="X33" s="434">
        <f t="shared" si="16"/>
        <v>103706.25000000001</v>
      </c>
      <c r="Y33" s="428">
        <f>Y34+Y35+Y36+Y37+Y38+Y39+Y40+Y41</f>
        <v>15</v>
      </c>
      <c r="Z33" s="428">
        <f t="shared" ref="Z33:AG33" si="37">Z34+Z35+Z36+Z37+Z38+Z39+Z40+Z41</f>
        <v>0</v>
      </c>
      <c r="AA33" s="428">
        <f t="shared" si="37"/>
        <v>7195.2000000000007</v>
      </c>
      <c r="AB33" s="428">
        <f t="shared" si="37"/>
        <v>714.39999999999986</v>
      </c>
      <c r="AC33" s="428">
        <f t="shared" si="37"/>
        <v>0</v>
      </c>
      <c r="AD33" s="428">
        <f t="shared" si="37"/>
        <v>6037.5999999999995</v>
      </c>
      <c r="AE33" s="428">
        <f t="shared" si="37"/>
        <v>1157.6000000000001</v>
      </c>
      <c r="AF33" s="428">
        <f t="shared" si="37"/>
        <v>0</v>
      </c>
      <c r="AG33" s="428">
        <f t="shared" si="37"/>
        <v>0</v>
      </c>
      <c r="AH33" s="434">
        <f t="shared" si="17"/>
        <v>39973.333333333336</v>
      </c>
      <c r="AI33" s="428">
        <f>AI34+AI35+AI36+AI37+AI38+AI39+AI40+AI41</f>
        <v>224.00000000000003</v>
      </c>
      <c r="AJ33" s="428">
        <f t="shared" ref="AJ33:AQ33" si="38">AJ34+AJ35+AJ36+AJ37+AJ38+AJ39+AJ40+AJ41</f>
        <v>29.200000000000006</v>
      </c>
      <c r="AK33" s="428">
        <f t="shared" si="38"/>
        <v>93452.5</v>
      </c>
      <c r="AL33" s="428">
        <f t="shared" si="38"/>
        <v>13640.800000000001</v>
      </c>
      <c r="AM33" s="428">
        <f t="shared" si="38"/>
        <v>6943.8999999999987</v>
      </c>
      <c r="AN33" s="428">
        <f t="shared" si="38"/>
        <v>82964</v>
      </c>
      <c r="AO33" s="428">
        <f t="shared" si="38"/>
        <v>10488.5</v>
      </c>
      <c r="AP33" s="428">
        <f t="shared" si="38"/>
        <v>6627.1</v>
      </c>
      <c r="AQ33" s="428">
        <f t="shared" si="38"/>
        <v>316.8</v>
      </c>
      <c r="AR33" s="435">
        <f t="shared" si="18"/>
        <v>34766.555059523802</v>
      </c>
      <c r="AS33" s="430">
        <f t="shared" si="22"/>
        <v>91.834103913370484</v>
      </c>
      <c r="AT33" s="428">
        <f>AT34+AT35+AT36+AT37+AT38+AT39+AT40+AT41</f>
        <v>7.5</v>
      </c>
      <c r="AU33" s="428">
        <f t="shared" ref="AU33:BB33" si="39">AU34+AU35+AU36+AU37+AU38+AU39+AU40+AU41</f>
        <v>1.4000000000000001</v>
      </c>
      <c r="AV33" s="428">
        <f t="shared" si="39"/>
        <v>1719.3</v>
      </c>
      <c r="AW33" s="428">
        <f t="shared" si="39"/>
        <v>73.900000000000006</v>
      </c>
      <c r="AX33" s="428">
        <f t="shared" si="39"/>
        <v>213.3</v>
      </c>
      <c r="AY33" s="428">
        <f t="shared" si="39"/>
        <v>1545.6999999999998</v>
      </c>
      <c r="AZ33" s="428">
        <f t="shared" si="39"/>
        <v>173.6</v>
      </c>
      <c r="BA33" s="428">
        <f t="shared" si="39"/>
        <v>213.3</v>
      </c>
      <c r="BB33" s="428">
        <f t="shared" si="39"/>
        <v>0</v>
      </c>
      <c r="BC33" s="434">
        <f t="shared" si="23"/>
        <v>19103.333333333332</v>
      </c>
      <c r="BD33" s="428">
        <f>BD34+BD35+BD36+BD37+BD38+BD39+BD40+BD41</f>
        <v>72.8</v>
      </c>
      <c r="BE33" s="428">
        <f t="shared" ref="BE33:BL33" si="40">BE34+BE35+BE36+BE37+BE38+BE39+BE40+BE41</f>
        <v>16.2</v>
      </c>
      <c r="BF33" s="428">
        <f t="shared" si="40"/>
        <v>17479.400000000001</v>
      </c>
      <c r="BG33" s="428">
        <f t="shared" si="40"/>
        <v>1773.7</v>
      </c>
      <c r="BH33" s="428">
        <f t="shared" si="40"/>
        <v>3723.6000000000004</v>
      </c>
      <c r="BI33" s="428">
        <f t="shared" si="40"/>
        <v>14933.400000000001</v>
      </c>
      <c r="BJ33" s="428">
        <f t="shared" si="40"/>
        <v>2546</v>
      </c>
      <c r="BK33" s="428">
        <f t="shared" si="40"/>
        <v>3485.0000000000005</v>
      </c>
      <c r="BL33" s="428">
        <f t="shared" si="40"/>
        <v>238.6</v>
      </c>
      <c r="BM33" s="434">
        <f t="shared" si="19"/>
        <v>20008.470695970696</v>
      </c>
      <c r="BN33" s="477"/>
    </row>
    <row r="34" spans="1:66" s="478" customFormat="1" ht="60" customHeight="1">
      <c r="A34" s="479"/>
      <c r="B34" s="511">
        <v>34034915</v>
      </c>
      <c r="C34" s="512" t="s">
        <v>343</v>
      </c>
      <c r="D34" s="499" t="s">
        <v>360</v>
      </c>
      <c r="E34" s="428">
        <f>O34+Y34+AI34+AT34+BD34</f>
        <v>30</v>
      </c>
      <c r="F34" s="428">
        <f t="shared" si="15"/>
        <v>1.2</v>
      </c>
      <c r="G34" s="428">
        <f t="shared" si="20"/>
        <v>13893</v>
      </c>
      <c r="H34" s="428">
        <f t="shared" si="14"/>
        <v>610.19999999999993</v>
      </c>
      <c r="I34" s="428">
        <f t="shared" si="14"/>
        <v>299.3</v>
      </c>
      <c r="J34" s="428">
        <f t="shared" si="14"/>
        <v>7669</v>
      </c>
      <c r="K34" s="428">
        <f t="shared" si="14"/>
        <v>6224</v>
      </c>
      <c r="L34" s="428">
        <f t="shared" si="14"/>
        <v>207</v>
      </c>
      <c r="M34" s="429">
        <f t="shared" si="14"/>
        <v>92.3</v>
      </c>
      <c r="N34" s="430">
        <f t="shared" si="21"/>
        <v>38591.666666666672</v>
      </c>
      <c r="O34" s="513">
        <v>1</v>
      </c>
      <c r="P34" s="514"/>
      <c r="Q34" s="515">
        <v>1240.5999999999999</v>
      </c>
      <c r="R34" s="515"/>
      <c r="S34" s="514"/>
      <c r="T34" s="515">
        <v>956.7</v>
      </c>
      <c r="U34" s="515">
        <v>283.89999999999998</v>
      </c>
      <c r="V34" s="514"/>
      <c r="W34" s="514"/>
      <c r="X34" s="434">
        <f t="shared" si="16"/>
        <v>103383.33333333333</v>
      </c>
      <c r="Y34" s="515">
        <v>3</v>
      </c>
      <c r="Z34" s="514"/>
      <c r="AA34" s="515">
        <v>1096.7</v>
      </c>
      <c r="AB34" s="515"/>
      <c r="AC34" s="514"/>
      <c r="AD34" s="515">
        <v>661.6</v>
      </c>
      <c r="AE34" s="515">
        <v>435.1</v>
      </c>
      <c r="AF34" s="514"/>
      <c r="AG34" s="433"/>
      <c r="AH34" s="434">
        <f t="shared" si="17"/>
        <v>30463.888888888887</v>
      </c>
      <c r="AI34" s="515">
        <v>15.8</v>
      </c>
      <c r="AJ34" s="515"/>
      <c r="AK34" s="515">
        <v>8753.5</v>
      </c>
      <c r="AL34" s="515">
        <v>600.9</v>
      </c>
      <c r="AM34" s="515"/>
      <c r="AN34" s="515">
        <v>4386.2</v>
      </c>
      <c r="AO34" s="515">
        <v>4367.3</v>
      </c>
      <c r="AP34" s="515"/>
      <c r="AQ34" s="515"/>
      <c r="AR34" s="435">
        <f t="shared" si="18"/>
        <v>46168.248945147672</v>
      </c>
      <c r="AS34" s="430">
        <f t="shared" si="22"/>
        <v>121.95110398105467</v>
      </c>
      <c r="AT34" s="513">
        <v>1</v>
      </c>
      <c r="AU34" s="514"/>
      <c r="AV34" s="515">
        <v>220.2</v>
      </c>
      <c r="AW34" s="514"/>
      <c r="AX34" s="514"/>
      <c r="AY34" s="515">
        <v>110.8</v>
      </c>
      <c r="AZ34" s="515">
        <v>109.4</v>
      </c>
      <c r="BA34" s="514"/>
      <c r="BB34" s="428"/>
      <c r="BC34" s="434">
        <f t="shared" si="23"/>
        <v>18349.999999999996</v>
      </c>
      <c r="BD34" s="515">
        <v>9.1999999999999993</v>
      </c>
      <c r="BE34" s="515">
        <v>1.2</v>
      </c>
      <c r="BF34" s="515">
        <v>2582</v>
      </c>
      <c r="BG34" s="515">
        <v>9.3000000000000007</v>
      </c>
      <c r="BH34" s="515">
        <v>299.3</v>
      </c>
      <c r="BI34" s="515">
        <v>1553.7</v>
      </c>
      <c r="BJ34" s="515">
        <v>1028.3</v>
      </c>
      <c r="BK34" s="515">
        <v>207</v>
      </c>
      <c r="BL34" s="515">
        <v>92.3</v>
      </c>
      <c r="BM34" s="434">
        <f t="shared" si="19"/>
        <v>23387.681159420292</v>
      </c>
      <c r="BN34" s="477"/>
    </row>
    <row r="35" spans="1:66" s="478" customFormat="1" ht="60" customHeight="1">
      <c r="A35" s="479"/>
      <c r="B35" s="511">
        <v>34035085</v>
      </c>
      <c r="C35" s="512" t="s">
        <v>343</v>
      </c>
      <c r="D35" s="516" t="s">
        <v>361</v>
      </c>
      <c r="E35" s="428">
        <f t="shared" ref="E35:E41" si="41">O35+Y35+AI35+AT35+BD35</f>
        <v>30.5</v>
      </c>
      <c r="F35" s="428">
        <f t="shared" si="15"/>
        <v>3</v>
      </c>
      <c r="G35" s="428">
        <f t="shared" si="20"/>
        <v>12663.6</v>
      </c>
      <c r="H35" s="428">
        <f t="shared" si="14"/>
        <v>920.30000000000007</v>
      </c>
      <c r="I35" s="428">
        <f t="shared" si="14"/>
        <v>663.1</v>
      </c>
      <c r="J35" s="428">
        <f t="shared" si="14"/>
        <v>7667.9</v>
      </c>
      <c r="K35" s="428">
        <f t="shared" si="14"/>
        <v>4995.7000000000007</v>
      </c>
      <c r="L35" s="428">
        <f t="shared" si="14"/>
        <v>477</v>
      </c>
      <c r="M35" s="429">
        <f t="shared" si="14"/>
        <v>186.1</v>
      </c>
      <c r="N35" s="430">
        <f t="shared" si="21"/>
        <v>34600</v>
      </c>
      <c r="O35" s="513">
        <v>1</v>
      </c>
      <c r="P35" s="514"/>
      <c r="Q35" s="515">
        <v>1584</v>
      </c>
      <c r="R35" s="515">
        <v>485.6</v>
      </c>
      <c r="S35" s="514"/>
      <c r="T35" s="515">
        <v>1163.7</v>
      </c>
      <c r="U35" s="515">
        <v>420.3</v>
      </c>
      <c r="V35" s="514"/>
      <c r="W35" s="428"/>
      <c r="X35" s="434">
        <f t="shared" si="16"/>
        <v>132000</v>
      </c>
      <c r="Y35" s="515">
        <v>2</v>
      </c>
      <c r="Z35" s="514"/>
      <c r="AA35" s="515">
        <v>1151</v>
      </c>
      <c r="AB35" s="514"/>
      <c r="AC35" s="514"/>
      <c r="AD35" s="515">
        <v>660.5</v>
      </c>
      <c r="AE35" s="515">
        <v>490.5</v>
      </c>
      <c r="AF35" s="514"/>
      <c r="AG35" s="433"/>
      <c r="AH35" s="434">
        <f t="shared" si="17"/>
        <v>47958.333333333336</v>
      </c>
      <c r="AI35" s="515">
        <v>17.2</v>
      </c>
      <c r="AJ35" s="515">
        <v>0.6</v>
      </c>
      <c r="AK35" s="515">
        <v>7649.6</v>
      </c>
      <c r="AL35" s="515">
        <v>402.3</v>
      </c>
      <c r="AM35" s="515">
        <v>203.5</v>
      </c>
      <c r="AN35" s="515">
        <v>4474.8</v>
      </c>
      <c r="AO35" s="515">
        <v>3174.8</v>
      </c>
      <c r="AP35" s="515">
        <v>143.9</v>
      </c>
      <c r="AQ35" s="515">
        <v>59.6</v>
      </c>
      <c r="AR35" s="435">
        <f t="shared" si="18"/>
        <v>37062.015503875977</v>
      </c>
      <c r="AS35" s="430">
        <f t="shared" si="22"/>
        <v>97.897447049173167</v>
      </c>
      <c r="AT35" s="513"/>
      <c r="AU35" s="514"/>
      <c r="AV35" s="515"/>
      <c r="AW35" s="514"/>
      <c r="AX35" s="514"/>
      <c r="AY35" s="515"/>
      <c r="AZ35" s="515"/>
      <c r="BA35" s="514"/>
      <c r="BB35" s="428"/>
      <c r="BC35" s="434" t="e">
        <f t="shared" si="23"/>
        <v>#DIV/0!</v>
      </c>
      <c r="BD35" s="515">
        <v>10.3</v>
      </c>
      <c r="BE35" s="515">
        <v>2.4</v>
      </c>
      <c r="BF35" s="515">
        <v>2279</v>
      </c>
      <c r="BG35" s="515">
        <v>32.4</v>
      </c>
      <c r="BH35" s="515">
        <v>459.6</v>
      </c>
      <c r="BI35" s="515">
        <v>1368.9</v>
      </c>
      <c r="BJ35" s="515">
        <v>910.1</v>
      </c>
      <c r="BK35" s="515">
        <v>333.1</v>
      </c>
      <c r="BL35" s="515">
        <v>126.5</v>
      </c>
      <c r="BM35" s="434">
        <f t="shared" si="19"/>
        <v>18438.51132686084</v>
      </c>
      <c r="BN35" s="477"/>
    </row>
    <row r="36" spans="1:66" s="478" customFormat="1" ht="60" customHeight="1">
      <c r="A36" s="479"/>
      <c r="B36" s="499">
        <v>36280558</v>
      </c>
      <c r="C36" s="517" t="s">
        <v>338</v>
      </c>
      <c r="D36" s="499" t="s">
        <v>362</v>
      </c>
      <c r="E36" s="428">
        <f t="shared" si="41"/>
        <v>34.700000000000003</v>
      </c>
      <c r="F36" s="428">
        <f t="shared" si="15"/>
        <v>3.1</v>
      </c>
      <c r="G36" s="428">
        <f t="shared" si="20"/>
        <v>13303.3</v>
      </c>
      <c r="H36" s="428">
        <f t="shared" si="14"/>
        <v>1754.3</v>
      </c>
      <c r="I36" s="428">
        <f t="shared" si="14"/>
        <v>712.1</v>
      </c>
      <c r="J36" s="428">
        <f t="shared" si="14"/>
        <v>13146</v>
      </c>
      <c r="K36" s="428">
        <f t="shared" si="14"/>
        <v>157.30000000000001</v>
      </c>
      <c r="L36" s="428">
        <f t="shared" si="14"/>
        <v>710.1</v>
      </c>
      <c r="M36" s="429">
        <f t="shared" si="14"/>
        <v>2</v>
      </c>
      <c r="N36" s="430">
        <f t="shared" si="21"/>
        <v>31948.366954851099</v>
      </c>
      <c r="O36" s="513">
        <v>1</v>
      </c>
      <c r="P36" s="514"/>
      <c r="Q36" s="515">
        <v>1182.7</v>
      </c>
      <c r="R36" s="515">
        <v>304.89999999999998</v>
      </c>
      <c r="S36" s="514"/>
      <c r="T36" s="515">
        <v>1164.8</v>
      </c>
      <c r="U36" s="515">
        <v>17.899999999999999</v>
      </c>
      <c r="V36" s="428"/>
      <c r="W36" s="428"/>
      <c r="X36" s="434">
        <f t="shared" si="16"/>
        <v>98558.333333333343</v>
      </c>
      <c r="Y36" s="515">
        <v>1</v>
      </c>
      <c r="Z36" s="514"/>
      <c r="AA36" s="515">
        <v>480.4</v>
      </c>
      <c r="AB36" s="514">
        <v>7</v>
      </c>
      <c r="AC36" s="514"/>
      <c r="AD36" s="515">
        <v>469.2</v>
      </c>
      <c r="AE36" s="515">
        <v>11.2</v>
      </c>
      <c r="AF36" s="514"/>
      <c r="AG36" s="433"/>
      <c r="AH36" s="434">
        <f t="shared" si="17"/>
        <v>40033.333333333328</v>
      </c>
      <c r="AI36" s="515">
        <v>26.7</v>
      </c>
      <c r="AJ36" s="515">
        <v>1.6</v>
      </c>
      <c r="AK36" s="515">
        <v>10307.9</v>
      </c>
      <c r="AL36" s="515">
        <v>1231.5999999999999</v>
      </c>
      <c r="AM36" s="515">
        <v>344</v>
      </c>
      <c r="AN36" s="515">
        <v>10207.200000000001</v>
      </c>
      <c r="AO36" s="515">
        <v>100.7</v>
      </c>
      <c r="AP36" s="515">
        <v>342</v>
      </c>
      <c r="AQ36" s="515">
        <v>2</v>
      </c>
      <c r="AR36" s="435">
        <f t="shared" si="18"/>
        <v>32171.972534332086</v>
      </c>
      <c r="AS36" s="430">
        <f t="shared" si="22"/>
        <v>84.980644868540566</v>
      </c>
      <c r="AT36" s="437"/>
      <c r="AU36" s="428"/>
      <c r="AV36" s="428"/>
      <c r="AW36" s="428"/>
      <c r="AX36" s="428"/>
      <c r="AY36" s="428"/>
      <c r="AZ36" s="428"/>
      <c r="BA36" s="428"/>
      <c r="BB36" s="428"/>
      <c r="BC36" s="434" t="e">
        <f t="shared" si="23"/>
        <v>#DIV/0!</v>
      </c>
      <c r="BD36" s="518">
        <v>6</v>
      </c>
      <c r="BE36" s="518">
        <v>1.5</v>
      </c>
      <c r="BF36" s="518">
        <v>1332.3</v>
      </c>
      <c r="BG36" s="518">
        <v>210.8</v>
      </c>
      <c r="BH36" s="518">
        <v>368.1</v>
      </c>
      <c r="BI36" s="518">
        <v>1304.8</v>
      </c>
      <c r="BJ36" s="518">
        <v>27.5</v>
      </c>
      <c r="BK36" s="518">
        <v>368.1</v>
      </c>
      <c r="BL36" s="518"/>
      <c r="BM36" s="434">
        <f t="shared" si="19"/>
        <v>18504.166666666668</v>
      </c>
      <c r="BN36" s="477"/>
    </row>
    <row r="37" spans="1:66" s="478" customFormat="1" ht="60" customHeight="1">
      <c r="A37" s="479"/>
      <c r="B37" s="499">
        <v>36280564</v>
      </c>
      <c r="C37" s="512" t="s">
        <v>343</v>
      </c>
      <c r="D37" s="499" t="s">
        <v>363</v>
      </c>
      <c r="E37" s="428">
        <f t="shared" si="41"/>
        <v>80.3</v>
      </c>
      <c r="F37" s="428">
        <f t="shared" si="15"/>
        <v>10.3</v>
      </c>
      <c r="G37" s="428">
        <f t="shared" si="20"/>
        <v>27830.100000000006</v>
      </c>
      <c r="H37" s="428">
        <f t="shared" si="14"/>
        <v>4491</v>
      </c>
      <c r="I37" s="428">
        <f t="shared" si="14"/>
        <v>2034.2</v>
      </c>
      <c r="J37" s="428">
        <f t="shared" si="14"/>
        <v>25634.400000000005</v>
      </c>
      <c r="K37" s="428">
        <f t="shared" si="14"/>
        <v>2195.6999999999998</v>
      </c>
      <c r="L37" s="428">
        <f t="shared" si="14"/>
        <v>1991.1999999999998</v>
      </c>
      <c r="M37" s="429">
        <f t="shared" si="14"/>
        <v>43</v>
      </c>
      <c r="N37" s="430">
        <f t="shared" si="21"/>
        <v>28881.382316313833</v>
      </c>
      <c r="O37" s="513">
        <v>1</v>
      </c>
      <c r="P37" s="514"/>
      <c r="Q37" s="515">
        <v>1360.5</v>
      </c>
      <c r="R37" s="515">
        <v>169.4</v>
      </c>
      <c r="S37" s="514"/>
      <c r="T37" s="515">
        <v>1064.8</v>
      </c>
      <c r="U37" s="515">
        <v>295.7</v>
      </c>
      <c r="V37" s="428"/>
      <c r="W37" s="428"/>
      <c r="X37" s="434">
        <f t="shared" si="16"/>
        <v>113375</v>
      </c>
      <c r="Y37" s="515">
        <v>2</v>
      </c>
      <c r="Z37" s="514"/>
      <c r="AA37" s="515">
        <v>1183</v>
      </c>
      <c r="AB37" s="515">
        <v>293.2</v>
      </c>
      <c r="AC37" s="514"/>
      <c r="AD37" s="515">
        <v>1070.4000000000001</v>
      </c>
      <c r="AE37" s="515">
        <v>112.6</v>
      </c>
      <c r="AF37" s="428"/>
      <c r="AG37" s="433"/>
      <c r="AH37" s="434">
        <f t="shared" si="17"/>
        <v>49291.666666666664</v>
      </c>
      <c r="AI37" s="515">
        <v>54.1</v>
      </c>
      <c r="AJ37" s="515">
        <v>6.9</v>
      </c>
      <c r="AK37" s="515">
        <v>20281.3</v>
      </c>
      <c r="AL37" s="515">
        <v>3515.7</v>
      </c>
      <c r="AM37" s="515">
        <v>1275</v>
      </c>
      <c r="AN37" s="515">
        <v>18836.900000000001</v>
      </c>
      <c r="AO37" s="515">
        <v>1444.4</v>
      </c>
      <c r="AP37" s="515">
        <v>1241.0999999999999</v>
      </c>
      <c r="AQ37" s="515">
        <v>33.9</v>
      </c>
      <c r="AR37" s="435">
        <f t="shared" si="18"/>
        <v>31240.449784349967</v>
      </c>
      <c r="AS37" s="430">
        <f t="shared" si="22"/>
        <v>82.520074447540722</v>
      </c>
      <c r="AT37" s="513">
        <v>3</v>
      </c>
      <c r="AU37" s="514">
        <v>0.4</v>
      </c>
      <c r="AV37" s="515">
        <v>754.7</v>
      </c>
      <c r="AW37" s="515">
        <v>59.4</v>
      </c>
      <c r="AX37" s="514">
        <v>92</v>
      </c>
      <c r="AY37" s="515">
        <v>701.9</v>
      </c>
      <c r="AZ37" s="515">
        <v>52.8</v>
      </c>
      <c r="BA37" s="514">
        <v>92</v>
      </c>
      <c r="BB37" s="428"/>
      <c r="BC37" s="434">
        <f t="shared" si="23"/>
        <v>20963.888888888891</v>
      </c>
      <c r="BD37" s="515">
        <v>20.2</v>
      </c>
      <c r="BE37" s="515">
        <v>3</v>
      </c>
      <c r="BF37" s="515">
        <v>4250.6000000000004</v>
      </c>
      <c r="BG37" s="515">
        <v>453.3</v>
      </c>
      <c r="BH37" s="515">
        <v>667.2</v>
      </c>
      <c r="BI37" s="515">
        <v>3960.4</v>
      </c>
      <c r="BJ37" s="515">
        <v>290.2</v>
      </c>
      <c r="BK37" s="515">
        <v>658.1</v>
      </c>
      <c r="BL37" s="515">
        <v>9.1</v>
      </c>
      <c r="BM37" s="434">
        <f t="shared" si="19"/>
        <v>17535.478547854786</v>
      </c>
      <c r="BN37" s="477"/>
    </row>
    <row r="38" spans="1:66" s="478" customFormat="1" ht="60" customHeight="1">
      <c r="A38" s="479"/>
      <c r="B38" s="499">
        <v>36285461</v>
      </c>
      <c r="C38" s="512" t="s">
        <v>343</v>
      </c>
      <c r="D38" s="499" t="s">
        <v>364</v>
      </c>
      <c r="E38" s="428">
        <f t="shared" si="41"/>
        <v>55.099999999999994</v>
      </c>
      <c r="F38" s="428">
        <f t="shared" si="15"/>
        <v>10.1</v>
      </c>
      <c r="G38" s="428">
        <f t="shared" si="20"/>
        <v>22283.200000000001</v>
      </c>
      <c r="H38" s="428">
        <f t="shared" si="14"/>
        <v>3748</v>
      </c>
      <c r="I38" s="428">
        <f t="shared" si="14"/>
        <v>2820.9</v>
      </c>
      <c r="J38" s="428">
        <f t="shared" si="14"/>
        <v>21231.7</v>
      </c>
      <c r="K38" s="428">
        <f t="shared" si="14"/>
        <v>1051.5</v>
      </c>
      <c r="L38" s="428">
        <f t="shared" si="14"/>
        <v>2726.1000000000004</v>
      </c>
      <c r="M38" s="429">
        <f t="shared" si="14"/>
        <v>94.8</v>
      </c>
      <c r="N38" s="430">
        <f t="shared" si="21"/>
        <v>33701.14942528736</v>
      </c>
      <c r="O38" s="513">
        <v>1</v>
      </c>
      <c r="P38" s="514"/>
      <c r="Q38" s="515">
        <v>1326.4</v>
      </c>
      <c r="R38" s="515">
        <v>323.10000000000002</v>
      </c>
      <c r="S38" s="514"/>
      <c r="T38" s="515">
        <v>1221.3</v>
      </c>
      <c r="U38" s="515">
        <v>105.1</v>
      </c>
      <c r="V38" s="514"/>
      <c r="W38" s="428"/>
      <c r="X38" s="434">
        <f t="shared" si="16"/>
        <v>110533.33333333334</v>
      </c>
      <c r="Y38" s="515">
        <v>2</v>
      </c>
      <c r="Z38" s="514"/>
      <c r="AA38" s="515">
        <v>775.4</v>
      </c>
      <c r="AB38" s="514"/>
      <c r="AC38" s="514"/>
      <c r="AD38" s="515">
        <v>753.4</v>
      </c>
      <c r="AE38" s="515">
        <v>22</v>
      </c>
      <c r="AF38" s="514"/>
      <c r="AG38" s="433"/>
      <c r="AH38" s="434">
        <f t="shared" si="17"/>
        <v>32308.333333333328</v>
      </c>
      <c r="AI38" s="515">
        <v>42.3</v>
      </c>
      <c r="AJ38" s="515">
        <v>8.6</v>
      </c>
      <c r="AK38" s="515">
        <v>17286.7</v>
      </c>
      <c r="AL38" s="515">
        <v>2982.4</v>
      </c>
      <c r="AM38" s="515">
        <v>2421.9</v>
      </c>
      <c r="AN38" s="515">
        <v>16537.7</v>
      </c>
      <c r="AO38" s="515">
        <v>749</v>
      </c>
      <c r="AP38" s="515">
        <v>2336.8000000000002</v>
      </c>
      <c r="AQ38" s="515">
        <v>85.1</v>
      </c>
      <c r="AR38" s="435">
        <f t="shared" si="18"/>
        <v>34055.752561071713</v>
      </c>
      <c r="AS38" s="430">
        <f t="shared" si="22"/>
        <v>89.956554918568628</v>
      </c>
      <c r="AT38" s="513">
        <v>2</v>
      </c>
      <c r="AU38" s="514">
        <v>0.3</v>
      </c>
      <c r="AV38" s="515">
        <v>487.1</v>
      </c>
      <c r="AW38" s="514"/>
      <c r="AX38" s="514">
        <v>27.9</v>
      </c>
      <c r="AY38" s="515">
        <v>475.7</v>
      </c>
      <c r="AZ38" s="515">
        <v>11.4</v>
      </c>
      <c r="BA38" s="514">
        <v>27.9</v>
      </c>
      <c r="BB38" s="428"/>
      <c r="BC38" s="434">
        <f t="shared" si="23"/>
        <v>20295.833333333336</v>
      </c>
      <c r="BD38" s="515">
        <v>7.8</v>
      </c>
      <c r="BE38" s="515">
        <v>1.2</v>
      </c>
      <c r="BF38" s="515">
        <v>2407.6</v>
      </c>
      <c r="BG38" s="515">
        <v>442.5</v>
      </c>
      <c r="BH38" s="515">
        <v>371.1</v>
      </c>
      <c r="BI38" s="515">
        <v>2243.6</v>
      </c>
      <c r="BJ38" s="515">
        <v>164</v>
      </c>
      <c r="BK38" s="515">
        <v>361.4</v>
      </c>
      <c r="BL38" s="514">
        <v>9.6999999999999993</v>
      </c>
      <c r="BM38" s="434">
        <f t="shared" si="19"/>
        <v>25722.222222222226</v>
      </c>
      <c r="BN38" s="477"/>
    </row>
    <row r="39" spans="1:66" s="478" customFormat="1" ht="60" customHeight="1">
      <c r="A39" s="479"/>
      <c r="B39" s="499">
        <v>36288146</v>
      </c>
      <c r="C39" s="517" t="s">
        <v>338</v>
      </c>
      <c r="D39" s="499" t="s">
        <v>365</v>
      </c>
      <c r="E39" s="428">
        <f t="shared" si="41"/>
        <v>40</v>
      </c>
      <c r="F39" s="428">
        <f t="shared" si="15"/>
        <v>7</v>
      </c>
      <c r="G39" s="428">
        <f t="shared" si="20"/>
        <v>15593.5</v>
      </c>
      <c r="H39" s="428">
        <f t="shared" si="14"/>
        <v>2992.1000000000004</v>
      </c>
      <c r="I39" s="428">
        <f t="shared" si="14"/>
        <v>1585.4</v>
      </c>
      <c r="J39" s="428">
        <f t="shared" si="14"/>
        <v>15246.8</v>
      </c>
      <c r="K39" s="428">
        <f t="shared" si="14"/>
        <v>346.70000000000005</v>
      </c>
      <c r="L39" s="428">
        <f t="shared" si="14"/>
        <v>1474.8</v>
      </c>
      <c r="M39" s="429">
        <f t="shared" si="14"/>
        <v>110.6</v>
      </c>
      <c r="N39" s="430">
        <f t="shared" si="21"/>
        <v>32486.458333333332</v>
      </c>
      <c r="O39" s="513">
        <v>1</v>
      </c>
      <c r="P39" s="514"/>
      <c r="Q39" s="515">
        <v>959.2</v>
      </c>
      <c r="R39" s="515">
        <v>100.5</v>
      </c>
      <c r="S39" s="514"/>
      <c r="T39" s="515">
        <v>923.2</v>
      </c>
      <c r="U39" s="515">
        <v>36</v>
      </c>
      <c r="V39" s="514"/>
      <c r="W39" s="428"/>
      <c r="X39" s="434">
        <f t="shared" si="16"/>
        <v>79933.333333333343</v>
      </c>
      <c r="Y39" s="515">
        <v>3</v>
      </c>
      <c r="Z39" s="515"/>
      <c r="AA39" s="515">
        <v>1450.6</v>
      </c>
      <c r="AB39" s="515">
        <v>408.9</v>
      </c>
      <c r="AC39" s="515"/>
      <c r="AD39" s="515">
        <v>1384.6</v>
      </c>
      <c r="AE39" s="515">
        <v>66</v>
      </c>
      <c r="AF39" s="515"/>
      <c r="AG39" s="433"/>
      <c r="AH39" s="434">
        <f t="shared" si="17"/>
        <v>40294.444444444445</v>
      </c>
      <c r="AI39" s="515">
        <v>30.5</v>
      </c>
      <c r="AJ39" s="515">
        <v>5.6</v>
      </c>
      <c r="AK39" s="515">
        <v>12084.7</v>
      </c>
      <c r="AL39" s="515">
        <v>2379.3000000000002</v>
      </c>
      <c r="AM39" s="515">
        <v>1292.9000000000001</v>
      </c>
      <c r="AN39" s="515">
        <v>11918.9</v>
      </c>
      <c r="AO39" s="515">
        <v>165.8</v>
      </c>
      <c r="AP39" s="515">
        <v>1183.3</v>
      </c>
      <c r="AQ39" s="515">
        <v>109.6</v>
      </c>
      <c r="AR39" s="435">
        <f t="shared" si="18"/>
        <v>33018.306010928958</v>
      </c>
      <c r="AS39" s="430">
        <f t="shared" si="22"/>
        <v>87.216192115085207</v>
      </c>
      <c r="AT39" s="437">
        <v>1</v>
      </c>
      <c r="AU39" s="428"/>
      <c r="AV39" s="428">
        <v>80.3</v>
      </c>
      <c r="AW39" s="428"/>
      <c r="AX39" s="428"/>
      <c r="AY39" s="428">
        <v>80.3</v>
      </c>
      <c r="AZ39" s="428"/>
      <c r="BA39" s="428"/>
      <c r="BB39" s="428"/>
      <c r="BC39" s="434">
        <f t="shared" si="23"/>
        <v>6691.6666666666661</v>
      </c>
      <c r="BD39" s="515">
        <v>4.5</v>
      </c>
      <c r="BE39" s="515">
        <v>1.4</v>
      </c>
      <c r="BF39" s="515">
        <v>1018.7</v>
      </c>
      <c r="BG39" s="514">
        <v>103.4</v>
      </c>
      <c r="BH39" s="515">
        <v>292.5</v>
      </c>
      <c r="BI39" s="515">
        <v>939.8</v>
      </c>
      <c r="BJ39" s="515">
        <v>78.900000000000006</v>
      </c>
      <c r="BK39" s="515">
        <v>291.5</v>
      </c>
      <c r="BL39" s="433">
        <v>1</v>
      </c>
      <c r="BM39" s="434">
        <f t="shared" si="19"/>
        <v>18864.814814814818</v>
      </c>
      <c r="BN39" s="477"/>
    </row>
    <row r="40" spans="1:66" s="478" customFormat="1" ht="60" customHeight="1">
      <c r="A40" s="479"/>
      <c r="B40" s="511">
        <v>46629223</v>
      </c>
      <c r="C40" s="512" t="s">
        <v>343</v>
      </c>
      <c r="D40" s="499" t="s">
        <v>366</v>
      </c>
      <c r="E40" s="428">
        <f t="shared" si="41"/>
        <v>39</v>
      </c>
      <c r="F40" s="428">
        <f t="shared" si="15"/>
        <v>8.8000000000000007</v>
      </c>
      <c r="G40" s="428">
        <f t="shared" si="20"/>
        <v>17634</v>
      </c>
      <c r="H40" s="428">
        <f t="shared" si="14"/>
        <v>2325.1999999999998</v>
      </c>
      <c r="I40" s="428">
        <f t="shared" si="14"/>
        <v>2170</v>
      </c>
      <c r="J40" s="428">
        <f t="shared" si="14"/>
        <v>17131.8</v>
      </c>
      <c r="K40" s="428">
        <f t="shared" si="14"/>
        <v>502.2</v>
      </c>
      <c r="L40" s="428">
        <f t="shared" si="14"/>
        <v>2145.4</v>
      </c>
      <c r="M40" s="429">
        <f t="shared" si="14"/>
        <v>24.6</v>
      </c>
      <c r="N40" s="430">
        <f t="shared" si="21"/>
        <v>37679.487179487172</v>
      </c>
      <c r="O40" s="513">
        <v>1</v>
      </c>
      <c r="P40" s="514"/>
      <c r="Q40" s="515">
        <v>1434.4</v>
      </c>
      <c r="R40" s="515">
        <v>468.1</v>
      </c>
      <c r="S40" s="514"/>
      <c r="T40" s="515">
        <v>1391.1</v>
      </c>
      <c r="U40" s="515">
        <v>43.3</v>
      </c>
      <c r="V40" s="428"/>
      <c r="W40" s="428"/>
      <c r="X40" s="434">
        <f t="shared" si="16"/>
        <v>119533.33333333334</v>
      </c>
      <c r="Y40" s="515">
        <v>1</v>
      </c>
      <c r="Z40" s="514"/>
      <c r="AA40" s="515">
        <v>637.1</v>
      </c>
      <c r="AB40" s="514"/>
      <c r="AC40" s="514"/>
      <c r="AD40" s="515">
        <v>616.9</v>
      </c>
      <c r="AE40" s="515">
        <v>20.2</v>
      </c>
      <c r="AF40" s="514"/>
      <c r="AG40" s="433"/>
      <c r="AH40" s="434">
        <f t="shared" si="17"/>
        <v>53091.666666666672</v>
      </c>
      <c r="AI40" s="515">
        <v>27.4</v>
      </c>
      <c r="AJ40" s="515">
        <v>3.8</v>
      </c>
      <c r="AK40" s="515">
        <v>13066.3</v>
      </c>
      <c r="AL40" s="515">
        <v>1549.6</v>
      </c>
      <c r="AM40" s="515">
        <v>1025.7</v>
      </c>
      <c r="AN40" s="515">
        <v>12674.6</v>
      </c>
      <c r="AO40" s="515">
        <v>391.7</v>
      </c>
      <c r="AP40" s="515">
        <v>1001.1</v>
      </c>
      <c r="AQ40" s="515">
        <v>24.6</v>
      </c>
      <c r="AR40" s="435">
        <f t="shared" si="18"/>
        <v>39739.355231143556</v>
      </c>
      <c r="AS40" s="430">
        <f t="shared" si="22"/>
        <v>104.96950507460394</v>
      </c>
      <c r="AT40" s="437">
        <v>0.5</v>
      </c>
      <c r="AU40" s="428">
        <v>0.4</v>
      </c>
      <c r="AV40" s="428">
        <v>177</v>
      </c>
      <c r="AW40" s="428">
        <v>14.5</v>
      </c>
      <c r="AX40" s="428">
        <v>45.9</v>
      </c>
      <c r="AY40" s="428">
        <v>177</v>
      </c>
      <c r="AZ40" s="428"/>
      <c r="BA40" s="428">
        <v>45.9</v>
      </c>
      <c r="BB40" s="428"/>
      <c r="BC40" s="434">
        <f t="shared" si="23"/>
        <v>29500</v>
      </c>
      <c r="BD40" s="515">
        <v>9.1</v>
      </c>
      <c r="BE40" s="515">
        <v>4.5999999999999996</v>
      </c>
      <c r="BF40" s="515">
        <v>2319.1999999999998</v>
      </c>
      <c r="BG40" s="515">
        <v>293</v>
      </c>
      <c r="BH40" s="515">
        <v>1098.4000000000001</v>
      </c>
      <c r="BI40" s="515">
        <v>2272.1999999999998</v>
      </c>
      <c r="BJ40" s="515">
        <v>47</v>
      </c>
      <c r="BK40" s="515">
        <v>1098.4000000000001</v>
      </c>
      <c r="BL40" s="515"/>
      <c r="BM40" s="434">
        <f t="shared" si="19"/>
        <v>21238.095238095237</v>
      </c>
      <c r="BN40" s="477"/>
    </row>
    <row r="41" spans="1:66" s="478" customFormat="1" ht="60" customHeight="1">
      <c r="A41" s="479"/>
      <c r="B41" s="511">
        <v>76643835</v>
      </c>
      <c r="C41" s="512" t="s">
        <v>343</v>
      </c>
      <c r="D41" s="499" t="s">
        <v>367</v>
      </c>
      <c r="E41" s="428">
        <f t="shared" si="41"/>
        <v>17.7</v>
      </c>
      <c r="F41" s="428">
        <f t="shared" si="15"/>
        <v>3.3</v>
      </c>
      <c r="G41" s="428">
        <f t="shared" si="20"/>
        <v>6601.5</v>
      </c>
      <c r="H41" s="428">
        <f t="shared" si="14"/>
        <v>1272.0999999999999</v>
      </c>
      <c r="I41" s="428">
        <f t="shared" si="14"/>
        <v>595.79999999999995</v>
      </c>
      <c r="J41" s="428">
        <f t="shared" si="14"/>
        <v>6493.9</v>
      </c>
      <c r="K41" s="428">
        <f t="shared" si="14"/>
        <v>107.6</v>
      </c>
      <c r="L41" s="428">
        <f t="shared" si="14"/>
        <v>593.79999999999995</v>
      </c>
      <c r="M41" s="429">
        <f t="shared" si="14"/>
        <v>2</v>
      </c>
      <c r="N41" s="430">
        <f t="shared" si="21"/>
        <v>31080.508474576272</v>
      </c>
      <c r="O41" s="513">
        <v>1</v>
      </c>
      <c r="P41" s="514"/>
      <c r="Q41" s="515">
        <v>868</v>
      </c>
      <c r="R41" s="515">
        <v>58.8</v>
      </c>
      <c r="S41" s="514"/>
      <c r="T41" s="515">
        <v>855.2</v>
      </c>
      <c r="U41" s="515">
        <v>12.8</v>
      </c>
      <c r="V41" s="514"/>
      <c r="W41" s="428"/>
      <c r="X41" s="434">
        <f t="shared" si="16"/>
        <v>72333.333333333328</v>
      </c>
      <c r="Y41" s="515">
        <v>1</v>
      </c>
      <c r="Z41" s="514"/>
      <c r="AA41" s="515">
        <v>421</v>
      </c>
      <c r="AB41" s="515">
        <v>5.3</v>
      </c>
      <c r="AC41" s="514"/>
      <c r="AD41" s="515">
        <v>421</v>
      </c>
      <c r="AE41" s="514"/>
      <c r="AF41" s="428"/>
      <c r="AG41" s="433"/>
      <c r="AH41" s="434">
        <f t="shared" si="17"/>
        <v>35083.333333333336</v>
      </c>
      <c r="AI41" s="515">
        <v>10</v>
      </c>
      <c r="AJ41" s="515">
        <v>2.1</v>
      </c>
      <c r="AK41" s="515">
        <v>4022.5</v>
      </c>
      <c r="AL41" s="515">
        <v>979</v>
      </c>
      <c r="AM41" s="515">
        <v>380.9</v>
      </c>
      <c r="AN41" s="515">
        <v>3927.7</v>
      </c>
      <c r="AO41" s="515">
        <v>94.8</v>
      </c>
      <c r="AP41" s="515">
        <v>378.9</v>
      </c>
      <c r="AQ41" s="515">
        <v>2</v>
      </c>
      <c r="AR41" s="435">
        <f t="shared" si="18"/>
        <v>33520.833333333336</v>
      </c>
      <c r="AS41" s="430">
        <f t="shared" si="22"/>
        <v>88.543592723686771</v>
      </c>
      <c r="AT41" s="437"/>
      <c r="AU41" s="428">
        <v>0.3</v>
      </c>
      <c r="AV41" s="428"/>
      <c r="AW41" s="428"/>
      <c r="AX41" s="428">
        <v>47.5</v>
      </c>
      <c r="AY41" s="428"/>
      <c r="AZ41" s="428"/>
      <c r="BA41" s="428">
        <v>47.5</v>
      </c>
      <c r="BB41" s="428"/>
      <c r="BC41" s="434" t="e">
        <f t="shared" si="23"/>
        <v>#DIV/0!</v>
      </c>
      <c r="BD41" s="515">
        <v>5.7</v>
      </c>
      <c r="BE41" s="515">
        <v>0.9</v>
      </c>
      <c r="BF41" s="515">
        <v>1290</v>
      </c>
      <c r="BG41" s="515">
        <v>229</v>
      </c>
      <c r="BH41" s="515">
        <v>167.4</v>
      </c>
      <c r="BI41" s="515">
        <v>1290</v>
      </c>
      <c r="BJ41" s="515"/>
      <c r="BK41" s="515">
        <v>167.4</v>
      </c>
      <c r="BL41" s="514"/>
      <c r="BM41" s="434">
        <f t="shared" si="19"/>
        <v>18859.649122807015</v>
      </c>
      <c r="BN41" s="477"/>
    </row>
    <row r="42" spans="1:66" ht="60" customHeight="1">
      <c r="A42" s="413" t="s">
        <v>43</v>
      </c>
      <c r="B42" s="426">
        <v>46635637</v>
      </c>
      <c r="C42" s="426" t="s">
        <v>338</v>
      </c>
      <c r="D42" s="427" t="s">
        <v>368</v>
      </c>
      <c r="E42" s="428">
        <f t="shared" si="15"/>
        <v>36.799999999999997</v>
      </c>
      <c r="F42" s="428">
        <f>P42+Z42+AJ42+AU42+BE42</f>
        <v>0.7</v>
      </c>
      <c r="G42" s="428">
        <f t="shared" si="20"/>
        <v>22473.400000000005</v>
      </c>
      <c r="H42" s="428">
        <f t="shared" si="14"/>
        <v>1061.5999999999999</v>
      </c>
      <c r="I42" s="428">
        <f t="shared" si="14"/>
        <v>289</v>
      </c>
      <c r="J42" s="428">
        <f t="shared" si="14"/>
        <v>21000.500000000004</v>
      </c>
      <c r="K42" s="428">
        <f t="shared" si="14"/>
        <v>1472.8999999999999</v>
      </c>
      <c r="L42" s="428">
        <f t="shared" si="14"/>
        <v>289</v>
      </c>
      <c r="M42" s="429">
        <f t="shared" si="14"/>
        <v>0</v>
      </c>
      <c r="N42" s="430">
        <f t="shared" si="21"/>
        <v>50890.851449275375</v>
      </c>
      <c r="O42" s="519">
        <f>[5]ДШИ!$E$29</f>
        <v>1</v>
      </c>
      <c r="P42" s="428"/>
      <c r="Q42" s="428">
        <f>[5]ДШИ!$AP$29</f>
        <v>1011.5</v>
      </c>
      <c r="R42" s="520"/>
      <c r="S42" s="428"/>
      <c r="T42" s="520">
        <f>[5]ДШИ!$CS$29</f>
        <v>1003.2</v>
      </c>
      <c r="U42" s="520">
        <f>[5]ДШИ!$EC$29</f>
        <v>8.3000000000000007</v>
      </c>
      <c r="V42" s="428"/>
      <c r="W42" s="428"/>
      <c r="X42" s="434">
        <f t="shared" si="16"/>
        <v>84291.666666666672</v>
      </c>
      <c r="Y42" s="520">
        <f>[5]ДШИ!$F$29</f>
        <v>3</v>
      </c>
      <c r="Z42" s="428"/>
      <c r="AA42" s="428">
        <f>[5]ДШИ!$AQ$29</f>
        <v>2113.9</v>
      </c>
      <c r="AB42" s="520">
        <f>[5]ДШИ!$BI$29</f>
        <v>225.4</v>
      </c>
      <c r="AC42" s="428"/>
      <c r="AD42" s="520">
        <f>[5]ДШИ!$CT$29</f>
        <v>2033.4</v>
      </c>
      <c r="AE42" s="520">
        <f>[5]ДШИ!$ED$29</f>
        <v>80.5</v>
      </c>
      <c r="AF42" s="520"/>
      <c r="AG42" s="433"/>
      <c r="AH42" s="434">
        <f t="shared" si="17"/>
        <v>58719.444444444438</v>
      </c>
      <c r="AI42" s="520">
        <f>[5]ДШИ!$G$29</f>
        <v>27.3</v>
      </c>
      <c r="AJ42" s="520">
        <f>[5]ДШИ!$Y$29</f>
        <v>0.3</v>
      </c>
      <c r="AK42" s="428">
        <f>[5]ДШИ!$AR$29</f>
        <v>16775.100000000002</v>
      </c>
      <c r="AL42" s="520">
        <f>[5]ДШИ!$BJ$29</f>
        <v>679.9</v>
      </c>
      <c r="AM42" s="428">
        <f>[5]ДШИ!$CC$29</f>
        <v>128.6</v>
      </c>
      <c r="AN42" s="520">
        <f>[5]ДШИ!$CU$29</f>
        <v>15617.2</v>
      </c>
      <c r="AO42" s="520">
        <f>[5]ДШИ!$EE$29</f>
        <v>1157.9000000000001</v>
      </c>
      <c r="AP42" s="520">
        <f>[5]ДШИ!$EW$29</f>
        <v>128.6</v>
      </c>
      <c r="AQ42" s="433"/>
      <c r="AR42" s="435">
        <f t="shared" si="18"/>
        <v>51206.043956043963</v>
      </c>
      <c r="AS42" s="430">
        <f t="shared" si="22"/>
        <v>135.25818573628814</v>
      </c>
      <c r="AT42" s="437">
        <f>[5]ДШИ!$S$29</f>
        <v>1.5</v>
      </c>
      <c r="AU42" s="428">
        <f>[5]ДШИ!$AK$29</f>
        <v>0.4</v>
      </c>
      <c r="AV42" s="428">
        <f>[5]ДШИ!$BD$29</f>
        <v>970.80000000000007</v>
      </c>
      <c r="AW42" s="428">
        <f>[5]ДШИ!$BV$29</f>
        <v>46.5</v>
      </c>
      <c r="AX42" s="428">
        <f>[5]ДШИ!$CO$29</f>
        <v>160.4</v>
      </c>
      <c r="AY42" s="428">
        <f>[5]ДШИ!$DG$29</f>
        <v>876.2</v>
      </c>
      <c r="AZ42" s="428">
        <f>[5]ДШИ!$EQ$29</f>
        <v>94.6</v>
      </c>
      <c r="BA42" s="428">
        <f>[5]ДШИ!$FI$29</f>
        <v>160.4</v>
      </c>
      <c r="BB42" s="428"/>
      <c r="BC42" s="434">
        <f t="shared" si="23"/>
        <v>53933.333333333336</v>
      </c>
      <c r="BD42" s="520">
        <f>[5]ДШИ!$U$29</f>
        <v>4</v>
      </c>
      <c r="BE42" s="520"/>
      <c r="BF42" s="428">
        <f>[5]ДШИ!$BF$29</f>
        <v>1602.1</v>
      </c>
      <c r="BG42" s="520">
        <f>[5]ДШИ!$BX$29</f>
        <v>109.8</v>
      </c>
      <c r="BH42" s="428"/>
      <c r="BI42" s="520">
        <f>[5]ДШИ!$DI$29</f>
        <v>1470.5</v>
      </c>
      <c r="BJ42" s="520">
        <f>[5]ДШИ!$ES$29</f>
        <v>131.6</v>
      </c>
      <c r="BK42" s="428"/>
      <c r="BL42" s="433"/>
      <c r="BM42" s="434">
        <f t="shared" si="19"/>
        <v>33377.083333333328</v>
      </c>
    </row>
    <row r="43" spans="1:66" ht="60" customHeight="1">
      <c r="A43" s="413" t="s">
        <v>369</v>
      </c>
      <c r="B43" s="426">
        <v>46622578</v>
      </c>
      <c r="C43" s="426" t="s">
        <v>338</v>
      </c>
      <c r="D43" s="427" t="s">
        <v>370</v>
      </c>
      <c r="E43" s="428">
        <f t="shared" si="15"/>
        <v>5.0999999999999996</v>
      </c>
      <c r="F43" s="428">
        <f t="shared" si="15"/>
        <v>0.9</v>
      </c>
      <c r="G43" s="428">
        <f t="shared" si="20"/>
        <v>3027.5000000000005</v>
      </c>
      <c r="H43" s="428">
        <f t="shared" si="14"/>
        <v>430.6</v>
      </c>
      <c r="I43" s="428">
        <f t="shared" si="14"/>
        <v>260.60000000000002</v>
      </c>
      <c r="J43" s="428">
        <f t="shared" si="14"/>
        <v>3027.5000000000005</v>
      </c>
      <c r="K43" s="428">
        <f t="shared" si="14"/>
        <v>0</v>
      </c>
      <c r="L43" s="428">
        <f t="shared" si="14"/>
        <v>260.60000000000002</v>
      </c>
      <c r="M43" s="429">
        <f t="shared" si="14"/>
        <v>0</v>
      </c>
      <c r="N43" s="430">
        <f t="shared" si="21"/>
        <v>49468.954248366026</v>
      </c>
      <c r="O43" s="519">
        <f>[5]ДШИ!$E$30</f>
        <v>1</v>
      </c>
      <c r="P43" s="428"/>
      <c r="Q43" s="428">
        <f>[5]ДШИ!$AP$30</f>
        <v>914.2</v>
      </c>
      <c r="R43" s="520">
        <f>[5]ДШИ!$BH$30</f>
        <v>430.6</v>
      </c>
      <c r="S43" s="428"/>
      <c r="T43" s="520">
        <f>[5]ДШИ!$CS$30</f>
        <v>914.2</v>
      </c>
      <c r="U43" s="520"/>
      <c r="V43" s="428"/>
      <c r="W43" s="428"/>
      <c r="X43" s="434">
        <f t="shared" si="16"/>
        <v>76183.333333333343</v>
      </c>
      <c r="Y43" s="520"/>
      <c r="Z43" s="428"/>
      <c r="AA43" s="428"/>
      <c r="AB43" s="520"/>
      <c r="AC43" s="428"/>
      <c r="AD43" s="520"/>
      <c r="AE43" s="520"/>
      <c r="AF43" s="520"/>
      <c r="AG43" s="433"/>
      <c r="AH43" s="434" t="e">
        <f t="shared" si="17"/>
        <v>#DIV/0!</v>
      </c>
      <c r="AI43" s="520">
        <f>[5]ДШИ!$G$30</f>
        <v>2.1</v>
      </c>
      <c r="AJ43" s="520">
        <f>[5]ДШИ!$Y$30</f>
        <v>0.9</v>
      </c>
      <c r="AK43" s="428">
        <f>[5]ДШИ!$AR$30</f>
        <v>1517.4</v>
      </c>
      <c r="AL43" s="520"/>
      <c r="AM43" s="428">
        <f>[5]ДШИ!$CC$30</f>
        <v>260.60000000000002</v>
      </c>
      <c r="AN43" s="520">
        <f>[5]ДШИ!$CU$30</f>
        <v>1517.4</v>
      </c>
      <c r="AO43" s="520"/>
      <c r="AP43" s="520">
        <f>[5]ДШИ!$EW$30</f>
        <v>260.60000000000002</v>
      </c>
      <c r="AQ43" s="433"/>
      <c r="AR43" s="435">
        <f t="shared" si="18"/>
        <v>60214.285714285717</v>
      </c>
      <c r="AS43" s="430">
        <f t="shared" si="22"/>
        <v>159.05300257352664</v>
      </c>
      <c r="AT43" s="437"/>
      <c r="AU43" s="428"/>
      <c r="AV43" s="428"/>
      <c r="AW43" s="428"/>
      <c r="AX43" s="428"/>
      <c r="AY43" s="428"/>
      <c r="AZ43" s="428"/>
      <c r="BA43" s="428"/>
      <c r="BB43" s="428"/>
      <c r="BC43" s="434" t="e">
        <f t="shared" si="23"/>
        <v>#DIV/0!</v>
      </c>
      <c r="BD43" s="520">
        <f>[5]ДШИ!$U$30</f>
        <v>2</v>
      </c>
      <c r="BE43" s="520"/>
      <c r="BF43" s="428">
        <f>[5]ДШИ!$BF$30</f>
        <v>595.9</v>
      </c>
      <c r="BG43" s="520"/>
      <c r="BH43" s="428"/>
      <c r="BI43" s="520">
        <f>[5]ДШИ!$DI$30</f>
        <v>595.9</v>
      </c>
      <c r="BJ43" s="520"/>
      <c r="BK43" s="428"/>
      <c r="BL43" s="433"/>
      <c r="BM43" s="434">
        <f t="shared" si="19"/>
        <v>24829.166666666664</v>
      </c>
    </row>
    <row r="44" spans="1:66" ht="21.95" customHeight="1">
      <c r="A44" s="413" t="s">
        <v>44</v>
      </c>
      <c r="B44" s="506"/>
      <c r="C44" s="506"/>
      <c r="D44" s="506"/>
      <c r="E44" s="428">
        <f>O44+Y44+AI44+AT44+BD44</f>
        <v>223.9</v>
      </c>
      <c r="F44" s="428">
        <f t="shared" si="15"/>
        <v>13.100000000000001</v>
      </c>
      <c r="G44" s="428">
        <f t="shared" si="20"/>
        <v>89682.099999999991</v>
      </c>
      <c r="H44" s="428">
        <f t="shared" si="14"/>
        <v>6429.3000000000011</v>
      </c>
      <c r="I44" s="428">
        <f t="shared" si="14"/>
        <v>4100.8</v>
      </c>
      <c r="J44" s="428">
        <f t="shared" si="14"/>
        <v>88171.9</v>
      </c>
      <c r="K44" s="428">
        <f t="shared" si="14"/>
        <v>1510.2000000000003</v>
      </c>
      <c r="L44" s="428">
        <f t="shared" si="14"/>
        <v>4096.8999999999996</v>
      </c>
      <c r="M44" s="429">
        <f t="shared" si="14"/>
        <v>3.9</v>
      </c>
      <c r="N44" s="430">
        <f t="shared" si="21"/>
        <v>33378.77772815244</v>
      </c>
      <c r="O44" s="419">
        <f>O45+O46+O47</f>
        <v>3</v>
      </c>
      <c r="P44" s="420">
        <f t="shared" ref="P44:W44" si="42">P45+P46+P47</f>
        <v>0</v>
      </c>
      <c r="Q44" s="420">
        <f t="shared" si="42"/>
        <v>2380</v>
      </c>
      <c r="R44" s="420">
        <f t="shared" si="42"/>
        <v>256.8</v>
      </c>
      <c r="S44" s="420">
        <f t="shared" si="42"/>
        <v>0</v>
      </c>
      <c r="T44" s="420">
        <f t="shared" si="42"/>
        <v>2131.8000000000002</v>
      </c>
      <c r="U44" s="420">
        <f t="shared" si="42"/>
        <v>248.2</v>
      </c>
      <c r="V44" s="420">
        <f t="shared" si="42"/>
        <v>0</v>
      </c>
      <c r="W44" s="420">
        <f t="shared" si="42"/>
        <v>0</v>
      </c>
      <c r="X44" s="434">
        <f t="shared" si="16"/>
        <v>66111.111111111109</v>
      </c>
      <c r="Y44" s="420">
        <f>Y45+Y46+Y47</f>
        <v>9</v>
      </c>
      <c r="Z44" s="420">
        <f t="shared" ref="Z44:AG44" si="43">Z45+Z46+Z47</f>
        <v>0</v>
      </c>
      <c r="AA44" s="420">
        <f t="shared" si="43"/>
        <v>6174.6</v>
      </c>
      <c r="AB44" s="420">
        <f t="shared" si="43"/>
        <v>472.6</v>
      </c>
      <c r="AC44" s="420">
        <f t="shared" si="43"/>
        <v>0</v>
      </c>
      <c r="AD44" s="420">
        <f t="shared" si="43"/>
        <v>5749.1</v>
      </c>
      <c r="AE44" s="420">
        <f t="shared" si="43"/>
        <v>425.5</v>
      </c>
      <c r="AF44" s="420">
        <f t="shared" si="43"/>
        <v>0</v>
      </c>
      <c r="AG44" s="420">
        <f t="shared" si="43"/>
        <v>0</v>
      </c>
      <c r="AH44" s="434">
        <f t="shared" si="17"/>
        <v>57172.222222222226</v>
      </c>
      <c r="AI44" s="420">
        <f>AI45+AI46+AI47</f>
        <v>127.4</v>
      </c>
      <c r="AJ44" s="420">
        <f t="shared" ref="AJ44:AQ44" si="44">AJ45+AJ46+AJ47</f>
        <v>8.5</v>
      </c>
      <c r="AK44" s="420">
        <f t="shared" si="44"/>
        <v>56063.8</v>
      </c>
      <c r="AL44" s="420">
        <f t="shared" si="44"/>
        <v>2939.4</v>
      </c>
      <c r="AM44" s="420">
        <f t="shared" si="44"/>
        <v>2586.7000000000003</v>
      </c>
      <c r="AN44" s="420">
        <f t="shared" si="44"/>
        <v>55458.2</v>
      </c>
      <c r="AO44" s="420">
        <f t="shared" si="44"/>
        <v>605.6</v>
      </c>
      <c r="AP44" s="420">
        <f t="shared" si="44"/>
        <v>2582.8000000000002</v>
      </c>
      <c r="AQ44" s="420">
        <f t="shared" si="44"/>
        <v>3.9</v>
      </c>
      <c r="AR44" s="435">
        <f t="shared" si="18"/>
        <v>36671.768707482988</v>
      </c>
      <c r="AS44" s="430">
        <f t="shared" si="22"/>
        <v>96.866629794186139</v>
      </c>
      <c r="AT44" s="419">
        <f>AT45+AT46+AT47</f>
        <v>9</v>
      </c>
      <c r="AU44" s="420">
        <f t="shared" ref="AU44:BB44" si="45">AU45+AU46+AU47</f>
        <v>0.3</v>
      </c>
      <c r="AV44" s="420">
        <f t="shared" si="45"/>
        <v>3537.4</v>
      </c>
      <c r="AW44" s="420">
        <f t="shared" si="45"/>
        <v>871.1</v>
      </c>
      <c r="AX44" s="420">
        <f t="shared" si="45"/>
        <v>78.900000000000006</v>
      </c>
      <c r="AY44" s="420">
        <f t="shared" si="45"/>
        <v>3536.4</v>
      </c>
      <c r="AZ44" s="420">
        <f t="shared" si="45"/>
        <v>1</v>
      </c>
      <c r="BA44" s="420">
        <f t="shared" si="45"/>
        <v>78.900000000000006</v>
      </c>
      <c r="BB44" s="420">
        <f t="shared" si="45"/>
        <v>0</v>
      </c>
      <c r="BC44" s="434">
        <f t="shared" si="23"/>
        <v>32753.703703703708</v>
      </c>
      <c r="BD44" s="420">
        <f>BD45+BD46+BD47</f>
        <v>75.5</v>
      </c>
      <c r="BE44" s="420">
        <f t="shared" ref="BE44:BL44" si="46">BE45+BE46+BE47</f>
        <v>4.3</v>
      </c>
      <c r="BF44" s="420">
        <f t="shared" si="46"/>
        <v>21526.3</v>
      </c>
      <c r="BG44" s="420">
        <f t="shared" si="46"/>
        <v>1889.4</v>
      </c>
      <c r="BH44" s="420">
        <f t="shared" si="46"/>
        <v>1435.1999999999998</v>
      </c>
      <c r="BI44" s="420">
        <f t="shared" si="46"/>
        <v>21296.399999999998</v>
      </c>
      <c r="BJ44" s="420">
        <f t="shared" si="46"/>
        <v>229.89999999999998</v>
      </c>
      <c r="BK44" s="420">
        <f t="shared" si="46"/>
        <v>1435.1999999999998</v>
      </c>
      <c r="BL44" s="420">
        <f t="shared" si="46"/>
        <v>0</v>
      </c>
      <c r="BM44" s="434">
        <f t="shared" si="19"/>
        <v>23759.713024282562</v>
      </c>
    </row>
    <row r="45" spans="1:66" ht="60" customHeight="1">
      <c r="A45" s="413"/>
      <c r="B45" s="499">
        <v>12439787</v>
      </c>
      <c r="C45" s="498" t="s">
        <v>338</v>
      </c>
      <c r="D45" s="499" t="s">
        <v>371</v>
      </c>
      <c r="E45" s="428">
        <f t="shared" ref="E45:F47" si="47">O45+Y45+AI45+AT45+BD45</f>
        <v>157</v>
      </c>
      <c r="F45" s="428">
        <f t="shared" si="47"/>
        <v>10.5</v>
      </c>
      <c r="G45" s="428">
        <f t="shared" si="20"/>
        <v>62856.900000000009</v>
      </c>
      <c r="H45" s="428">
        <f t="shared" ref="H45:M48" si="48">R45+AB45+AL45+AW45+BG45</f>
        <v>4394.1000000000004</v>
      </c>
      <c r="I45" s="428">
        <f t="shared" si="48"/>
        <v>3476.6000000000004</v>
      </c>
      <c r="J45" s="428">
        <f t="shared" si="48"/>
        <v>62273.100000000006</v>
      </c>
      <c r="K45" s="428">
        <f t="shared" si="48"/>
        <v>583.79999999999995</v>
      </c>
      <c r="L45" s="428">
        <f t="shared" si="48"/>
        <v>3472.7</v>
      </c>
      <c r="M45" s="429">
        <f t="shared" si="48"/>
        <v>3.9</v>
      </c>
      <c r="N45" s="430">
        <f t="shared" si="21"/>
        <v>33363.535031847139</v>
      </c>
      <c r="O45" s="521">
        <v>1</v>
      </c>
      <c r="P45" s="522"/>
      <c r="Q45" s="523">
        <v>781.2</v>
      </c>
      <c r="R45" s="522"/>
      <c r="S45" s="522"/>
      <c r="T45" s="523">
        <v>708.7</v>
      </c>
      <c r="U45" s="523">
        <v>72.5</v>
      </c>
      <c r="V45" s="428"/>
      <c r="W45" s="428"/>
      <c r="X45" s="434">
        <f t="shared" si="16"/>
        <v>65100.000000000007</v>
      </c>
      <c r="Y45" s="523">
        <v>4</v>
      </c>
      <c r="Z45" s="522"/>
      <c r="AA45" s="523">
        <v>2778.8</v>
      </c>
      <c r="AB45" s="523">
        <v>166.4</v>
      </c>
      <c r="AC45" s="522"/>
      <c r="AD45" s="523">
        <v>2648.2</v>
      </c>
      <c r="AE45" s="523">
        <v>130.6</v>
      </c>
      <c r="AF45" s="420"/>
      <c r="AG45" s="433"/>
      <c r="AH45" s="434">
        <f t="shared" si="17"/>
        <v>57891.666666666672</v>
      </c>
      <c r="AI45" s="523">
        <v>93.4</v>
      </c>
      <c r="AJ45" s="523">
        <v>8.4</v>
      </c>
      <c r="AK45" s="523">
        <v>41724</v>
      </c>
      <c r="AL45" s="523">
        <v>2291.4</v>
      </c>
      <c r="AM45" s="523">
        <v>2569.9</v>
      </c>
      <c r="AN45" s="523">
        <v>41495</v>
      </c>
      <c r="AO45" s="523">
        <v>229</v>
      </c>
      <c r="AP45" s="523">
        <v>2566</v>
      </c>
      <c r="AQ45" s="523">
        <v>3.9</v>
      </c>
      <c r="AR45" s="435">
        <f t="shared" si="18"/>
        <v>37226.980728051385</v>
      </c>
      <c r="AS45" s="430">
        <f t="shared" si="22"/>
        <v>98.33319437913093</v>
      </c>
      <c r="AT45" s="521">
        <v>9</v>
      </c>
      <c r="AU45" s="522"/>
      <c r="AV45" s="523">
        <v>3537.4</v>
      </c>
      <c r="AW45" s="523">
        <v>871.1</v>
      </c>
      <c r="AX45" s="522"/>
      <c r="AY45" s="523">
        <v>3536.4</v>
      </c>
      <c r="AZ45" s="523">
        <v>1</v>
      </c>
      <c r="BA45" s="522"/>
      <c r="BB45" s="428"/>
      <c r="BC45" s="434">
        <f t="shared" si="23"/>
        <v>32753.703703703708</v>
      </c>
      <c r="BD45" s="523">
        <v>49.6</v>
      </c>
      <c r="BE45" s="523">
        <v>2.1</v>
      </c>
      <c r="BF45" s="523">
        <v>14035.5</v>
      </c>
      <c r="BG45" s="523">
        <v>1065.2</v>
      </c>
      <c r="BH45" s="523">
        <v>906.7</v>
      </c>
      <c r="BI45" s="523">
        <v>13884.8</v>
      </c>
      <c r="BJ45" s="523">
        <v>150.69999999999999</v>
      </c>
      <c r="BK45" s="523">
        <v>906.7</v>
      </c>
      <c r="BL45" s="433"/>
      <c r="BM45" s="434">
        <f t="shared" si="19"/>
        <v>23581.149193548383</v>
      </c>
    </row>
    <row r="46" spans="1:66" ht="60" customHeight="1">
      <c r="A46" s="413"/>
      <c r="B46" s="511">
        <v>28842502</v>
      </c>
      <c r="C46" s="498" t="s">
        <v>338</v>
      </c>
      <c r="D46" s="499" t="s">
        <v>372</v>
      </c>
      <c r="E46" s="428">
        <f t="shared" si="47"/>
        <v>42.2</v>
      </c>
      <c r="F46" s="428">
        <f t="shared" si="47"/>
        <v>0.9</v>
      </c>
      <c r="G46" s="428">
        <f t="shared" si="20"/>
        <v>17198.099999999999</v>
      </c>
      <c r="H46" s="428">
        <f t="shared" si="48"/>
        <v>1315.8999999999999</v>
      </c>
      <c r="I46" s="428">
        <f t="shared" si="48"/>
        <v>213.3</v>
      </c>
      <c r="J46" s="428">
        <f t="shared" si="48"/>
        <v>16292.4</v>
      </c>
      <c r="K46" s="428">
        <f t="shared" si="48"/>
        <v>905.7</v>
      </c>
      <c r="L46" s="428">
        <f t="shared" si="48"/>
        <v>213.3</v>
      </c>
      <c r="M46" s="429">
        <f t="shared" si="48"/>
        <v>0</v>
      </c>
      <c r="N46" s="430">
        <f t="shared" si="21"/>
        <v>33961.49289099525</v>
      </c>
      <c r="O46" s="521">
        <v>1</v>
      </c>
      <c r="P46" s="522"/>
      <c r="Q46" s="523">
        <v>947.2</v>
      </c>
      <c r="R46" s="523">
        <v>109.5</v>
      </c>
      <c r="S46" s="522"/>
      <c r="T46" s="523">
        <v>771.5</v>
      </c>
      <c r="U46" s="523">
        <v>175.7</v>
      </c>
      <c r="V46" s="428"/>
      <c r="W46" s="428"/>
      <c r="X46" s="434">
        <f t="shared" si="16"/>
        <v>78933.333333333343</v>
      </c>
      <c r="Y46" s="523">
        <v>4</v>
      </c>
      <c r="Z46" s="522"/>
      <c r="AA46" s="523">
        <v>2916.8</v>
      </c>
      <c r="AB46" s="523">
        <v>306.2</v>
      </c>
      <c r="AC46" s="522"/>
      <c r="AD46" s="523">
        <v>2621.9</v>
      </c>
      <c r="AE46" s="523">
        <v>294.89999999999998</v>
      </c>
      <c r="AF46" s="420"/>
      <c r="AG46" s="433"/>
      <c r="AH46" s="434">
        <f t="shared" si="17"/>
        <v>60766.666666666672</v>
      </c>
      <c r="AI46" s="523">
        <v>21</v>
      </c>
      <c r="AJ46" s="523">
        <v>0.1</v>
      </c>
      <c r="AK46" s="523">
        <v>8505.4</v>
      </c>
      <c r="AL46" s="522">
        <v>355.9</v>
      </c>
      <c r="AM46" s="523">
        <v>16.8</v>
      </c>
      <c r="AN46" s="523">
        <v>8149.5</v>
      </c>
      <c r="AO46" s="523">
        <v>355.9</v>
      </c>
      <c r="AP46" s="523">
        <v>16.8</v>
      </c>
      <c r="AQ46" s="433"/>
      <c r="AR46" s="435">
        <f t="shared" si="18"/>
        <v>33751.5873015873</v>
      </c>
      <c r="AS46" s="430">
        <f t="shared" si="22"/>
        <v>89.153117707188173</v>
      </c>
      <c r="AT46" s="521"/>
      <c r="AU46" s="522">
        <v>0.3</v>
      </c>
      <c r="AV46" s="523"/>
      <c r="AW46" s="522"/>
      <c r="AX46" s="522">
        <v>78.900000000000006</v>
      </c>
      <c r="AY46" s="523"/>
      <c r="AZ46" s="522"/>
      <c r="BA46" s="428">
        <v>78.900000000000006</v>
      </c>
      <c r="BB46" s="428"/>
      <c r="BC46" s="434" t="e">
        <f t="shared" si="23"/>
        <v>#DIV/0!</v>
      </c>
      <c r="BD46" s="523">
        <v>16.2</v>
      </c>
      <c r="BE46" s="523">
        <v>0.5</v>
      </c>
      <c r="BF46" s="523">
        <v>4828.7</v>
      </c>
      <c r="BG46" s="523">
        <v>544.29999999999995</v>
      </c>
      <c r="BH46" s="523">
        <v>117.6</v>
      </c>
      <c r="BI46" s="523">
        <v>4749.5</v>
      </c>
      <c r="BJ46" s="523">
        <v>79.2</v>
      </c>
      <c r="BK46" s="523">
        <v>117.6</v>
      </c>
      <c r="BL46" s="433"/>
      <c r="BM46" s="434">
        <f t="shared" si="19"/>
        <v>24838.991769547323</v>
      </c>
    </row>
    <row r="47" spans="1:66" ht="60" customHeight="1">
      <c r="A47" s="413"/>
      <c r="B47" s="511">
        <v>46628867</v>
      </c>
      <c r="C47" s="498" t="s">
        <v>338</v>
      </c>
      <c r="D47" s="499" t="s">
        <v>373</v>
      </c>
      <c r="E47" s="428">
        <f t="shared" si="47"/>
        <v>24.7</v>
      </c>
      <c r="F47" s="428">
        <f t="shared" si="47"/>
        <v>1.7</v>
      </c>
      <c r="G47" s="428">
        <f t="shared" si="20"/>
        <v>9627.1</v>
      </c>
      <c r="H47" s="428">
        <f t="shared" si="48"/>
        <v>719.3</v>
      </c>
      <c r="I47" s="428">
        <f t="shared" si="48"/>
        <v>410.9</v>
      </c>
      <c r="J47" s="428">
        <f t="shared" si="48"/>
        <v>9606.4</v>
      </c>
      <c r="K47" s="428">
        <f t="shared" si="48"/>
        <v>20.7</v>
      </c>
      <c r="L47" s="428">
        <f t="shared" si="48"/>
        <v>410.9</v>
      </c>
      <c r="M47" s="429">
        <f t="shared" si="48"/>
        <v>0</v>
      </c>
      <c r="N47" s="430">
        <f t="shared" si="21"/>
        <v>32480.094466936571</v>
      </c>
      <c r="O47" s="521">
        <v>1</v>
      </c>
      <c r="P47" s="522"/>
      <c r="Q47" s="523">
        <v>651.6</v>
      </c>
      <c r="R47" s="523">
        <v>147.30000000000001</v>
      </c>
      <c r="S47" s="522"/>
      <c r="T47" s="523">
        <v>651.6</v>
      </c>
      <c r="U47" s="522"/>
      <c r="V47" s="522"/>
      <c r="W47" s="428"/>
      <c r="X47" s="434">
        <f t="shared" si="16"/>
        <v>54300.000000000007</v>
      </c>
      <c r="Y47" s="523">
        <v>1</v>
      </c>
      <c r="Z47" s="522"/>
      <c r="AA47" s="523">
        <v>479</v>
      </c>
      <c r="AB47" s="522"/>
      <c r="AC47" s="522"/>
      <c r="AD47" s="523">
        <v>479</v>
      </c>
      <c r="AE47" s="420"/>
      <c r="AF47" s="420"/>
      <c r="AG47" s="433"/>
      <c r="AH47" s="434">
        <f t="shared" si="17"/>
        <v>39916.666666666664</v>
      </c>
      <c r="AI47" s="523">
        <v>13</v>
      </c>
      <c r="AJ47" s="522"/>
      <c r="AK47" s="523">
        <v>5834.4</v>
      </c>
      <c r="AL47" s="523">
        <v>292.10000000000002</v>
      </c>
      <c r="AM47" s="522"/>
      <c r="AN47" s="523">
        <v>5813.7</v>
      </c>
      <c r="AO47" s="523">
        <v>20.7</v>
      </c>
      <c r="AP47" s="522"/>
      <c r="AQ47" s="433"/>
      <c r="AR47" s="435">
        <f t="shared" si="18"/>
        <v>37400</v>
      </c>
      <c r="AS47" s="430">
        <f t="shared" si="22"/>
        <v>98.790216070579532</v>
      </c>
      <c r="AT47" s="437"/>
      <c r="AU47" s="428"/>
      <c r="AV47" s="428"/>
      <c r="AW47" s="428"/>
      <c r="AX47" s="428"/>
      <c r="AY47" s="428"/>
      <c r="AZ47" s="428"/>
      <c r="BA47" s="428"/>
      <c r="BB47" s="428"/>
      <c r="BC47" s="434" t="e">
        <f t="shared" si="23"/>
        <v>#DIV/0!</v>
      </c>
      <c r="BD47" s="523">
        <v>9.6999999999999993</v>
      </c>
      <c r="BE47" s="523">
        <v>1.7</v>
      </c>
      <c r="BF47" s="523">
        <v>2662.1</v>
      </c>
      <c r="BG47" s="523">
        <v>279.89999999999998</v>
      </c>
      <c r="BH47" s="523">
        <v>410.9</v>
      </c>
      <c r="BI47" s="523">
        <v>2662.1</v>
      </c>
      <c r="BJ47" s="522"/>
      <c r="BK47" s="523">
        <v>410.9</v>
      </c>
      <c r="BL47" s="433"/>
      <c r="BM47" s="434">
        <f t="shared" si="19"/>
        <v>22870.27491408935</v>
      </c>
    </row>
    <row r="48" spans="1:66" ht="21.95" customHeight="1">
      <c r="A48" s="524" t="s">
        <v>345</v>
      </c>
      <c r="B48" s="525"/>
      <c r="C48" s="525"/>
      <c r="D48" s="525"/>
      <c r="E48" s="526">
        <f>O48+Y48+AI48+AT48+BD48</f>
        <v>766</v>
      </c>
      <c r="F48" s="526">
        <f>P48+Z48+AJ48+AU48+BE48</f>
        <v>85.800000000000011</v>
      </c>
      <c r="G48" s="526">
        <f>Q48+AA48+AK48+AV48+BF48</f>
        <v>323395</v>
      </c>
      <c r="H48" s="526">
        <f t="shared" si="48"/>
        <v>30722.400000000001</v>
      </c>
      <c r="I48" s="526">
        <f t="shared" si="48"/>
        <v>21576.5</v>
      </c>
      <c r="J48" s="526">
        <f t="shared" si="48"/>
        <v>304453.3</v>
      </c>
      <c r="K48" s="526">
        <f t="shared" si="48"/>
        <v>18941.7</v>
      </c>
      <c r="L48" s="526">
        <f t="shared" si="48"/>
        <v>20946.5</v>
      </c>
      <c r="M48" s="527">
        <f t="shared" si="48"/>
        <v>630</v>
      </c>
      <c r="N48" s="422">
        <f>G48/E48/12*1000</f>
        <v>35182.223672758926</v>
      </c>
      <c r="O48" s="528">
        <f>O19+O20+O21+O22+O23+O24+O25+O30+O33+O42+O43+O44</f>
        <v>25</v>
      </c>
      <c r="P48" s="529">
        <f t="shared" ref="P48:W48" si="49">P19+P20+P21+P22+P23+P24+P25+P30+P33+P42+P43+P44</f>
        <v>0</v>
      </c>
      <c r="Q48" s="529">
        <f t="shared" si="49"/>
        <v>22396.100000000002</v>
      </c>
      <c r="R48" s="529">
        <f t="shared" si="49"/>
        <v>5340.2</v>
      </c>
      <c r="S48" s="529">
        <f t="shared" si="49"/>
        <v>0</v>
      </c>
      <c r="T48" s="529">
        <f t="shared" si="49"/>
        <v>20924.600000000002</v>
      </c>
      <c r="U48" s="529">
        <f t="shared" si="49"/>
        <v>1471.4999999999998</v>
      </c>
      <c r="V48" s="529">
        <f t="shared" si="49"/>
        <v>0</v>
      </c>
      <c r="W48" s="529">
        <f t="shared" si="49"/>
        <v>0</v>
      </c>
      <c r="X48" s="447">
        <f>Q48/O48/12*1000</f>
        <v>74653.666666666672</v>
      </c>
      <c r="Y48" s="529">
        <f>Y19+Y20+Y21+Y22+Y23+Y24+Y25+Y30+Y33+Y42+Y43+Y44</f>
        <v>33.799999999999997</v>
      </c>
      <c r="Z48" s="529">
        <f>Z19+Z20+Z21+Z22+Z23+Z24+Z25+Z30+Z33+Z42+Z43+Z44</f>
        <v>0.1</v>
      </c>
      <c r="AA48" s="529">
        <f t="shared" ref="AA48:AG48" si="50">AA19+AA20+AA21+AA22+AA23+AA24+AA25+AA30+AA33+AA42+AA43+AA44</f>
        <v>18983.800000000003</v>
      </c>
      <c r="AB48" s="529">
        <f t="shared" si="50"/>
        <v>2394.7999999999997</v>
      </c>
      <c r="AC48" s="529">
        <f t="shared" si="50"/>
        <v>26.3</v>
      </c>
      <c r="AD48" s="529">
        <f t="shared" si="50"/>
        <v>17320.199999999997</v>
      </c>
      <c r="AE48" s="529">
        <f t="shared" si="50"/>
        <v>1663.6000000000001</v>
      </c>
      <c r="AF48" s="529">
        <f t="shared" si="50"/>
        <v>26.3</v>
      </c>
      <c r="AG48" s="529">
        <f t="shared" si="50"/>
        <v>0</v>
      </c>
      <c r="AH48" s="529">
        <f t="shared" si="17"/>
        <v>46804.240631163717</v>
      </c>
      <c r="AI48" s="529">
        <f>AI19+AI20+AI21+AI22+AI23+AI24+AI25+AI30+AI33+AI42+AI43+AI44</f>
        <v>492.40000000000009</v>
      </c>
      <c r="AJ48" s="529">
        <f t="shared" ref="AJ48:AQ48" si="51">AJ19+AJ20+AJ21+AJ22+AJ23+AJ24+AJ25+AJ30+AJ33+AJ42+AJ43+AJ44</f>
        <v>59.300000000000004</v>
      </c>
      <c r="AK48" s="529">
        <f t="shared" si="51"/>
        <v>224236.09999999998</v>
      </c>
      <c r="AL48" s="529">
        <f t="shared" si="51"/>
        <v>17681.800000000003</v>
      </c>
      <c r="AM48" s="529">
        <f t="shared" si="51"/>
        <v>15148</v>
      </c>
      <c r="AN48" s="529">
        <f t="shared" si="51"/>
        <v>211704.7</v>
      </c>
      <c r="AO48" s="529">
        <f t="shared" si="51"/>
        <v>12531.4</v>
      </c>
      <c r="AP48" s="529">
        <f t="shared" si="51"/>
        <v>14756.600000000002</v>
      </c>
      <c r="AQ48" s="529">
        <f t="shared" si="51"/>
        <v>391.4</v>
      </c>
      <c r="AR48" s="530">
        <f t="shared" si="18"/>
        <v>37949.515976171118</v>
      </c>
      <c r="AS48" s="422">
        <f t="shared" si="22"/>
        <v>100.24173484117259</v>
      </c>
      <c r="AT48" s="528">
        <f>AT19+AT20+AT21+AT22+AT23+AT24+AT25+AT30+AT33+AT42+AT43+AT44</f>
        <v>18</v>
      </c>
      <c r="AU48" s="529">
        <f t="shared" ref="AU48:BB48" si="52">AU19+AU20+AU21+AU22+AU23+AU24+AU25+AU30+AU33+AU42+AU43+AU44</f>
        <v>2.2999999999999998</v>
      </c>
      <c r="AV48" s="529">
        <f t="shared" si="52"/>
        <v>6227.5</v>
      </c>
      <c r="AW48" s="529">
        <f t="shared" si="52"/>
        <v>991.5</v>
      </c>
      <c r="AX48" s="529">
        <f t="shared" si="52"/>
        <v>509.6</v>
      </c>
      <c r="AY48" s="529">
        <f t="shared" si="52"/>
        <v>5958.2999999999993</v>
      </c>
      <c r="AZ48" s="529">
        <f t="shared" si="52"/>
        <v>269.2</v>
      </c>
      <c r="BA48" s="529">
        <f t="shared" si="52"/>
        <v>509.6</v>
      </c>
      <c r="BB48" s="529">
        <f t="shared" si="52"/>
        <v>0</v>
      </c>
      <c r="BC48" s="529">
        <f t="shared" si="23"/>
        <v>28831.018518518518</v>
      </c>
      <c r="BD48" s="529">
        <f>BD19+BD20+BD21+BD22+BD23+BD24+BD25+BD30+BD33+BD42+BD43+BD44</f>
        <v>196.8</v>
      </c>
      <c r="BE48" s="529">
        <f t="shared" ref="BE48:BL48" si="53">BE19+BE20+BE21+BE22+BE23+BE24+BE25+BE30+BE33+BE42+BE43+BE44</f>
        <v>24.1</v>
      </c>
      <c r="BF48" s="529">
        <f t="shared" si="53"/>
        <v>51551.5</v>
      </c>
      <c r="BG48" s="529">
        <f t="shared" si="53"/>
        <v>4314.1000000000004</v>
      </c>
      <c r="BH48" s="529">
        <f t="shared" si="53"/>
        <v>5892.6</v>
      </c>
      <c r="BI48" s="529">
        <f t="shared" si="53"/>
        <v>48545.5</v>
      </c>
      <c r="BJ48" s="529">
        <f t="shared" si="53"/>
        <v>3006</v>
      </c>
      <c r="BK48" s="529">
        <f t="shared" si="53"/>
        <v>5654</v>
      </c>
      <c r="BL48" s="529">
        <f t="shared" si="53"/>
        <v>238.6</v>
      </c>
      <c r="BM48" s="529">
        <f t="shared" si="19"/>
        <v>21829.056571815716</v>
      </c>
    </row>
    <row r="49" spans="1:66" ht="21.95" customHeight="1">
      <c r="A49" s="450" t="s">
        <v>374</v>
      </c>
      <c r="B49" s="531"/>
      <c r="C49" s="531"/>
      <c r="D49" s="451"/>
      <c r="E49" s="452">
        <f>E48+E14</f>
        <v>852.8</v>
      </c>
      <c r="F49" s="452">
        <f>F48+F14</f>
        <v>93.000000000000014</v>
      </c>
      <c r="G49" s="452">
        <f t="shared" ref="G49:M49" si="54">G48+G14</f>
        <v>360294.40000000002</v>
      </c>
      <c r="H49" s="452">
        <f t="shared" si="54"/>
        <v>34136.300000000003</v>
      </c>
      <c r="I49" s="452">
        <f t="shared" si="54"/>
        <v>23093.200000000001</v>
      </c>
      <c r="J49" s="452">
        <f t="shared" si="54"/>
        <v>340803.6</v>
      </c>
      <c r="K49" s="452">
        <f t="shared" si="54"/>
        <v>19490.8</v>
      </c>
      <c r="L49" s="452">
        <f t="shared" si="54"/>
        <v>22449.200000000001</v>
      </c>
      <c r="M49" s="532">
        <f t="shared" si="54"/>
        <v>644</v>
      </c>
      <c r="N49" s="422">
        <f>G49/E49/12*1000</f>
        <v>35207.004377736092</v>
      </c>
      <c r="O49" s="452">
        <f>O48+O14</f>
        <v>29.4</v>
      </c>
      <c r="P49" s="452">
        <f t="shared" ref="P49:W49" si="55">P48+P14</f>
        <v>0</v>
      </c>
      <c r="Q49" s="452">
        <f t="shared" si="55"/>
        <v>25002.100000000002</v>
      </c>
      <c r="R49" s="452">
        <f t="shared" si="55"/>
        <v>5675.8</v>
      </c>
      <c r="S49" s="452">
        <f t="shared" si="55"/>
        <v>0</v>
      </c>
      <c r="T49" s="452">
        <f t="shared" si="55"/>
        <v>23508.100000000002</v>
      </c>
      <c r="U49" s="452">
        <f t="shared" si="55"/>
        <v>1493.9999999999998</v>
      </c>
      <c r="V49" s="452">
        <f t="shared" si="55"/>
        <v>0</v>
      </c>
      <c r="W49" s="532">
        <f t="shared" si="55"/>
        <v>0</v>
      </c>
      <c r="X49" s="422">
        <f>Q49/O49/12*1000</f>
        <v>70867.630385487544</v>
      </c>
      <c r="Y49" s="452">
        <f>Y48+Y14</f>
        <v>35.4</v>
      </c>
      <c r="Z49" s="452">
        <f t="shared" ref="Z49:AG49" si="56">Z48+Z14</f>
        <v>0.1</v>
      </c>
      <c r="AA49" s="452">
        <f t="shared" si="56"/>
        <v>19447.100000000002</v>
      </c>
      <c r="AB49" s="452">
        <f t="shared" si="56"/>
        <v>2662.1</v>
      </c>
      <c r="AC49" s="452">
        <f t="shared" si="56"/>
        <v>26.3</v>
      </c>
      <c r="AD49" s="452">
        <f t="shared" si="56"/>
        <v>17782.399999999998</v>
      </c>
      <c r="AE49" s="452">
        <f t="shared" si="56"/>
        <v>1664.7</v>
      </c>
      <c r="AF49" s="452">
        <f t="shared" si="56"/>
        <v>26.3</v>
      </c>
      <c r="AG49" s="532">
        <f t="shared" si="56"/>
        <v>0</v>
      </c>
      <c r="AH49" s="422">
        <f>AA49/Y49/12*1000</f>
        <v>45779.425612052735</v>
      </c>
      <c r="AI49" s="452">
        <f>AI48+AI14</f>
        <v>547.20000000000005</v>
      </c>
      <c r="AJ49" s="452">
        <f t="shared" ref="AJ49:AQ49" si="57">AJ48+AJ14</f>
        <v>63.7</v>
      </c>
      <c r="AK49" s="452">
        <f t="shared" si="57"/>
        <v>249214.39999999997</v>
      </c>
      <c r="AL49" s="452">
        <f t="shared" si="57"/>
        <v>19506.600000000002</v>
      </c>
      <c r="AM49" s="452">
        <f t="shared" si="57"/>
        <v>16061.5</v>
      </c>
      <c r="AN49" s="452">
        <f t="shared" si="57"/>
        <v>236248.1</v>
      </c>
      <c r="AO49" s="452">
        <f t="shared" si="57"/>
        <v>12966.3</v>
      </c>
      <c r="AP49" s="452">
        <f t="shared" si="57"/>
        <v>15662.800000000003</v>
      </c>
      <c r="AQ49" s="532">
        <f t="shared" si="57"/>
        <v>398.7</v>
      </c>
      <c r="AR49" s="422">
        <f>AK49/AI49/12*1000</f>
        <v>37952.97270955165</v>
      </c>
      <c r="AS49" s="422">
        <f t="shared" si="22"/>
        <v>100.25086562827315</v>
      </c>
      <c r="AT49" s="452">
        <f>AT48+AT14</f>
        <v>18</v>
      </c>
      <c r="AU49" s="452">
        <f t="shared" ref="AU49:BB49" si="58">AU48+AU14</f>
        <v>2.2999999999999998</v>
      </c>
      <c r="AV49" s="452">
        <f t="shared" si="58"/>
        <v>6227.5</v>
      </c>
      <c r="AW49" s="452">
        <f t="shared" si="58"/>
        <v>991.5</v>
      </c>
      <c r="AX49" s="452">
        <f t="shared" si="58"/>
        <v>509.6</v>
      </c>
      <c r="AY49" s="452">
        <f t="shared" si="58"/>
        <v>5958.2999999999993</v>
      </c>
      <c r="AZ49" s="452">
        <f t="shared" si="58"/>
        <v>269.2</v>
      </c>
      <c r="BA49" s="452">
        <f t="shared" si="58"/>
        <v>509.6</v>
      </c>
      <c r="BB49" s="532">
        <f t="shared" si="58"/>
        <v>0</v>
      </c>
      <c r="BC49" s="422">
        <f>AV49/AT49/12*1000</f>
        <v>28831.018518518518</v>
      </c>
      <c r="BD49" s="452">
        <f>BD48+BD14</f>
        <v>222.8</v>
      </c>
      <c r="BE49" s="452">
        <f t="shared" ref="BE49:BL49" si="59">BE48+BE14</f>
        <v>26.900000000000002</v>
      </c>
      <c r="BF49" s="452">
        <f t="shared" si="59"/>
        <v>60403.3</v>
      </c>
      <c r="BG49" s="452">
        <f t="shared" si="59"/>
        <v>5300.3</v>
      </c>
      <c r="BH49" s="452">
        <f t="shared" si="59"/>
        <v>6495.8</v>
      </c>
      <c r="BI49" s="452">
        <f t="shared" si="59"/>
        <v>57306.7</v>
      </c>
      <c r="BJ49" s="452">
        <f t="shared" si="59"/>
        <v>3096.6</v>
      </c>
      <c r="BK49" s="452">
        <f t="shared" si="59"/>
        <v>6250.5</v>
      </c>
      <c r="BL49" s="532">
        <f t="shared" si="59"/>
        <v>245.29999999999998</v>
      </c>
      <c r="BM49" s="422">
        <f>BF49/BD49/12*1000</f>
        <v>22592.497007779773</v>
      </c>
    </row>
    <row r="50" spans="1:66" ht="21.95" customHeight="1">
      <c r="A50" s="456"/>
      <c r="B50" s="456"/>
      <c r="C50" s="456"/>
      <c r="D50" s="457"/>
      <c r="E50" s="458"/>
      <c r="F50" s="458"/>
      <c r="G50" s="458"/>
      <c r="H50" s="458"/>
      <c r="I50" s="458"/>
      <c r="J50" s="458"/>
      <c r="K50" s="458"/>
      <c r="L50" s="458"/>
      <c r="M50" s="458"/>
      <c r="N50" s="459"/>
      <c r="O50" s="458"/>
      <c r="P50" s="458"/>
      <c r="Q50" s="458"/>
      <c r="R50" s="458"/>
      <c r="S50" s="458"/>
      <c r="T50" s="458"/>
      <c r="U50" s="458"/>
      <c r="V50" s="458"/>
      <c r="W50" s="458"/>
      <c r="X50" s="459"/>
      <c r="Y50" s="458"/>
      <c r="Z50" s="458"/>
      <c r="AA50" s="458"/>
      <c r="AB50" s="458"/>
      <c r="AC50" s="458"/>
      <c r="AD50" s="458"/>
      <c r="AE50" s="458"/>
      <c r="AF50" s="458"/>
      <c r="AG50" s="458"/>
      <c r="AH50" s="459"/>
      <c r="AI50" s="458"/>
      <c r="AJ50" s="458"/>
      <c r="AK50" s="458"/>
      <c r="AL50" s="458"/>
      <c r="AM50" s="458"/>
      <c r="AN50" s="458"/>
      <c r="AO50" s="458"/>
      <c r="AP50" s="458"/>
      <c r="AQ50" s="458"/>
      <c r="AR50" s="459"/>
      <c r="AS50" s="459"/>
      <c r="AT50" s="458"/>
      <c r="AU50" s="458"/>
      <c r="AV50" s="458"/>
      <c r="AW50" s="458"/>
      <c r="AX50" s="458"/>
      <c r="AY50" s="458"/>
      <c r="AZ50" s="458"/>
      <c r="BA50" s="458"/>
      <c r="BB50" s="458"/>
      <c r="BC50" s="459"/>
      <c r="BD50" s="458"/>
      <c r="BE50" s="458"/>
      <c r="BF50" s="458"/>
      <c r="BG50" s="458"/>
      <c r="BH50" s="458"/>
      <c r="BI50" s="458"/>
      <c r="BJ50" s="458"/>
      <c r="BK50" s="458"/>
      <c r="BL50" s="458"/>
      <c r="BM50" s="459"/>
    </row>
    <row r="51" spans="1:66" s="533" customFormat="1" ht="19.5" hidden="1" customHeight="1">
      <c r="C51" s="534" t="s">
        <v>375</v>
      </c>
      <c r="D51" s="533" t="s">
        <v>347</v>
      </c>
      <c r="E51" s="535">
        <f>[5]ДШИ!$D$32</f>
        <v>766</v>
      </c>
      <c r="F51" s="535">
        <f>[5]ДШИ!$V$32</f>
        <v>85.800000000000011</v>
      </c>
      <c r="G51" s="535">
        <f>[5]ДШИ!$AN$32</f>
        <v>323395</v>
      </c>
      <c r="H51" s="535">
        <f>[5]ДШИ!$BG$32</f>
        <v>30722.399999999994</v>
      </c>
      <c r="I51" s="535">
        <f>[5]ДШИ!$BY$32</f>
        <v>21576.5</v>
      </c>
      <c r="J51" s="535">
        <f>[5]ДШИ!$CR$32</f>
        <v>304453.29999999993</v>
      </c>
      <c r="K51" s="535">
        <f>[5]ДШИ!$EB$32</f>
        <v>18941.7</v>
      </c>
      <c r="L51" s="535">
        <f>[5]ДШИ!$ET$32</f>
        <v>20946.5</v>
      </c>
      <c r="M51" s="535">
        <f>[5]ДШИ!$GD$32</f>
        <v>630</v>
      </c>
      <c r="N51" s="535">
        <f>[5]ДШИ!$GV$32</f>
        <v>35182.223672758926</v>
      </c>
      <c r="O51" s="535">
        <f>[5]ДШИ!$E$32</f>
        <v>25</v>
      </c>
      <c r="P51" s="535">
        <f>[5]ДШИ!$W$32</f>
        <v>0</v>
      </c>
      <c r="Q51" s="535">
        <f>[5]ДШИ!$AP$32</f>
        <v>22396.1</v>
      </c>
      <c r="R51" s="535">
        <f>[5]ДШИ!$BH$32</f>
        <v>5340.2</v>
      </c>
      <c r="S51" s="535">
        <f>[5]ДШИ!$CA$32</f>
        <v>0</v>
      </c>
      <c r="T51" s="535">
        <f>[5]ДШИ!$CS$32</f>
        <v>20924.599999999999</v>
      </c>
      <c r="U51" s="535">
        <f>[5]ДШИ!$EC$32</f>
        <v>1471.5</v>
      </c>
      <c r="V51" s="535">
        <f>[5]ДШИ!$EU$32</f>
        <v>0</v>
      </c>
      <c r="W51" s="535">
        <f>[5]ДШИ!$GE$32</f>
        <v>0</v>
      </c>
      <c r="X51" s="535">
        <f>[5]ДШИ!$GW$32</f>
        <v>74653.666666666672</v>
      </c>
      <c r="Y51" s="535">
        <f>[5]ДШИ!$F$32</f>
        <v>33.799999999999997</v>
      </c>
      <c r="Z51" s="535">
        <f>[5]ДШИ!$X$32</f>
        <v>0.1</v>
      </c>
      <c r="AA51" s="535">
        <f>[5]ДШИ!$AQ$32</f>
        <v>18983.800000000003</v>
      </c>
      <c r="AB51" s="535">
        <f>[5]ДШИ!$BI$32</f>
        <v>2394.8000000000002</v>
      </c>
      <c r="AC51" s="535">
        <f>[5]ДШИ!$CB$32</f>
        <v>26.3</v>
      </c>
      <c r="AD51" s="535">
        <f>[5]ДШИ!$CT$32</f>
        <v>17320.2</v>
      </c>
      <c r="AE51" s="535">
        <f>[5]ДШИ!$ED$32</f>
        <v>1663.6</v>
      </c>
      <c r="AF51" s="535">
        <f>[5]ДШИ!$EV$32</f>
        <v>26.3</v>
      </c>
      <c r="AG51" s="535">
        <f>[5]ДШИ!$GF$32</f>
        <v>0</v>
      </c>
      <c r="AH51" s="535">
        <f>[5]ДШИ!$GX$32</f>
        <v>46804.240631163717</v>
      </c>
      <c r="AI51" s="535">
        <f>[5]ДШИ!$G$32</f>
        <v>492.40000000000009</v>
      </c>
      <c r="AJ51" s="535">
        <f>[5]ДШИ!$Y$32</f>
        <v>59.29999999999999</v>
      </c>
      <c r="AK51" s="535">
        <f>[5]ДШИ!$AR$32</f>
        <v>224236.09999999998</v>
      </c>
      <c r="AL51" s="535">
        <f>[5]ДШИ!$BJ$32</f>
        <v>17681.8</v>
      </c>
      <c r="AM51" s="535">
        <f>[5]ДШИ!$CC$32</f>
        <v>15148.000000000002</v>
      </c>
      <c r="AN51" s="535">
        <f>[5]ДШИ!$CU$32</f>
        <v>211704.7</v>
      </c>
      <c r="AO51" s="535">
        <f>[5]ДШИ!$EE$32</f>
        <v>12531.4</v>
      </c>
      <c r="AP51" s="535">
        <f>[5]ДШИ!$EW$32</f>
        <v>14756.600000000002</v>
      </c>
      <c r="AQ51" s="535">
        <f>[5]ДШИ!$GG$32</f>
        <v>391.4</v>
      </c>
      <c r="AR51" s="535">
        <f>[5]ДШИ!$GY$32</f>
        <v>37949.515976171118</v>
      </c>
      <c r="AS51" s="535"/>
      <c r="AT51" s="535">
        <f>[5]ДШИ!$S$32</f>
        <v>18</v>
      </c>
      <c r="AU51" s="535">
        <f>[5]ДШИ!$AK$32</f>
        <v>2.2999999999999998</v>
      </c>
      <c r="AV51" s="535">
        <f>[5]ДШИ!$BD$32</f>
        <v>6227.5</v>
      </c>
      <c r="AW51" s="535">
        <f>[5]ДШИ!$BV$32</f>
        <v>991.5</v>
      </c>
      <c r="AX51" s="535">
        <f>[5]ДШИ!$CO$32</f>
        <v>509.6</v>
      </c>
      <c r="AY51" s="535">
        <f>[5]ДШИ!$DG$32</f>
        <v>5958.3</v>
      </c>
      <c r="AZ51" s="535">
        <f>[5]ДШИ!$EQ$32</f>
        <v>269.2</v>
      </c>
      <c r="BA51" s="535">
        <f>[5]ДШИ!$FI$32</f>
        <v>509.6</v>
      </c>
      <c r="BB51" s="535">
        <f>[5]ДШИ!$GS$32</f>
        <v>0</v>
      </c>
      <c r="BC51" s="535">
        <f>[5]ДШИ!$HG$32</f>
        <v>28831.018518518518</v>
      </c>
      <c r="BD51" s="535">
        <f>[5]ДШИ!$U$32</f>
        <v>196.8</v>
      </c>
      <c r="BE51" s="535">
        <f>[5]ДШИ!$AM$32</f>
        <v>24.1</v>
      </c>
      <c r="BF51" s="535">
        <f>[5]ДШИ!$BF$32</f>
        <v>51551.5</v>
      </c>
      <c r="BG51" s="535">
        <f>[5]ДШИ!$BX$32</f>
        <v>4314.1000000000004</v>
      </c>
      <c r="BH51" s="535">
        <f>[5]ДШИ!$CQ$32</f>
        <v>5892.5999999999995</v>
      </c>
      <c r="BI51" s="535">
        <f>[5]ДШИ!$DI$32</f>
        <v>48545.5</v>
      </c>
      <c r="BJ51" s="535">
        <f>[5]ДШИ!$ES$32</f>
        <v>3006</v>
      </c>
      <c r="BK51" s="535">
        <f>[5]ДШИ!$FK$32</f>
        <v>5654</v>
      </c>
      <c r="BL51" s="535">
        <f>[5]ДШИ!$GU$32</f>
        <v>238.6</v>
      </c>
      <c r="BM51" s="535">
        <f>[5]ДШИ!$HH$32</f>
        <v>21829.056571815716</v>
      </c>
      <c r="BN51" s="535"/>
    </row>
    <row r="52" spans="1:66" s="533" customFormat="1" ht="19.5" hidden="1" customHeight="1">
      <c r="C52" s="534"/>
      <c r="E52" s="535">
        <f>E51-E48</f>
        <v>0</v>
      </c>
      <c r="F52" s="535">
        <f t="shared" ref="F52:BM52" si="60">F51-F48</f>
        <v>0</v>
      </c>
      <c r="G52" s="535">
        <f t="shared" si="60"/>
        <v>0</v>
      </c>
      <c r="H52" s="535">
        <f t="shared" si="60"/>
        <v>0</v>
      </c>
      <c r="I52" s="535">
        <f t="shared" si="60"/>
        <v>0</v>
      </c>
      <c r="J52" s="535">
        <f t="shared" si="60"/>
        <v>0</v>
      </c>
      <c r="K52" s="535">
        <f t="shared" si="60"/>
        <v>0</v>
      </c>
      <c r="L52" s="535">
        <f t="shared" si="60"/>
        <v>0</v>
      </c>
      <c r="M52" s="535">
        <f t="shared" si="60"/>
        <v>0</v>
      </c>
      <c r="N52" s="535">
        <f t="shared" si="60"/>
        <v>0</v>
      </c>
      <c r="O52" s="535">
        <f t="shared" si="60"/>
        <v>0</v>
      </c>
      <c r="P52" s="535">
        <f t="shared" si="60"/>
        <v>0</v>
      </c>
      <c r="Q52" s="535">
        <f t="shared" si="60"/>
        <v>0</v>
      </c>
      <c r="R52" s="535">
        <f t="shared" si="60"/>
        <v>0</v>
      </c>
      <c r="S52" s="535">
        <f t="shared" si="60"/>
        <v>0</v>
      </c>
      <c r="T52" s="535">
        <f t="shared" si="60"/>
        <v>0</v>
      </c>
      <c r="U52" s="535">
        <f t="shared" si="60"/>
        <v>0</v>
      </c>
      <c r="V52" s="535">
        <f t="shared" si="60"/>
        <v>0</v>
      </c>
      <c r="W52" s="535">
        <f t="shared" si="60"/>
        <v>0</v>
      </c>
      <c r="X52" s="535">
        <f t="shared" si="60"/>
        <v>0</v>
      </c>
      <c r="Y52" s="535">
        <f t="shared" si="60"/>
        <v>0</v>
      </c>
      <c r="Z52" s="535">
        <f t="shared" si="60"/>
        <v>0</v>
      </c>
      <c r="AA52" s="535">
        <f t="shared" si="60"/>
        <v>0</v>
      </c>
      <c r="AB52" s="535">
        <f t="shared" si="60"/>
        <v>0</v>
      </c>
      <c r="AC52" s="535">
        <f t="shared" si="60"/>
        <v>0</v>
      </c>
      <c r="AD52" s="535">
        <f t="shared" si="60"/>
        <v>0</v>
      </c>
      <c r="AE52" s="535">
        <f t="shared" si="60"/>
        <v>0</v>
      </c>
      <c r="AF52" s="535">
        <f t="shared" si="60"/>
        <v>0</v>
      </c>
      <c r="AG52" s="535">
        <f t="shared" si="60"/>
        <v>0</v>
      </c>
      <c r="AH52" s="535">
        <f t="shared" si="60"/>
        <v>0</v>
      </c>
      <c r="AI52" s="535">
        <f t="shared" si="60"/>
        <v>0</v>
      </c>
      <c r="AJ52" s="535">
        <f t="shared" si="60"/>
        <v>0</v>
      </c>
      <c r="AK52" s="535">
        <f t="shared" si="60"/>
        <v>0</v>
      </c>
      <c r="AL52" s="535">
        <f t="shared" si="60"/>
        <v>0</v>
      </c>
      <c r="AM52" s="535">
        <f t="shared" si="60"/>
        <v>0</v>
      </c>
      <c r="AN52" s="535">
        <f t="shared" si="60"/>
        <v>0</v>
      </c>
      <c r="AO52" s="535">
        <f t="shared" si="60"/>
        <v>0</v>
      </c>
      <c r="AP52" s="535">
        <f t="shared" si="60"/>
        <v>0</v>
      </c>
      <c r="AQ52" s="535">
        <f t="shared" si="60"/>
        <v>0</v>
      </c>
      <c r="AR52" s="535">
        <f t="shared" si="60"/>
        <v>0</v>
      </c>
      <c r="AS52" s="535"/>
      <c r="AT52" s="535">
        <f t="shared" si="60"/>
        <v>0</v>
      </c>
      <c r="AU52" s="535">
        <f t="shared" si="60"/>
        <v>0</v>
      </c>
      <c r="AV52" s="535">
        <f t="shared" si="60"/>
        <v>0</v>
      </c>
      <c r="AW52" s="535">
        <f t="shared" si="60"/>
        <v>0</v>
      </c>
      <c r="AX52" s="535">
        <f t="shared" si="60"/>
        <v>0</v>
      </c>
      <c r="AY52" s="535">
        <f t="shared" si="60"/>
        <v>0</v>
      </c>
      <c r="AZ52" s="535">
        <f t="shared" si="60"/>
        <v>0</v>
      </c>
      <c r="BA52" s="535">
        <f t="shared" si="60"/>
        <v>0</v>
      </c>
      <c r="BB52" s="535">
        <f t="shared" si="60"/>
        <v>0</v>
      </c>
      <c r="BC52" s="535">
        <f t="shared" si="60"/>
        <v>0</v>
      </c>
      <c r="BD52" s="535">
        <f t="shared" si="60"/>
        <v>0</v>
      </c>
      <c r="BE52" s="535">
        <f t="shared" si="60"/>
        <v>0</v>
      </c>
      <c r="BF52" s="535">
        <f t="shared" si="60"/>
        <v>0</v>
      </c>
      <c r="BG52" s="535">
        <f t="shared" si="60"/>
        <v>0</v>
      </c>
      <c r="BH52" s="535">
        <f t="shared" si="60"/>
        <v>0</v>
      </c>
      <c r="BI52" s="535">
        <f t="shared" si="60"/>
        <v>0</v>
      </c>
      <c r="BJ52" s="535">
        <f t="shared" si="60"/>
        <v>0</v>
      </c>
      <c r="BK52" s="535">
        <f t="shared" si="60"/>
        <v>0</v>
      </c>
      <c r="BL52" s="535">
        <f t="shared" si="60"/>
        <v>0</v>
      </c>
      <c r="BM52" s="535">
        <f t="shared" si="60"/>
        <v>0</v>
      </c>
      <c r="BN52" s="535"/>
    </row>
    <row r="53" spans="1:66" s="533" customFormat="1" ht="19.5" hidden="1" customHeight="1">
      <c r="C53" s="534" t="s">
        <v>376</v>
      </c>
      <c r="D53" s="533" t="s">
        <v>347</v>
      </c>
      <c r="E53" s="535">
        <f>[5]ДШИ!$D$44</f>
        <v>852.8</v>
      </c>
      <c r="F53" s="535">
        <f>[5]ДШИ!$V$44</f>
        <v>93.000000000000014</v>
      </c>
      <c r="G53" s="535">
        <f>[5]ДШИ!$AN$44</f>
        <v>360294.40000000002</v>
      </c>
      <c r="H53" s="535">
        <f>[5]ДШИ!$BG$44</f>
        <v>34136.299999999996</v>
      </c>
      <c r="I53" s="535">
        <f>[5]ДШИ!$BY$44</f>
        <v>23093.200000000001</v>
      </c>
      <c r="J53" s="535">
        <f>[5]ДШИ!$CR$44</f>
        <v>340803.59999999992</v>
      </c>
      <c r="K53" s="535">
        <f>[5]ДШИ!$EB$44</f>
        <v>19490.8</v>
      </c>
      <c r="L53" s="535">
        <f>[5]ДШИ!$ET$44</f>
        <v>22449.200000000001</v>
      </c>
      <c r="M53" s="535">
        <f>[5]ДШИ!$GD$44</f>
        <v>644</v>
      </c>
      <c r="N53" s="535">
        <f>[5]ДШИ!$GV$44</f>
        <v>35207.004377736092</v>
      </c>
      <c r="O53" s="535">
        <f>[5]ДШИ!$E$44</f>
        <v>29.4</v>
      </c>
      <c r="P53" s="535">
        <f>[5]ДШИ!$W$44</f>
        <v>0</v>
      </c>
      <c r="Q53" s="535">
        <f>[5]ДШИ!$AP$44</f>
        <v>25002.1</v>
      </c>
      <c r="R53" s="535">
        <f>[5]ДШИ!$BH$44</f>
        <v>5675.8</v>
      </c>
      <c r="S53" s="535">
        <f>[5]ДШИ!$CA$44</f>
        <v>0</v>
      </c>
      <c r="T53" s="535">
        <f>[5]ДШИ!$CS$44</f>
        <v>23508.1</v>
      </c>
      <c r="U53" s="535">
        <f>[5]ДШИ!$EC$44</f>
        <v>1494</v>
      </c>
      <c r="V53" s="535">
        <f>[5]ДШИ!$EU$44</f>
        <v>0</v>
      </c>
      <c r="W53" s="535">
        <f>[5]ДШИ!$GE$44</f>
        <v>0</v>
      </c>
      <c r="X53" s="535">
        <f>[5]ДШИ!$GW$44</f>
        <v>70867.63038548753</v>
      </c>
      <c r="Y53" s="535">
        <f>[5]ДШИ!$F$44</f>
        <v>35.4</v>
      </c>
      <c r="Z53" s="535">
        <f>[5]ДШИ!$X$44</f>
        <v>0.1</v>
      </c>
      <c r="AA53" s="535">
        <f>[5]ДШИ!$AQ$44</f>
        <v>19447.100000000002</v>
      </c>
      <c r="AB53" s="535">
        <f>[5]ДШИ!$BI$44</f>
        <v>2662.1000000000004</v>
      </c>
      <c r="AC53" s="535">
        <f>[5]ДШИ!$CB$44</f>
        <v>26.3</v>
      </c>
      <c r="AD53" s="535">
        <f>[5]ДШИ!$CT$44</f>
        <v>17782.400000000001</v>
      </c>
      <c r="AE53" s="535">
        <f>[5]ДШИ!$ED$44</f>
        <v>1664.6999999999998</v>
      </c>
      <c r="AF53" s="535">
        <f>[5]ДШИ!$EV$44</f>
        <v>26.3</v>
      </c>
      <c r="AG53" s="535">
        <f>[5]ДШИ!$GF$44</f>
        <v>0</v>
      </c>
      <c r="AH53" s="535">
        <f>[5]ДШИ!$GX$44</f>
        <v>45779.425612052735</v>
      </c>
      <c r="AI53" s="535">
        <f>[5]ДШИ!$G$44</f>
        <v>547.20000000000005</v>
      </c>
      <c r="AJ53" s="535">
        <f>[5]ДШИ!$Y$44</f>
        <v>63.699999999999989</v>
      </c>
      <c r="AK53" s="535">
        <f>[5]ДШИ!$AR$44</f>
        <v>249214.39999999997</v>
      </c>
      <c r="AL53" s="535">
        <f>[5]ДШИ!$BJ$44</f>
        <v>19506.599999999999</v>
      </c>
      <c r="AM53" s="535">
        <f>[5]ДШИ!$CC$44</f>
        <v>16061.500000000002</v>
      </c>
      <c r="AN53" s="535">
        <f>[5]ДШИ!$CU$44</f>
        <v>236248.1</v>
      </c>
      <c r="AO53" s="535">
        <f>[5]ДШИ!$EE$44</f>
        <v>12966.3</v>
      </c>
      <c r="AP53" s="535">
        <f>[5]ДШИ!$EW$44</f>
        <v>15662.800000000003</v>
      </c>
      <c r="AQ53" s="535">
        <f>[5]ДШИ!$GG$44</f>
        <v>398.7</v>
      </c>
      <c r="AR53" s="535">
        <f>[5]ДШИ!$GY$44</f>
        <v>37952.97270955165</v>
      </c>
      <c r="AS53" s="535"/>
      <c r="AT53" s="535">
        <f>[5]ДШИ!$S$44</f>
        <v>18</v>
      </c>
      <c r="AU53" s="535">
        <f>[5]ДШИ!$AK$44</f>
        <v>2.2999999999999998</v>
      </c>
      <c r="AV53" s="535">
        <f>[5]ДШИ!$BD$44</f>
        <v>6227.5</v>
      </c>
      <c r="AW53" s="535">
        <f>[5]ДШИ!$BV$44</f>
        <v>991.5</v>
      </c>
      <c r="AX53" s="535">
        <f>[5]ДШИ!$CO$44</f>
        <v>509.6</v>
      </c>
      <c r="AY53" s="535">
        <f>[5]ДШИ!$DG$44</f>
        <v>5958.3</v>
      </c>
      <c r="AZ53" s="535">
        <f>[5]ДШИ!$EQ$44</f>
        <v>269.2</v>
      </c>
      <c r="BA53" s="535">
        <f>[5]ДШИ!$FI$44</f>
        <v>509.6</v>
      </c>
      <c r="BB53" s="535">
        <f>[5]ДШИ!$GS$44</f>
        <v>0</v>
      </c>
      <c r="BC53" s="535">
        <f>[5]ДШИ!$HG$44</f>
        <v>28831.018518518518</v>
      </c>
      <c r="BD53" s="535">
        <f>[5]ДШИ!$U$44</f>
        <v>222.8</v>
      </c>
      <c r="BE53" s="535">
        <f>[5]ДШИ!$AM$44</f>
        <v>26.900000000000002</v>
      </c>
      <c r="BF53" s="535">
        <f>[5]ДШИ!$BF$44</f>
        <v>60403.3</v>
      </c>
      <c r="BG53" s="535">
        <f>[5]ДШИ!$BX$44</f>
        <v>5300.3</v>
      </c>
      <c r="BH53" s="535">
        <f>[5]ДШИ!$CQ$44</f>
        <v>6495.7999999999993</v>
      </c>
      <c r="BI53" s="535">
        <f>[5]ДШИ!$DI$44</f>
        <v>57306.7</v>
      </c>
      <c r="BJ53" s="535">
        <f>[5]ДШИ!$ES$44</f>
        <v>3096.6</v>
      </c>
      <c r="BK53" s="535">
        <f>[5]ДШИ!$FK$44</f>
        <v>6250.5</v>
      </c>
      <c r="BL53" s="535">
        <f>[5]ДШИ!$GU$44</f>
        <v>245.29999999999998</v>
      </c>
      <c r="BM53" s="535">
        <f>[5]ДШИ!$HH$44</f>
        <v>22592.497007779773</v>
      </c>
      <c r="BN53" s="535"/>
    </row>
    <row r="54" spans="1:66" s="536" customFormat="1" ht="18" hidden="1" customHeight="1">
      <c r="D54" s="533"/>
      <c r="E54" s="535">
        <f>E53-E49</f>
        <v>0</v>
      </c>
      <c r="F54" s="535">
        <f>F53-F49</f>
        <v>0</v>
      </c>
      <c r="G54" s="535">
        <f t="shared" ref="G54:BM54" si="61">G53-G49</f>
        <v>0</v>
      </c>
      <c r="H54" s="535">
        <f t="shared" si="61"/>
        <v>0</v>
      </c>
      <c r="I54" s="535">
        <f t="shared" si="61"/>
        <v>0</v>
      </c>
      <c r="J54" s="535">
        <f t="shared" si="61"/>
        <v>0</v>
      </c>
      <c r="K54" s="535">
        <f t="shared" si="61"/>
        <v>0</v>
      </c>
      <c r="L54" s="535">
        <f t="shared" si="61"/>
        <v>0</v>
      </c>
      <c r="M54" s="535">
        <f t="shared" si="61"/>
        <v>0</v>
      </c>
      <c r="N54" s="535">
        <f t="shared" si="61"/>
        <v>0</v>
      </c>
      <c r="O54" s="535">
        <f t="shared" si="61"/>
        <v>0</v>
      </c>
      <c r="P54" s="535">
        <f t="shared" si="61"/>
        <v>0</v>
      </c>
      <c r="Q54" s="535">
        <f t="shared" si="61"/>
        <v>0</v>
      </c>
      <c r="R54" s="535">
        <f t="shared" si="61"/>
        <v>0</v>
      </c>
      <c r="S54" s="535">
        <f t="shared" si="61"/>
        <v>0</v>
      </c>
      <c r="T54" s="535">
        <f t="shared" si="61"/>
        <v>0</v>
      </c>
      <c r="U54" s="535">
        <f t="shared" si="61"/>
        <v>0</v>
      </c>
      <c r="V54" s="535">
        <f t="shared" si="61"/>
        <v>0</v>
      </c>
      <c r="W54" s="535">
        <f t="shared" si="61"/>
        <v>0</v>
      </c>
      <c r="X54" s="535">
        <f t="shared" si="61"/>
        <v>0</v>
      </c>
      <c r="Y54" s="535">
        <f t="shared" si="61"/>
        <v>0</v>
      </c>
      <c r="Z54" s="535">
        <f t="shared" si="61"/>
        <v>0</v>
      </c>
      <c r="AA54" s="535">
        <f t="shared" si="61"/>
        <v>0</v>
      </c>
      <c r="AB54" s="535">
        <f t="shared" si="61"/>
        <v>0</v>
      </c>
      <c r="AC54" s="535">
        <f t="shared" si="61"/>
        <v>0</v>
      </c>
      <c r="AD54" s="535">
        <f t="shared" si="61"/>
        <v>0</v>
      </c>
      <c r="AE54" s="535">
        <f t="shared" si="61"/>
        <v>0</v>
      </c>
      <c r="AF54" s="535">
        <f t="shared" si="61"/>
        <v>0</v>
      </c>
      <c r="AG54" s="535">
        <f t="shared" si="61"/>
        <v>0</v>
      </c>
      <c r="AH54" s="535">
        <f t="shared" si="61"/>
        <v>0</v>
      </c>
      <c r="AI54" s="535">
        <f t="shared" si="61"/>
        <v>0</v>
      </c>
      <c r="AJ54" s="535">
        <f t="shared" si="61"/>
        <v>0</v>
      </c>
      <c r="AK54" s="535">
        <f t="shared" si="61"/>
        <v>0</v>
      </c>
      <c r="AL54" s="535">
        <f t="shared" si="61"/>
        <v>0</v>
      </c>
      <c r="AM54" s="535">
        <f t="shared" si="61"/>
        <v>0</v>
      </c>
      <c r="AN54" s="535">
        <f t="shared" si="61"/>
        <v>0</v>
      </c>
      <c r="AO54" s="535">
        <f t="shared" si="61"/>
        <v>0</v>
      </c>
      <c r="AP54" s="535">
        <f t="shared" si="61"/>
        <v>0</v>
      </c>
      <c r="AQ54" s="535">
        <f t="shared" si="61"/>
        <v>0</v>
      </c>
      <c r="AR54" s="535">
        <f t="shared" si="61"/>
        <v>0</v>
      </c>
      <c r="AS54" s="535"/>
      <c r="AT54" s="535">
        <f t="shared" si="61"/>
        <v>0</v>
      </c>
      <c r="AU54" s="535">
        <f t="shared" si="61"/>
        <v>0</v>
      </c>
      <c r="AV54" s="535">
        <f t="shared" si="61"/>
        <v>0</v>
      </c>
      <c r="AW54" s="535">
        <f t="shared" si="61"/>
        <v>0</v>
      </c>
      <c r="AX54" s="535">
        <f t="shared" si="61"/>
        <v>0</v>
      </c>
      <c r="AY54" s="535">
        <f t="shared" si="61"/>
        <v>0</v>
      </c>
      <c r="AZ54" s="535">
        <f t="shared" si="61"/>
        <v>0</v>
      </c>
      <c r="BA54" s="535">
        <f t="shared" si="61"/>
        <v>0</v>
      </c>
      <c r="BB54" s="535">
        <f t="shared" si="61"/>
        <v>0</v>
      </c>
      <c r="BC54" s="535">
        <f t="shared" si="61"/>
        <v>0</v>
      </c>
      <c r="BD54" s="535">
        <f t="shared" si="61"/>
        <v>0</v>
      </c>
      <c r="BE54" s="535">
        <f t="shared" si="61"/>
        <v>0</v>
      </c>
      <c r="BF54" s="535">
        <f t="shared" si="61"/>
        <v>0</v>
      </c>
      <c r="BG54" s="535">
        <f t="shared" si="61"/>
        <v>0</v>
      </c>
      <c r="BH54" s="535">
        <f t="shared" si="61"/>
        <v>0</v>
      </c>
      <c r="BI54" s="535">
        <f t="shared" si="61"/>
        <v>0</v>
      </c>
      <c r="BJ54" s="535">
        <f t="shared" si="61"/>
        <v>0</v>
      </c>
      <c r="BK54" s="535">
        <f t="shared" si="61"/>
        <v>0</v>
      </c>
      <c r="BL54" s="535">
        <f t="shared" si="61"/>
        <v>0</v>
      </c>
      <c r="BM54" s="535">
        <f t="shared" si="61"/>
        <v>0</v>
      </c>
      <c r="BN54" s="537"/>
    </row>
    <row r="55" spans="1:66">
      <c r="AJ55" s="538"/>
    </row>
  </sheetData>
  <mergeCells count="76">
    <mergeCell ref="BL1:BM1"/>
    <mergeCell ref="BI2:BM2"/>
    <mergeCell ref="A3:Y3"/>
    <mergeCell ref="A4:A7"/>
    <mergeCell ref="B4:B7"/>
    <mergeCell ref="C4:C7"/>
    <mergeCell ref="D4:D7"/>
    <mergeCell ref="E4:N4"/>
    <mergeCell ref="O4:X4"/>
    <mergeCell ref="Y4:AH4"/>
    <mergeCell ref="AI4:AR4"/>
    <mergeCell ref="AT4:BC4"/>
    <mergeCell ref="BD4:BM4"/>
    <mergeCell ref="E5:F5"/>
    <mergeCell ref="G5:I5"/>
    <mergeCell ref="J5:M5"/>
    <mergeCell ref="N5:N7"/>
    <mergeCell ref="O5:P5"/>
    <mergeCell ref="Q5:S5"/>
    <mergeCell ref="T5:W5"/>
    <mergeCell ref="Y5:Z5"/>
    <mergeCell ref="AA5:AC5"/>
    <mergeCell ref="AD5:AG5"/>
    <mergeCell ref="AH5:AH7"/>
    <mergeCell ref="AI5:AJ5"/>
    <mergeCell ref="Y6:Y7"/>
    <mergeCell ref="Z6:Z7"/>
    <mergeCell ref="AA6:AB6"/>
    <mergeCell ref="AC6:AC7"/>
    <mergeCell ref="BI5:BL5"/>
    <mergeCell ref="BM5:BM7"/>
    <mergeCell ref="BF6:BG6"/>
    <mergeCell ref="BH6:BH7"/>
    <mergeCell ref="BI6:BJ6"/>
    <mergeCell ref="BK6:BL6"/>
    <mergeCell ref="L6:M6"/>
    <mergeCell ref="AY5:BB5"/>
    <mergeCell ref="BC5:BC7"/>
    <mergeCell ref="BD5:BE5"/>
    <mergeCell ref="BF5:BH5"/>
    <mergeCell ref="AK5:AM5"/>
    <mergeCell ref="AN5:AQ5"/>
    <mergeCell ref="AR5:AR7"/>
    <mergeCell ref="AS5:AS7"/>
    <mergeCell ref="AT5:AU5"/>
    <mergeCell ref="AV5:AX5"/>
    <mergeCell ref="AN6:AO6"/>
    <mergeCell ref="AP6:AQ6"/>
    <mergeCell ref="AT6:AT7"/>
    <mergeCell ref="AU6:AU7"/>
    <mergeCell ref="X5:X7"/>
    <mergeCell ref="BA6:BB6"/>
    <mergeCell ref="BD6:BD7"/>
    <mergeCell ref="BE6:BE7"/>
    <mergeCell ref="AD6:AE6"/>
    <mergeCell ref="AF6:AG6"/>
    <mergeCell ref="AI6:AI7"/>
    <mergeCell ref="AJ6:AJ7"/>
    <mergeCell ref="AK6:AL6"/>
    <mergeCell ref="AM6:AM7"/>
    <mergeCell ref="A8:D8"/>
    <mergeCell ref="A18:D18"/>
    <mergeCell ref="AV6:AW6"/>
    <mergeCell ref="AX6:AX7"/>
    <mergeCell ref="AY6:AZ6"/>
    <mergeCell ref="O6:O7"/>
    <mergeCell ref="P6:P7"/>
    <mergeCell ref="Q6:R6"/>
    <mergeCell ref="S6:S7"/>
    <mergeCell ref="T6:U6"/>
    <mergeCell ref="V6:W6"/>
    <mergeCell ref="E6:E7"/>
    <mergeCell ref="F6:F7"/>
    <mergeCell ref="G6:H6"/>
    <mergeCell ref="I6:I7"/>
    <mergeCell ref="J6:K6"/>
  </mergeCells>
  <pageMargins left="0" right="0" top="0.59055118110236227" bottom="0" header="0.51181102362204722" footer="0.51181102362204722"/>
  <pageSetup paperSize="9" scale="50" fitToWidth="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AG78"/>
  <sheetViews>
    <sheetView view="pageBreakPreview" zoomScale="60" zoomScaleNormal="70" workbookViewId="0">
      <pane xSplit="1" ySplit="8" topLeftCell="B9" activePane="bottomRight" state="frozen"/>
      <selection activeCell="J74" sqref="J74"/>
      <selection pane="topRight" activeCell="J74" sqref="J74"/>
      <selection pane="bottomLeft" activeCell="J74" sqref="J74"/>
      <selection pane="bottomRight" activeCell="J74" sqref="J74"/>
    </sheetView>
  </sheetViews>
  <sheetFormatPr defaultRowHeight="15"/>
  <cols>
    <col min="1" max="1" width="52.28515625" customWidth="1"/>
    <col min="2" max="2" width="32.42578125" style="11" customWidth="1"/>
    <col min="3" max="3" width="29.28515625" style="11" customWidth="1"/>
    <col min="4" max="4" width="34" customWidth="1"/>
    <col min="5" max="5" width="28.5703125" style="11" customWidth="1"/>
    <col min="6" max="6" width="25.42578125" style="11" customWidth="1"/>
    <col min="7" max="7" width="25.7109375" style="11" customWidth="1"/>
    <col min="8" max="8" width="31.85546875" customWidth="1"/>
    <col min="9" max="9" width="0" hidden="1" customWidth="1"/>
    <col min="10" max="10" width="11.42578125" hidden="1" customWidth="1"/>
    <col min="11" max="11" width="0" hidden="1" customWidth="1"/>
    <col min="12" max="12" width="9.7109375" hidden="1" customWidth="1"/>
    <col min="13" max="22" width="0" hidden="1" customWidth="1"/>
    <col min="23" max="23" width="17.140625" style="357" hidden="1" customWidth="1"/>
    <col min="24" max="24" width="18.5703125" hidden="1" customWidth="1"/>
    <col min="25" max="25" width="0" hidden="1" customWidth="1"/>
    <col min="26" max="26" width="10.85546875" hidden="1" customWidth="1"/>
    <col min="27" max="28" width="0" hidden="1" customWidth="1"/>
    <col min="33" max="33" width="10.140625" bestFit="1" customWidth="1"/>
  </cols>
  <sheetData>
    <row r="1" spans="1:24">
      <c r="E1" s="539"/>
      <c r="G1" s="728" t="s">
        <v>377</v>
      </c>
      <c r="H1" s="728"/>
    </row>
    <row r="2" spans="1:24">
      <c r="G2" s="728" t="s">
        <v>378</v>
      </c>
      <c r="H2" s="728"/>
    </row>
    <row r="3" spans="1:24">
      <c r="G3" s="540"/>
      <c r="H3" s="347"/>
    </row>
    <row r="4" spans="1:24" ht="18.75" customHeight="1">
      <c r="A4" s="729" t="s">
        <v>297</v>
      </c>
      <c r="B4" s="729"/>
      <c r="C4" s="729"/>
      <c r="D4" s="729"/>
      <c r="E4" s="729"/>
      <c r="F4" s="729"/>
      <c r="G4" s="729"/>
      <c r="H4" s="729"/>
    </row>
    <row r="5" spans="1:24" ht="18.75">
      <c r="A5" s="350"/>
      <c r="B5" s="349"/>
      <c r="C5" s="349"/>
      <c r="D5" s="350"/>
      <c r="E5" s="349"/>
    </row>
    <row r="6" spans="1:24" ht="15" customHeight="1">
      <c r="D6" s="351"/>
      <c r="E6" s="541"/>
    </row>
    <row r="7" spans="1:24" s="2" customFormat="1" ht="131.25" customHeight="1" thickBot="1">
      <c r="A7" s="730" t="s">
        <v>18</v>
      </c>
      <c r="B7" s="782" t="s">
        <v>6</v>
      </c>
      <c r="C7" s="782" t="s">
        <v>8</v>
      </c>
      <c r="D7" s="730" t="s">
        <v>9</v>
      </c>
      <c r="E7" s="730" t="s">
        <v>4</v>
      </c>
      <c r="F7" s="730"/>
      <c r="G7" s="783" t="s">
        <v>1</v>
      </c>
      <c r="H7" s="730" t="s">
        <v>2</v>
      </c>
      <c r="W7" s="542"/>
    </row>
    <row r="8" spans="1:24" s="2" customFormat="1" ht="36" customHeight="1" thickBot="1">
      <c r="A8" s="730"/>
      <c r="B8" s="782"/>
      <c r="C8" s="782"/>
      <c r="D8" s="730"/>
      <c r="E8" s="141" t="s">
        <v>5</v>
      </c>
      <c r="F8" s="141" t="s">
        <v>0</v>
      </c>
      <c r="G8" s="783"/>
      <c r="H8" s="730"/>
      <c r="W8" s="543" t="s">
        <v>379</v>
      </c>
      <c r="X8" s="544" t="s">
        <v>380</v>
      </c>
    </row>
    <row r="9" spans="1:24" s="3" customFormat="1" ht="18.75">
      <c r="A9" s="4">
        <v>1</v>
      </c>
      <c r="B9" s="12">
        <v>2</v>
      </c>
      <c r="C9" s="12">
        <v>3</v>
      </c>
      <c r="D9" s="4">
        <v>4</v>
      </c>
      <c r="E9" s="12">
        <v>5</v>
      </c>
      <c r="F9" s="12">
        <v>6</v>
      </c>
      <c r="G9" s="12">
        <v>7</v>
      </c>
      <c r="H9" s="4" t="s">
        <v>7</v>
      </c>
      <c r="I9" s="3" t="s">
        <v>381</v>
      </c>
      <c r="W9" s="545"/>
      <c r="X9" s="13"/>
    </row>
    <row r="10" spans="1:24" s="3" customFormat="1" ht="24.75" customHeight="1">
      <c r="A10" s="784" t="s">
        <v>382</v>
      </c>
      <c r="B10" s="785"/>
      <c r="C10" s="785"/>
      <c r="D10" s="785"/>
      <c r="E10" s="785"/>
      <c r="F10" s="785"/>
      <c r="G10" s="785"/>
      <c r="H10" s="786"/>
      <c r="W10" s="545"/>
      <c r="X10" s="13"/>
    </row>
    <row r="11" spans="1:24" s="3" customFormat="1" ht="24.75" customHeight="1">
      <c r="A11" s="784" t="s">
        <v>337</v>
      </c>
      <c r="B11" s="785"/>
      <c r="C11" s="785"/>
      <c r="D11" s="785"/>
      <c r="E11" s="785"/>
      <c r="F11" s="785"/>
      <c r="G11" s="785"/>
      <c r="H11" s="786"/>
      <c r="W11" s="545"/>
      <c r="X11" s="13"/>
    </row>
    <row r="12" spans="1:24" s="3" customFormat="1" ht="24.95" customHeight="1">
      <c r="A12" s="26" t="s">
        <v>383</v>
      </c>
      <c r="B12" s="546">
        <f>'[7]ФОРМА 2 2020 (черновик)'!$JR$13</f>
        <v>19</v>
      </c>
      <c r="C12" s="546">
        <f>'[5]УК расш(о)'!$F$15</f>
        <v>19</v>
      </c>
      <c r="D12" s="6">
        <f t="shared" ref="D12:D17" si="0">F12/37858*100</f>
        <v>92.909515057653095</v>
      </c>
      <c r="E12" s="547">
        <f>G12</f>
        <v>35172.280701754382</v>
      </c>
      <c r="F12" s="547">
        <f>'[5]УК расш(о)'!$Q$15</f>
        <v>35173.684210526313</v>
      </c>
      <c r="G12" s="547">
        <f>'[7]ФОРМА 2 2020 (черновик)'!$JS$13</f>
        <v>35172.280701754382</v>
      </c>
      <c r="H12" s="548">
        <f>F12-G12</f>
        <v>1.4035087719312287</v>
      </c>
      <c r="W12" s="545"/>
      <c r="X12" s="13"/>
    </row>
    <row r="13" spans="1:24" s="3" customFormat="1" ht="24.95" customHeight="1">
      <c r="A13" s="26" t="s">
        <v>384</v>
      </c>
      <c r="B13" s="546">
        <f>'[7]ФОРМА 2 2020 (черновик)'!$JR$14</f>
        <v>10.8</v>
      </c>
      <c r="C13" s="546">
        <f>'[5]УК расш(о)'!$F$17</f>
        <v>10</v>
      </c>
      <c r="D13" s="6">
        <f t="shared" si="0"/>
        <v>110.66133093841901</v>
      </c>
      <c r="E13" s="547">
        <f>G13</f>
        <v>41893.556328345745</v>
      </c>
      <c r="F13" s="547">
        <f>'[5]УК расш(о)'!$Q$17</f>
        <v>41894.166666666672</v>
      </c>
      <c r="G13" s="547">
        <f>'[7]ФОРМА 2 2020 (черновик)'!$JS$14</f>
        <v>41893.556328345745</v>
      </c>
      <c r="H13" s="548">
        <f t="shared" ref="H13:H16" si="1">F13-G13</f>
        <v>0.61033832092653029</v>
      </c>
      <c r="W13" s="545"/>
      <c r="X13" s="13"/>
    </row>
    <row r="14" spans="1:24" s="3" customFormat="1" ht="24.95" customHeight="1">
      <c r="A14" s="26" t="s">
        <v>385</v>
      </c>
      <c r="B14" s="546">
        <f>'[7]ФОРМА 2 2020 (черновик)'!$JR$15</f>
        <v>12</v>
      </c>
      <c r="C14" s="546">
        <f>'[5]УК расш(о)'!$F$19</f>
        <v>11</v>
      </c>
      <c r="D14" s="6">
        <f t="shared" si="0"/>
        <v>92.556795169188845</v>
      </c>
      <c r="E14" s="547">
        <f>G14</f>
        <v>35040.138888888898</v>
      </c>
      <c r="F14" s="547">
        <f>'[5]УК расш(о)'!$Q$19</f>
        <v>35040.151515151512</v>
      </c>
      <c r="G14" s="547">
        <f>'[7]ФОРМА 2 2020 (черновик)'!$JS$15</f>
        <v>35040.138888888898</v>
      </c>
      <c r="H14" s="548">
        <f t="shared" si="1"/>
        <v>1.2626262614503503E-2</v>
      </c>
      <c r="W14" s="545"/>
      <c r="X14" s="13"/>
    </row>
    <row r="15" spans="1:24" s="3" customFormat="1" ht="24.95" customHeight="1">
      <c r="A15" s="26" t="s">
        <v>386</v>
      </c>
      <c r="B15" s="546">
        <f>'[7]ФОРМА 2 2020 (черновик)'!$JR$16</f>
        <v>4</v>
      </c>
      <c r="C15" s="546">
        <f>'[5]УК расш(о)'!$F$21</f>
        <v>5</v>
      </c>
      <c r="D15" s="6">
        <f t="shared" si="0"/>
        <v>134.14161691936533</v>
      </c>
      <c r="E15" s="547">
        <f>G15</f>
        <v>50783.020833333328</v>
      </c>
      <c r="F15" s="547">
        <f>'[5]УК расш(о)'!$Q$21</f>
        <v>50783.333333333328</v>
      </c>
      <c r="G15" s="547">
        <f>'[7]ФОРМА 2 2020 (черновик)'!$JS$16</f>
        <v>50783.020833333328</v>
      </c>
      <c r="H15" s="548">
        <f t="shared" si="1"/>
        <v>0.3125</v>
      </c>
      <c r="W15" s="545"/>
      <c r="X15" s="13"/>
    </row>
    <row r="16" spans="1:24" s="3" customFormat="1" ht="24.95" customHeight="1">
      <c r="A16" s="26" t="s">
        <v>387</v>
      </c>
      <c r="B16" s="546">
        <f>'[7]ФОРМА 2 2020 (черновик)'!$JR$17</f>
        <v>9.8000000000000007</v>
      </c>
      <c r="C16" s="546">
        <f>'[5]УК расш(о)'!$F$23</f>
        <v>9.8000000000000007</v>
      </c>
      <c r="D16" s="6">
        <f t="shared" si="0"/>
        <v>95.664949904099188</v>
      </c>
      <c r="E16" s="547">
        <f>G16</f>
        <v>36195.85034013605</v>
      </c>
      <c r="F16" s="547">
        <f>'[5]УК расш(о)'!$Q$23</f>
        <v>36216.836734693868</v>
      </c>
      <c r="G16" s="547">
        <f>'[7]ФОРМА 2 2020 (черновик)'!$JS$17</f>
        <v>36195.85034013605</v>
      </c>
      <c r="H16" s="548">
        <f t="shared" si="1"/>
        <v>20.98639455781813</v>
      </c>
      <c r="W16" s="545"/>
      <c r="X16" s="13"/>
    </row>
    <row r="17" spans="1:30" s="3" customFormat="1" ht="19.5">
      <c r="A17" s="549" t="s">
        <v>388</v>
      </c>
      <c r="B17" s="550">
        <f>B12+B13+B14+B15+B16</f>
        <v>55.599999999999994</v>
      </c>
      <c r="C17" s="550">
        <f>C12+C13+C14+C15+C16</f>
        <v>54.8</v>
      </c>
      <c r="D17" s="151">
        <f t="shared" si="0"/>
        <v>100.33290941601598</v>
      </c>
      <c r="E17" s="551">
        <f>(E12*B12+E13*B13+E14*B14+E15*B15+E16*B16)/B17</f>
        <v>37752.820593755416</v>
      </c>
      <c r="F17" s="551">
        <f>(F12*C12+F13*C13+F14*C14+F15*C15+F16*C16)/C17</f>
        <v>37984.03284671533</v>
      </c>
      <c r="G17" s="551">
        <f>(G12*B12+G13*B13+G14*B14+G15*B15+G16*B16)/B17</f>
        <v>37752.820593755416</v>
      </c>
      <c r="H17" s="552">
        <f>F17-G17</f>
        <v>231.21225295991462</v>
      </c>
      <c r="W17" s="545"/>
      <c r="X17" s="13"/>
    </row>
    <row r="18" spans="1:30" s="3" customFormat="1" ht="24" customHeight="1">
      <c r="A18" s="785" t="s">
        <v>260</v>
      </c>
      <c r="B18" s="785"/>
      <c r="C18" s="785"/>
      <c r="D18" s="785"/>
      <c r="E18" s="785"/>
      <c r="F18" s="785"/>
      <c r="G18" s="785"/>
      <c r="H18" s="785"/>
      <c r="W18" s="545"/>
      <c r="X18" s="13"/>
    </row>
    <row r="19" spans="1:30" s="3" customFormat="1" ht="24" customHeight="1">
      <c r="A19" s="784" t="s">
        <v>19</v>
      </c>
      <c r="B19" s="785"/>
      <c r="C19" s="785"/>
      <c r="D19" s="785"/>
      <c r="E19" s="785"/>
      <c r="F19" s="785"/>
      <c r="G19" s="785"/>
      <c r="H19" s="786"/>
      <c r="W19" s="545">
        <v>38.6</v>
      </c>
      <c r="X19" s="13"/>
    </row>
    <row r="20" spans="1:30" s="3" customFormat="1" ht="78" customHeight="1">
      <c r="A20" s="353" t="str">
        <f>'[6]Итого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B20" s="14">
        <f>'[7]ФОРМА 2 2020 (черновик)'!$JR$19</f>
        <v>8</v>
      </c>
      <c r="C20" s="15">
        <f>'[5]УК расш(о)'!$F$26</f>
        <v>8</v>
      </c>
      <c r="D20" s="6">
        <f>F20/37858*100</f>
        <v>148.38068131790726</v>
      </c>
      <c r="E20" s="16">
        <f>G20</f>
        <v>56173.675435227859</v>
      </c>
      <c r="F20" s="16">
        <f>'[5]УК расш(о)'!$Q$26</f>
        <v>56173.958333333328</v>
      </c>
      <c r="G20" s="15">
        <f>'[7]ФОРМА 2 2020 (черновик)'!$JS$19</f>
        <v>56173.675435227859</v>
      </c>
      <c r="H20" s="8">
        <f>F20-G20</f>
        <v>0.28289810546993976</v>
      </c>
      <c r="I20" s="17"/>
      <c r="J20" s="17"/>
      <c r="W20" s="545"/>
      <c r="X20" s="13"/>
      <c r="AD20" s="17"/>
    </row>
    <row r="21" spans="1:30" s="3" customFormat="1" ht="42.75" customHeight="1">
      <c r="A21" s="18" t="s">
        <v>389</v>
      </c>
      <c r="B21" s="19">
        <f>SUM(B20:B20)</f>
        <v>8</v>
      </c>
      <c r="C21" s="19">
        <f>SUM(C20:C20)</f>
        <v>8</v>
      </c>
      <c r="D21" s="9">
        <f>F21/37858*100</f>
        <v>148.38068131790726</v>
      </c>
      <c r="E21" s="19">
        <f>(B20*E20)/B21</f>
        <v>56173.675435227859</v>
      </c>
      <c r="F21" s="19">
        <f>(C20*F20)/C21</f>
        <v>56173.958333333328</v>
      </c>
      <c r="G21" s="19">
        <f>(B20*G20)/B21</f>
        <v>56173.675435227859</v>
      </c>
      <c r="H21" s="9">
        <f>F21-G21</f>
        <v>0.28289810546993976</v>
      </c>
      <c r="I21" s="17"/>
      <c r="J21" s="17"/>
      <c r="W21" s="545"/>
      <c r="X21" s="13"/>
    </row>
    <row r="22" spans="1:30" s="3" customFormat="1" ht="18.75">
      <c r="A22" s="727" t="s">
        <v>25</v>
      </c>
      <c r="B22" s="727"/>
      <c r="C22" s="727"/>
      <c r="D22" s="727"/>
      <c r="E22" s="727"/>
      <c r="F22" s="727"/>
      <c r="G22" s="727"/>
      <c r="H22" s="727"/>
      <c r="I22" s="17"/>
      <c r="J22" s="17"/>
      <c r="W22" s="545">
        <v>132</v>
      </c>
      <c r="X22" s="13"/>
    </row>
    <row r="23" spans="1:30" s="3" customFormat="1" ht="80.25" customHeight="1">
      <c r="A23" s="353" t="str">
        <f>'[6]Итого УК расш (о)'!$C$27</f>
        <v>Муниципальное бюджетное учреждение дополнительного образования "Каргасокская детская школа искусств"</v>
      </c>
      <c r="B23" s="14">
        <f>'[7]ФОРМА 2 2020 (черновик)'!$JR$21</f>
        <v>11.7</v>
      </c>
      <c r="C23" s="15">
        <f>'[5]УК расш(о)'!$F$35</f>
        <v>14.4</v>
      </c>
      <c r="D23" s="6">
        <f>F23/37858*100</f>
        <v>125.07753143814213</v>
      </c>
      <c r="E23" s="16">
        <f>G23</f>
        <v>47349.673086769864</v>
      </c>
      <c r="F23" s="16">
        <f>'[5]УК расш(о)'!$Q$35</f>
        <v>47351.851851851847</v>
      </c>
      <c r="G23" s="15">
        <f>'[7]ФОРМА 2 2020 (черновик)'!$JS$21</f>
        <v>47349.673086769864</v>
      </c>
      <c r="H23" s="8">
        <f>F23-G23</f>
        <v>2.1787650819824194</v>
      </c>
      <c r="I23" s="17"/>
      <c r="J23" s="17"/>
      <c r="W23" s="545"/>
      <c r="X23" s="13"/>
    </row>
    <row r="24" spans="1:30" s="3" customFormat="1" ht="38.25" customHeight="1">
      <c r="A24" s="18" t="s">
        <v>26</v>
      </c>
      <c r="B24" s="19">
        <f>SUM(B23:B23)</f>
        <v>11.7</v>
      </c>
      <c r="C24" s="19">
        <f>SUM(C23:C23)</f>
        <v>14.4</v>
      </c>
      <c r="D24" s="9">
        <f>F24/37858*100</f>
        <v>125.07753143814213</v>
      </c>
      <c r="E24" s="19">
        <f>(B23*E23)/B24</f>
        <v>47349.673086769857</v>
      </c>
      <c r="F24" s="19">
        <f>(C23*F23)/C24</f>
        <v>47351.851851851847</v>
      </c>
      <c r="G24" s="19">
        <f>(B23*G23)/B24</f>
        <v>47349.673086769857</v>
      </c>
      <c r="H24" s="9">
        <f>F24-G24</f>
        <v>2.1787650819896953</v>
      </c>
      <c r="I24" s="17"/>
      <c r="J24" s="17">
        <f>F24-E24</f>
        <v>2.1787650819896953</v>
      </c>
      <c r="L24" s="3" t="s">
        <v>390</v>
      </c>
      <c r="W24" s="545"/>
      <c r="X24" s="13"/>
    </row>
    <row r="25" spans="1:30" s="553" customFormat="1" ht="18.75">
      <c r="A25" s="727" t="s">
        <v>27</v>
      </c>
      <c r="B25" s="727"/>
      <c r="C25" s="727"/>
      <c r="D25" s="727"/>
      <c r="E25" s="727"/>
      <c r="F25" s="727"/>
      <c r="G25" s="727"/>
      <c r="H25" s="727"/>
      <c r="I25" s="17"/>
      <c r="J25" s="17"/>
      <c r="W25" s="554">
        <v>0</v>
      </c>
      <c r="X25" s="555"/>
    </row>
    <row r="26" spans="1:30" s="553" customFormat="1" ht="104.25" customHeight="1">
      <c r="A26" s="353" t="str">
        <f>'[6]Итого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B26" s="14">
        <f>'[7]ФОРМА 2 2020 (черновик)'!$JR$22</f>
        <v>17.899999999999999</v>
      </c>
      <c r="C26" s="15">
        <f>'[5]УК расш(о)'!$F$38</f>
        <v>16.899999999999999</v>
      </c>
      <c r="D26" s="6">
        <f>F26/37858*100</f>
        <v>100.23311444208154</v>
      </c>
      <c r="E26" s="16">
        <f>G26</f>
        <v>37924.287015821537</v>
      </c>
      <c r="F26" s="15">
        <f>'[5]УК расш(о)'!$Q$38</f>
        <v>37946.25246548323</v>
      </c>
      <c r="G26" s="16">
        <f>'[7]ФОРМА 2 2020 (черновик)'!$JS$22</f>
        <v>37924.287015821537</v>
      </c>
      <c r="H26" s="8">
        <f>F26-G26</f>
        <v>21.965449661693128</v>
      </c>
      <c r="I26" s="17"/>
      <c r="J26" s="17"/>
      <c r="W26" s="554"/>
      <c r="X26" s="555"/>
    </row>
    <row r="27" spans="1:30" s="558" customFormat="1" ht="39" customHeight="1">
      <c r="A27" s="556" t="s">
        <v>391</v>
      </c>
      <c r="B27" s="19">
        <f>B26</f>
        <v>17.899999999999999</v>
      </c>
      <c r="C27" s="19">
        <f>C26</f>
        <v>16.899999999999999</v>
      </c>
      <c r="D27" s="9">
        <f>F27/37858*100</f>
        <v>100.23311444208154</v>
      </c>
      <c r="E27" s="19">
        <f>(B26*E26)/B27</f>
        <v>37924.287015821537</v>
      </c>
      <c r="F27" s="19">
        <f>(C26*F26)/C27</f>
        <v>37946.25246548323</v>
      </c>
      <c r="G27" s="19">
        <f>(B26*G26)/B27</f>
        <v>37924.287015821537</v>
      </c>
      <c r="H27" s="9">
        <f>F27-G27</f>
        <v>21.965449661693128</v>
      </c>
      <c r="I27" s="17">
        <f>C27-B27</f>
        <v>-1</v>
      </c>
      <c r="J27" s="557">
        <f>F27-E27</f>
        <v>21.965449661693128</v>
      </c>
      <c r="L27" s="558" t="s">
        <v>392</v>
      </c>
      <c r="W27" s="559"/>
      <c r="X27" s="560"/>
    </row>
    <row r="28" spans="1:30" s="3" customFormat="1" ht="18.75">
      <c r="A28" s="727" t="s">
        <v>28</v>
      </c>
      <c r="B28" s="727"/>
      <c r="C28" s="727"/>
      <c r="D28" s="727"/>
      <c r="E28" s="727"/>
      <c r="F28" s="727"/>
      <c r="G28" s="727"/>
      <c r="H28" s="727"/>
      <c r="I28" s="17"/>
      <c r="J28" s="17"/>
      <c r="W28" s="545">
        <v>0</v>
      </c>
      <c r="X28" s="13"/>
    </row>
    <row r="29" spans="1:30" s="3" customFormat="1" ht="96.75" customHeight="1">
      <c r="A29" s="353" t="str">
        <f>'[6]Итого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B29" s="14">
        <f>'[7]ФОРМА 2 2020 (черновик)'!$JR$23</f>
        <v>10</v>
      </c>
      <c r="C29" s="15">
        <f>'[5]УК расш(о)'!$F$41</f>
        <v>10</v>
      </c>
      <c r="D29" s="6">
        <f>F29/37858*100</f>
        <v>121.81925440681847</v>
      </c>
      <c r="E29" s="16">
        <f>G29</f>
        <v>46118.430107526874</v>
      </c>
      <c r="F29" s="15">
        <f>'[5]УК расш(о)'!$Q$41</f>
        <v>46118.333333333336</v>
      </c>
      <c r="G29" s="16">
        <f>'[7]ФОРМА 2 2020 (черновик)'!$JS$23</f>
        <v>46118.430107526874</v>
      </c>
      <c r="H29" s="8">
        <f>F29-G29</f>
        <v>-9.6774193538294639E-2</v>
      </c>
      <c r="I29" s="17"/>
      <c r="J29" s="17"/>
      <c r="W29" s="545"/>
      <c r="X29" s="13"/>
    </row>
    <row r="30" spans="1:30" s="3" customFormat="1" ht="39.75" customHeight="1">
      <c r="A30" s="556" t="s">
        <v>29</v>
      </c>
      <c r="B30" s="19">
        <f>SUM(B29:B29)</f>
        <v>10</v>
      </c>
      <c r="C30" s="19">
        <f>SUM(C29:C29)</f>
        <v>10</v>
      </c>
      <c r="D30" s="9">
        <f>F30/37858*100</f>
        <v>121.81925440681847</v>
      </c>
      <c r="E30" s="19">
        <f>(B29*E29)/B30</f>
        <v>46118.430107526874</v>
      </c>
      <c r="F30" s="19">
        <f>(C29*F29)/C30</f>
        <v>46118.333333333336</v>
      </c>
      <c r="G30" s="19">
        <f>(B29*G29)/B30</f>
        <v>46118.430107526874</v>
      </c>
      <c r="H30" s="9">
        <f>F30-G30</f>
        <v>-9.6774193538294639E-2</v>
      </c>
      <c r="I30" s="17"/>
      <c r="J30" s="17"/>
      <c r="W30" s="545"/>
      <c r="X30" s="13"/>
    </row>
    <row r="31" spans="1:30" s="3" customFormat="1" ht="18.75">
      <c r="A31" s="727" t="s">
        <v>30</v>
      </c>
      <c r="B31" s="727"/>
      <c r="C31" s="727"/>
      <c r="D31" s="727"/>
      <c r="E31" s="727"/>
      <c r="F31" s="727"/>
      <c r="G31" s="727"/>
      <c r="H31" s="727"/>
      <c r="I31" s="17"/>
      <c r="J31" s="17"/>
      <c r="W31" s="545">
        <v>92.2</v>
      </c>
      <c r="X31" s="13"/>
    </row>
    <row r="32" spans="1:30" s="3" customFormat="1" ht="93.75" customHeight="1">
      <c r="A32" s="353" t="str">
        <f>'[6]Итого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B32" s="14">
        <f>'[7]ФОРМА 2 2020 (черновик)'!$JR$24</f>
        <v>8.3000000000000007</v>
      </c>
      <c r="C32" s="15">
        <f>'[5]УК расш(о)'!$F$44</f>
        <v>9.1999999999999993</v>
      </c>
      <c r="D32" s="6">
        <f>F32/37858*100</f>
        <v>128.53858545395804</v>
      </c>
      <c r="E32" s="16">
        <f>G32</f>
        <v>48661.679282413825</v>
      </c>
      <c r="F32" s="15">
        <f>'[5]УК расш(о)'!$Q$44</f>
        <v>48662.137681159431</v>
      </c>
      <c r="G32" s="16">
        <f>'[7]ФОРМА 2 2020 (черновик)'!$JS$24</f>
        <v>48661.679282413825</v>
      </c>
      <c r="H32" s="8">
        <f>F32-G32</f>
        <v>0.45839874560624594</v>
      </c>
      <c r="I32" s="17"/>
      <c r="J32" s="17"/>
      <c r="W32" s="545"/>
      <c r="X32" s="13"/>
    </row>
    <row r="33" spans="1:24" s="3" customFormat="1" ht="42" customHeight="1">
      <c r="A33" s="18" t="s">
        <v>31</v>
      </c>
      <c r="B33" s="19">
        <f>SUM(B32:B32)</f>
        <v>8.3000000000000007</v>
      </c>
      <c r="C33" s="19">
        <f>SUM(C32:C32)</f>
        <v>9.1999999999999993</v>
      </c>
      <c r="D33" s="9">
        <f>F33/37858*100</f>
        <v>128.53858545395804</v>
      </c>
      <c r="E33" s="19">
        <f>(B32*E32)/B33</f>
        <v>48661.679282413825</v>
      </c>
      <c r="F33" s="19">
        <f>(C32*F32)/C33</f>
        <v>48662.137681159431</v>
      </c>
      <c r="G33" s="19">
        <f>(B32*G32)/B33</f>
        <v>48661.679282413825</v>
      </c>
      <c r="H33" s="9">
        <f>F33-G33</f>
        <v>0.45839874560624594</v>
      </c>
      <c r="I33" s="17"/>
      <c r="J33" s="17"/>
      <c r="W33" s="545"/>
      <c r="X33" s="13"/>
    </row>
    <row r="34" spans="1:24" s="3" customFormat="1" ht="18.75">
      <c r="A34" s="727" t="s">
        <v>32</v>
      </c>
      <c r="B34" s="727"/>
      <c r="C34" s="727"/>
      <c r="D34" s="727"/>
      <c r="E34" s="727"/>
      <c r="F34" s="727"/>
      <c r="G34" s="727"/>
      <c r="H34" s="727"/>
      <c r="I34" s="17"/>
      <c r="J34" s="17"/>
      <c r="W34" s="545">
        <v>0</v>
      </c>
      <c r="X34" s="545"/>
    </row>
    <row r="35" spans="1:24" s="3" customFormat="1" ht="94.5" customHeight="1">
      <c r="A35" s="353" t="str">
        <f>'[6]Итого УК расш (о)'!$C$40</f>
        <v>Муниципальное автономное образовательное учреждение дополнительного образования детей «Первомайская детская школа искусств"</v>
      </c>
      <c r="B35" s="14">
        <f>'[7]ФОРМА 2 2020 (черновик)'!$JR$25</f>
        <v>8.5</v>
      </c>
      <c r="C35" s="15">
        <f>'[5]УК расш(о)'!$F$47</f>
        <v>8.5</v>
      </c>
      <c r="D35" s="6">
        <f>F35/37858*100</f>
        <v>110.59646004315402</v>
      </c>
      <c r="E35" s="16">
        <f>G35</f>
        <v>41869.376976597086</v>
      </c>
      <c r="F35" s="15">
        <f>'[5]УК расш(о)'!$Q$47</f>
        <v>41869.607843137252</v>
      </c>
      <c r="G35" s="16">
        <f>'[7]ФОРМА 2 2020 (черновик)'!$JS$25</f>
        <v>41869.376976597086</v>
      </c>
      <c r="H35" s="8">
        <f>F35-G35</f>
        <v>0.2308665401651524</v>
      </c>
      <c r="I35" s="17"/>
      <c r="J35" s="17"/>
      <c r="W35" s="545"/>
      <c r="X35" s="13"/>
    </row>
    <row r="36" spans="1:24" s="3" customFormat="1" ht="39" customHeight="1">
      <c r="A36" s="22" t="s">
        <v>33</v>
      </c>
      <c r="B36" s="19">
        <f>B35</f>
        <v>8.5</v>
      </c>
      <c r="C36" s="19">
        <f>C35</f>
        <v>8.5</v>
      </c>
      <c r="D36" s="9">
        <f>F36/37858*100</f>
        <v>110.59646004315402</v>
      </c>
      <c r="E36" s="19">
        <f>(B35*E35)/B36</f>
        <v>41869.376976597086</v>
      </c>
      <c r="F36" s="19">
        <f>(F35*C35)/C36</f>
        <v>41869.607843137252</v>
      </c>
      <c r="G36" s="19">
        <f>(G35*B35)/B36</f>
        <v>41869.376976597086</v>
      </c>
      <c r="H36" s="9">
        <f>F36-G36</f>
        <v>0.2308665401651524</v>
      </c>
      <c r="I36" s="17"/>
      <c r="J36" s="17"/>
      <c r="W36" s="545"/>
      <c r="X36" s="13"/>
    </row>
    <row r="37" spans="1:24" s="3" customFormat="1" ht="18.75">
      <c r="A37" s="727" t="s">
        <v>35</v>
      </c>
      <c r="B37" s="727"/>
      <c r="C37" s="727"/>
      <c r="D37" s="727"/>
      <c r="E37" s="727"/>
      <c r="F37" s="727"/>
      <c r="G37" s="727"/>
      <c r="H37" s="727"/>
      <c r="I37" s="17"/>
      <c r="J37" s="17"/>
      <c r="W37" s="545">
        <v>283</v>
      </c>
      <c r="X37" s="13"/>
    </row>
    <row r="38" spans="1:24" s="3" customFormat="1" ht="95.25" customHeight="1">
      <c r="A38" s="20" t="str">
        <f>'[6]Итого УК расш (о)'!$C$49</f>
        <v>Муниципальное бюджетное образовательное учреждение дополнительного образования детей "Детская школа искусств п.Зональная Станция"</v>
      </c>
      <c r="B38" s="14">
        <f>'[7]ФОРМА 2 2020 (черновик)'!$JR$30</f>
        <v>7.6</v>
      </c>
      <c r="C38" s="15">
        <f>'[5]УК расш(о)'!$F$59</f>
        <v>6.7</v>
      </c>
      <c r="D38" s="6">
        <f>F38/37858*100</f>
        <v>98.535270186128884</v>
      </c>
      <c r="E38" s="16">
        <f>G38</f>
        <v>34468.100695286608</v>
      </c>
      <c r="F38" s="16">
        <f>'[5]УК расш(о)'!$Q$59</f>
        <v>37303.482587064675</v>
      </c>
      <c r="G38" s="16">
        <f>'[7]ФОРМА 2 2020 (черновик)'!$JS$30</f>
        <v>34468.100695286608</v>
      </c>
      <c r="H38" s="8">
        <f>F38-G38</f>
        <v>2835.3818917780663</v>
      </c>
      <c r="I38" s="17"/>
      <c r="J38" s="17">
        <f>F38-E38</f>
        <v>2835.3818917780663</v>
      </c>
      <c r="W38" s="545"/>
      <c r="X38" s="13"/>
    </row>
    <row r="39" spans="1:24" s="3" customFormat="1" ht="82.5" customHeight="1">
      <c r="A39" s="20" t="str">
        <f>'[6]Итого УК расш (о)'!$C$48</f>
        <v>Муниципальное бюджетное образовательное учреждение дополнительного образования детей "Детская школа искусств д.Кисловка"</v>
      </c>
      <c r="B39" s="14">
        <f>'[7]ФОРМА 2 2020 (черновик)'!$JR$31</f>
        <v>5.7</v>
      </c>
      <c r="C39" s="16">
        <f>'[5]УК расш(о)'!$F$58</f>
        <v>5.7</v>
      </c>
      <c r="D39" s="6">
        <f>F39/37858*100</f>
        <v>89.735913736125042</v>
      </c>
      <c r="E39" s="16">
        <f>G39</f>
        <v>33053.994753909872</v>
      </c>
      <c r="F39" s="16">
        <f>'[5]УК расш(о)'!$Q$58</f>
        <v>33972.222222222219</v>
      </c>
      <c r="G39" s="16">
        <f>'[7]ФОРМА 2 2020 (черновик)'!$JS$31</f>
        <v>33053.994753909872</v>
      </c>
      <c r="H39" s="8">
        <f>F39-G39</f>
        <v>918.2274683123469</v>
      </c>
      <c r="I39" s="17"/>
      <c r="J39" s="17">
        <f>F39-E39</f>
        <v>918.2274683123469</v>
      </c>
      <c r="W39" s="545"/>
      <c r="X39" s="13"/>
    </row>
    <row r="40" spans="1:24" s="3" customFormat="1" ht="97.5" customHeight="1">
      <c r="A40" s="20" t="str">
        <f>'[6]Итого УК расш (о)'!$C$51</f>
        <v>Муниципальное бюджетное образовательное учреждение дополнительного образования детей "Детская школа искусств п.Молодежный"</v>
      </c>
      <c r="B40" s="14">
        <f>'[7]ФОРМА 2 2020 (черновик)'!$JR$32</f>
        <v>13.1</v>
      </c>
      <c r="C40" s="15">
        <f>'[5]УК расш(о)'!$F$61</f>
        <v>12.2</v>
      </c>
      <c r="D40" s="6">
        <f>F40/37858*100</f>
        <v>85.65766466407257</v>
      </c>
      <c r="E40" s="16">
        <f>G40</f>
        <v>32428.461107007031</v>
      </c>
      <c r="F40" s="16">
        <f>'[5]УК расш(о)'!$Q$61</f>
        <v>32428.278688524591</v>
      </c>
      <c r="G40" s="16">
        <f>'[7]ФОРМА 2 2020 (черновик)'!$JS$32</f>
        <v>32428.461107007031</v>
      </c>
      <c r="H40" s="8">
        <f>F40-G40</f>
        <v>-0.18241848243997083</v>
      </c>
      <c r="I40" s="17"/>
      <c r="J40" s="17">
        <f>F40-E40</f>
        <v>-0.18241848243997083</v>
      </c>
      <c r="W40" s="545"/>
      <c r="X40" s="13"/>
    </row>
    <row r="41" spans="1:24" s="3" customFormat="1" ht="82.5" customHeight="1">
      <c r="A41" s="20" t="str">
        <f>'[6]Итого УК расш (о)'!$C$50</f>
        <v>Муниципальное бюджетное образовательное учреждение дополнительного образования детей "Детская школа искусств п.Мирный"</v>
      </c>
      <c r="B41" s="14">
        <f>'[7]ФОРМА 2 2020 (черновик)'!$JR$33</f>
        <v>10.9</v>
      </c>
      <c r="C41" s="15">
        <f>'[5]УК расш(о)'!$F$60</f>
        <v>11</v>
      </c>
      <c r="D41" s="6">
        <f>F41/37858*100</f>
        <v>89.479106133446038</v>
      </c>
      <c r="E41" s="16">
        <f>G41</f>
        <v>32721.018475457662</v>
      </c>
      <c r="F41" s="16">
        <f>'[5]УК расш(о)'!$Q$60</f>
        <v>33875</v>
      </c>
      <c r="G41" s="16">
        <f>'[7]ФОРМА 2 2020 (черновик)'!$JS$33</f>
        <v>32721.018475457662</v>
      </c>
      <c r="H41" s="8">
        <f>F41-G41</f>
        <v>1153.9815245423379</v>
      </c>
      <c r="I41" s="17"/>
      <c r="J41" s="17">
        <f>F41-E41</f>
        <v>1153.9815245423379</v>
      </c>
      <c r="W41" s="545"/>
      <c r="X41" s="13"/>
    </row>
    <row r="42" spans="1:24" s="3" customFormat="1" ht="42.75" customHeight="1">
      <c r="A42" s="18" t="s">
        <v>393</v>
      </c>
      <c r="B42" s="19">
        <f>SUM(B38:B41)</f>
        <v>37.299999999999997</v>
      </c>
      <c r="C42" s="19">
        <f>SUM(C38:C41)</f>
        <v>35.6</v>
      </c>
      <c r="D42" s="9">
        <f>F42/37858*100</f>
        <v>89.915019520015946</v>
      </c>
      <c r="E42" s="19">
        <f>'[7]ФОРМА 2 2020 (черновик)'!$JS$29</f>
        <v>33025.150418205863</v>
      </c>
      <c r="F42" s="19">
        <f>(C38*F38+C39*F39+C40*F40+C41*F41)/C42</f>
        <v>34040.028089887637</v>
      </c>
      <c r="G42" s="23">
        <f>'[7]ФОРМА 2 2020 (черновик)'!$JS$29</f>
        <v>33025.150418205863</v>
      </c>
      <c r="H42" s="9">
        <f>F42-G42</f>
        <v>1014.8776716817738</v>
      </c>
      <c r="I42" s="17">
        <f>C42-B42</f>
        <v>-1.6999999999999957</v>
      </c>
      <c r="J42" s="17">
        <f>F42-E42</f>
        <v>1014.8776716817738</v>
      </c>
      <c r="W42" s="545"/>
      <c r="X42" s="13"/>
    </row>
    <row r="43" spans="1:24" s="3" customFormat="1" ht="18.75">
      <c r="A43" s="727" t="s">
        <v>36</v>
      </c>
      <c r="B43" s="727"/>
      <c r="C43" s="727"/>
      <c r="D43" s="727"/>
      <c r="E43" s="727"/>
      <c r="F43" s="727"/>
      <c r="G43" s="727"/>
      <c r="H43" s="727"/>
      <c r="I43" s="17"/>
      <c r="J43" s="17"/>
      <c r="W43" s="545"/>
      <c r="X43" s="13">
        <v>121.8</v>
      </c>
    </row>
    <row r="44" spans="1:24" s="3" customFormat="1" ht="105.75" customHeight="1">
      <c r="A44" s="353" t="s">
        <v>394</v>
      </c>
      <c r="B44" s="14">
        <f>'[7]ФОРМА 2 2020 (черновик)'!$JR$36</f>
        <v>5</v>
      </c>
      <c r="C44" s="561">
        <f>'[5]УК расш(о)'!$F$65</f>
        <v>5</v>
      </c>
      <c r="D44" s="6">
        <f>F44/37858*100</f>
        <v>136.10069205980241</v>
      </c>
      <c r="E44" s="15">
        <f>G44</f>
        <v>51524.715821812599</v>
      </c>
      <c r="F44" s="16">
        <f>'[5]УК расш(о)'!$Q$65</f>
        <v>51525</v>
      </c>
      <c r="G44" s="16">
        <f>'[7]ФОРМА 2 2020 (черновик)'!$JS$36</f>
        <v>51524.715821812599</v>
      </c>
      <c r="H44" s="8">
        <f>F44-G44</f>
        <v>0.28417818740126677</v>
      </c>
      <c r="I44" s="17"/>
      <c r="J44" s="17"/>
      <c r="W44" s="545"/>
      <c r="X44" s="13"/>
    </row>
    <row r="45" spans="1:24" s="3" customFormat="1" ht="99.75" customHeight="1">
      <c r="A45" s="353" t="str">
        <f>'[6]Итого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B45" s="14">
        <f>'[7]ФОРМА 2 2020 (черновик)'!$JR$35</f>
        <v>4</v>
      </c>
      <c r="C45" s="561">
        <f>'[5]УК расш(о)'!$F$66</f>
        <v>4</v>
      </c>
      <c r="D45" s="6">
        <f>F45/37858*100</f>
        <v>129.10635356683747</v>
      </c>
      <c r="E45" s="15">
        <f>G45</f>
        <v>48877.6625704045</v>
      </c>
      <c r="F45" s="16">
        <f>'[5]УК расш(о)'!$Q$66</f>
        <v>48877.083333333328</v>
      </c>
      <c r="G45" s="16">
        <f>'[7]ФОРМА 2 2020 (черновик)'!$JS$35</f>
        <v>48877.6625704045</v>
      </c>
      <c r="H45" s="8">
        <f>F45-G45</f>
        <v>-0.57923707117151935</v>
      </c>
      <c r="I45" s="17"/>
      <c r="J45" s="17"/>
      <c r="W45" s="545"/>
      <c r="X45" s="13"/>
    </row>
    <row r="46" spans="1:24" s="3" customFormat="1" ht="39.75" customHeight="1">
      <c r="A46" s="18" t="s">
        <v>37</v>
      </c>
      <c r="B46" s="19">
        <f>SUM(B44:B45)</f>
        <v>9</v>
      </c>
      <c r="C46" s="24">
        <f>SUM(C44:C45)</f>
        <v>9</v>
      </c>
      <c r="D46" s="9">
        <f>F46/37858*100</f>
        <v>132.99209717404023</v>
      </c>
      <c r="E46" s="24">
        <f>(B44*E44+B45*E45)/B46</f>
        <v>50348.247710075666</v>
      </c>
      <c r="F46" s="24">
        <f>(C44*F44+C45*F45)/C46</f>
        <v>50348.148148148146</v>
      </c>
      <c r="G46" s="24">
        <f>(G44*B44+B45*G45)/B46</f>
        <v>50348.247710075666</v>
      </c>
      <c r="H46" s="9">
        <f>F46-G46</f>
        <v>-9.9561927519971505E-2</v>
      </c>
      <c r="I46" s="17"/>
      <c r="J46" s="17"/>
      <c r="W46" s="545"/>
      <c r="X46" s="13"/>
    </row>
    <row r="47" spans="1:24" s="3" customFormat="1" ht="18.75">
      <c r="A47" s="727" t="s">
        <v>42</v>
      </c>
      <c r="B47" s="727"/>
      <c r="C47" s="727"/>
      <c r="D47" s="727"/>
      <c r="E47" s="727"/>
      <c r="F47" s="727"/>
      <c r="G47" s="727"/>
      <c r="H47" s="727"/>
      <c r="I47" s="17"/>
      <c r="J47" s="17"/>
      <c r="W47" s="562">
        <v>1623.88</v>
      </c>
      <c r="X47" s="13"/>
    </row>
    <row r="48" spans="1:24" s="553" customFormat="1" ht="100.5" customHeight="1">
      <c r="A48" s="353" t="str">
        <f>'[6]Итого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B48" s="14">
        <f>'[7]ФОРМА 2 2020 (черновик)'!$JR$40</f>
        <v>42.2</v>
      </c>
      <c r="C48" s="15">
        <f>'[5]УК расш(о)'!$F$77</f>
        <v>42.3</v>
      </c>
      <c r="D48" s="6">
        <f t="shared" ref="D48:D56" si="2">F48/37858*100</f>
        <v>89.956554918568628</v>
      </c>
      <c r="E48" s="16">
        <f t="shared" ref="E48:E56" si="3">G48</f>
        <v>35722.259105981924</v>
      </c>
      <c r="F48" s="16">
        <f>'[5]УК расш(о)'!$Q$77</f>
        <v>34055.752561071713</v>
      </c>
      <c r="G48" s="16">
        <f>'[7]ФОРМА 2 2020 (черновик)'!$JS$40</f>
        <v>35722.259105981924</v>
      </c>
      <c r="H48" s="8">
        <f t="shared" ref="H48:H56" si="4">F48-G48</f>
        <v>-1666.5065449102112</v>
      </c>
      <c r="I48" s="17"/>
      <c r="J48" s="17"/>
      <c r="W48" s="554"/>
      <c r="X48" s="555"/>
    </row>
    <row r="49" spans="1:26" s="553" customFormat="1" ht="75.75" customHeight="1">
      <c r="A49" s="353" t="str">
        <f>'[6]Итого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B49" s="14">
        <f>'[7]ФОРМА 2 2020 (черновик)'!$JR$41</f>
        <v>30.1</v>
      </c>
      <c r="C49" s="15">
        <f>'[5]УК расш(о)'!$F$78</f>
        <v>30.5</v>
      </c>
      <c r="D49" s="6">
        <f t="shared" si="2"/>
        <v>87.216192115085207</v>
      </c>
      <c r="E49" s="16">
        <f t="shared" si="3"/>
        <v>32137.430672434952</v>
      </c>
      <c r="F49" s="16">
        <f>'[5]УК расш(о)'!$Q$78</f>
        <v>33018.306010928958</v>
      </c>
      <c r="G49" s="16">
        <f>'[7]ФОРМА 2 2020 (черновик)'!$JS$41</f>
        <v>32137.430672434952</v>
      </c>
      <c r="H49" s="8">
        <f t="shared" si="4"/>
        <v>880.87533849400643</v>
      </c>
      <c r="I49" s="17"/>
      <c r="J49" s="17"/>
      <c r="W49" s="554"/>
      <c r="X49" s="555"/>
    </row>
    <row r="50" spans="1:26" s="553" customFormat="1" ht="98.25" customHeight="1">
      <c r="A50" s="353" t="str">
        <f>'[6]Итого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B50" s="141">
        <f>'[7]ФОРМА 2 2020 (черновик)'!$JR$42</f>
        <v>53.4</v>
      </c>
      <c r="C50" s="15">
        <f>'[5]УК расш(о)'!$F$76</f>
        <v>54.1</v>
      </c>
      <c r="D50" s="6">
        <f t="shared" si="2"/>
        <v>82.520074447540722</v>
      </c>
      <c r="E50" s="16">
        <f t="shared" si="3"/>
        <v>34157.129571414436</v>
      </c>
      <c r="F50" s="16">
        <f>'[5]УК расш(о)'!$Q$76</f>
        <v>31240.449784349967</v>
      </c>
      <c r="G50" s="16">
        <f>'[7]ФОРМА 2 2020 (черновик)'!$JS$42</f>
        <v>34157.129571414436</v>
      </c>
      <c r="H50" s="8">
        <f t="shared" si="4"/>
        <v>-2916.6797870644696</v>
      </c>
      <c r="I50" s="17"/>
      <c r="J50" s="17"/>
      <c r="W50" s="554"/>
      <c r="X50" s="555"/>
    </row>
    <row r="51" spans="1:26" s="553" customFormat="1" ht="95.25" customHeight="1">
      <c r="A51" s="353" t="str">
        <f>'[6]Итого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B51" s="141">
        <f>'[7]ФОРМА 2 2020 (черновик)'!$JR$43</f>
        <v>26.5</v>
      </c>
      <c r="C51" s="15">
        <f>'[5]УК расш(о)'!$F$75</f>
        <v>26.7</v>
      </c>
      <c r="D51" s="6">
        <f t="shared" si="2"/>
        <v>84.980644868540566</v>
      </c>
      <c r="E51" s="16">
        <f t="shared" si="3"/>
        <v>34767.420659073119</v>
      </c>
      <c r="F51" s="16">
        <f>'[5]УК расш(о)'!$Q$75</f>
        <v>32171.972534332086</v>
      </c>
      <c r="G51" s="16">
        <f>'[7]ФОРМА 2 2020 (черновик)'!$JS$43</f>
        <v>34767.420659073119</v>
      </c>
      <c r="H51" s="8">
        <f t="shared" si="4"/>
        <v>-2595.4481247410331</v>
      </c>
      <c r="I51" s="17"/>
      <c r="J51" s="17"/>
      <c r="W51" s="554"/>
      <c r="X51" s="555"/>
    </row>
    <row r="52" spans="1:26" s="553" customFormat="1" ht="95.25" customHeight="1">
      <c r="A52" s="353" t="str">
        <f>'[6]Итого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B52" s="14">
        <f>'[7]ФОРМА 2 2020 (черновик)'!$JR$44</f>
        <v>30</v>
      </c>
      <c r="C52" s="15">
        <f>'[5]УК расш(о)'!$F$79</f>
        <v>27.4</v>
      </c>
      <c r="D52" s="6">
        <f t="shared" si="2"/>
        <v>104.96950507460394</v>
      </c>
      <c r="E52" s="16">
        <f t="shared" si="3"/>
        <v>36496.410616297144</v>
      </c>
      <c r="F52" s="16">
        <f>'[5]УК расш(о)'!$Q$79</f>
        <v>39739.355231143556</v>
      </c>
      <c r="G52" s="16">
        <f>'[7]ФОРМА 2 2020 (черновик)'!$JS$44</f>
        <v>36496.410616297144</v>
      </c>
      <c r="H52" s="8">
        <f t="shared" si="4"/>
        <v>3242.9446148464122</v>
      </c>
      <c r="I52" s="17"/>
      <c r="J52" s="17"/>
      <c r="W52" s="554"/>
      <c r="X52" s="555"/>
    </row>
    <row r="53" spans="1:26" s="553" customFormat="1" ht="95.25" customHeight="1">
      <c r="A53" s="353" t="str">
        <f>'[6]Итого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B53" s="14">
        <f>'[7]ФОРМА 2 2020 (черновик)'!$JR$46</f>
        <v>8.1999999999999993</v>
      </c>
      <c r="C53" s="15">
        <f>'[5]УК расш(о)'!$F$80</f>
        <v>10</v>
      </c>
      <c r="D53" s="6">
        <f t="shared" si="2"/>
        <v>88.543592723686771</v>
      </c>
      <c r="E53" s="16">
        <f t="shared" si="3"/>
        <v>32351.724300418467</v>
      </c>
      <c r="F53" s="16">
        <f>'[5]УК расш(о)'!$Q$80</f>
        <v>33520.833333333336</v>
      </c>
      <c r="G53" s="16">
        <f>'[7]ФОРМА 2 2020 (черновик)'!$JS$46</f>
        <v>32351.724300418467</v>
      </c>
      <c r="H53" s="8">
        <f t="shared" si="4"/>
        <v>1169.1090329148683</v>
      </c>
      <c r="I53" s="17"/>
      <c r="J53" s="17"/>
      <c r="W53" s="554"/>
      <c r="X53" s="555"/>
    </row>
    <row r="54" spans="1:26" s="553" customFormat="1" ht="95.25" customHeight="1">
      <c r="A54" s="353" t="str">
        <f>'[6]Итого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B54" s="14">
        <f>'[7]ФОРМА 2 2020 (черновик)'!$JR$47</f>
        <v>16</v>
      </c>
      <c r="C54" s="15">
        <f>'[5]УК расш(о)'!$F$73</f>
        <v>15.8</v>
      </c>
      <c r="D54" s="6">
        <f t="shared" si="2"/>
        <v>121.95110398105467</v>
      </c>
      <c r="E54" s="16">
        <f t="shared" si="3"/>
        <v>36635.938388180781</v>
      </c>
      <c r="F54" s="16">
        <f>'[5]УК расш(о)'!$Q$73</f>
        <v>46168.248945147672</v>
      </c>
      <c r="G54" s="16">
        <f>'[7]ФОРМА 2 2020 (черновик)'!$JS$47</f>
        <v>36635.938388180781</v>
      </c>
      <c r="H54" s="8">
        <f t="shared" si="4"/>
        <v>9532.3105569668915</v>
      </c>
      <c r="I54" s="17"/>
      <c r="J54" s="17"/>
      <c r="W54" s="554"/>
      <c r="X54" s="555"/>
    </row>
    <row r="55" spans="1:26" s="553" customFormat="1" ht="102" customHeight="1">
      <c r="A55" s="353" t="str">
        <f>'[6]Итого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B55" s="141">
        <f>'[7]ФОРМА 2 2020 (черновик)'!$JR$48</f>
        <v>17.600000000000001</v>
      </c>
      <c r="C55" s="15">
        <f>'[5]УК расш(о)'!$F$74</f>
        <v>17.2</v>
      </c>
      <c r="D55" s="6">
        <f t="shared" si="2"/>
        <v>97.897447049173167</v>
      </c>
      <c r="E55" s="16">
        <f t="shared" si="3"/>
        <v>35297.338472260883</v>
      </c>
      <c r="F55" s="16">
        <f>'[5]УК расш(о)'!$Q$74</f>
        <v>37062.015503875977</v>
      </c>
      <c r="G55" s="16">
        <f>'[7]ФОРМА 2 2020 (черновик)'!$JS$48</f>
        <v>35297.338472260883</v>
      </c>
      <c r="H55" s="8">
        <f t="shared" si="4"/>
        <v>1764.6770316150942</v>
      </c>
      <c r="I55" s="17"/>
      <c r="J55" s="17"/>
      <c r="W55" s="554"/>
      <c r="X55" s="555"/>
    </row>
    <row r="56" spans="1:26" s="558" customFormat="1" ht="37.5">
      <c r="A56" s="18" t="s">
        <v>395</v>
      </c>
      <c r="B56" s="19">
        <f>SUM(B48:B55)</f>
        <v>224</v>
      </c>
      <c r="C56" s="19">
        <f>SUM(C48:C55)</f>
        <v>224</v>
      </c>
      <c r="D56" s="9">
        <f t="shared" si="2"/>
        <v>91.834103913370512</v>
      </c>
      <c r="E56" s="19">
        <f t="shared" si="3"/>
        <v>34766.64282663718</v>
      </c>
      <c r="F56" s="19">
        <f>(C48*F48+C49*F49+C50*F50+C51*F51+C52*F52+C53*F53+C54*F54+C55*F55)/C56</f>
        <v>34766.555059523809</v>
      </c>
      <c r="G56" s="19">
        <f>(G48*B48+B49*G49+G50*B50+B51*G51+G52*B52+G53*B53+B54*G54+G55*B55)/B56</f>
        <v>34766.64282663718</v>
      </c>
      <c r="H56" s="9">
        <f t="shared" si="4"/>
        <v>-8.7767113371228334E-2</v>
      </c>
      <c r="I56" s="17"/>
      <c r="J56" s="17"/>
      <c r="W56" s="559"/>
      <c r="X56" s="560"/>
    </row>
    <row r="57" spans="1:26" s="558" customFormat="1" ht="18.75">
      <c r="A57" s="727" t="s">
        <v>369</v>
      </c>
      <c r="B57" s="727"/>
      <c r="C57" s="727"/>
      <c r="D57" s="727"/>
      <c r="E57" s="727"/>
      <c r="F57" s="727"/>
      <c r="G57" s="727"/>
      <c r="H57" s="727"/>
      <c r="I57" s="17"/>
      <c r="J57" s="17"/>
      <c r="W57" s="559">
        <v>0</v>
      </c>
      <c r="X57" s="560"/>
    </row>
    <row r="58" spans="1:26" s="558" customFormat="1" ht="75">
      <c r="A58" s="21" t="s">
        <v>396</v>
      </c>
      <c r="B58" s="16">
        <f>'[7]ФОРМА 2 2020 (черновик)'!$JR$49</f>
        <v>4</v>
      </c>
      <c r="C58" s="16">
        <f>'[5]УК расш(о)'!$F$84</f>
        <v>2.1</v>
      </c>
      <c r="D58" s="6">
        <f>F58/37858*100</f>
        <v>159.05300257352664</v>
      </c>
      <c r="E58" s="16">
        <f>G58</f>
        <v>60213.753168202762</v>
      </c>
      <c r="F58" s="15">
        <f>'[5]УК расш(о)'!$Q$84</f>
        <v>60214.285714285717</v>
      </c>
      <c r="G58" s="16">
        <f>'[7]ФОРМА 2 2020 (черновик)'!$JS$49</f>
        <v>60213.753168202762</v>
      </c>
      <c r="H58" s="8">
        <f>F58-G58</f>
        <v>0.53254608295537764</v>
      </c>
      <c r="I58" s="17"/>
      <c r="J58" s="17"/>
      <c r="W58" s="559"/>
      <c r="X58" s="560"/>
    </row>
    <row r="59" spans="1:26" s="558" customFormat="1" ht="37.5">
      <c r="A59" s="563" t="s">
        <v>397</v>
      </c>
      <c r="B59" s="19">
        <f>B58</f>
        <v>4</v>
      </c>
      <c r="C59" s="19">
        <f>C58</f>
        <v>2.1</v>
      </c>
      <c r="D59" s="9">
        <f>F59/37858*100</f>
        <v>159.05300257352664</v>
      </c>
      <c r="E59" s="19">
        <f>(B58*E58)/B59</f>
        <v>60213.753168202762</v>
      </c>
      <c r="F59" s="19">
        <f>(C58*F58)/C59</f>
        <v>60214.285714285717</v>
      </c>
      <c r="G59" s="19">
        <f>(B58*G58)/B59</f>
        <v>60213.753168202762</v>
      </c>
      <c r="H59" s="19">
        <f>F59-G59</f>
        <v>0.53254608295537764</v>
      </c>
      <c r="I59" s="17"/>
      <c r="J59" s="17"/>
      <c r="W59" s="559"/>
      <c r="X59" s="560"/>
    </row>
    <row r="60" spans="1:26" s="3" customFormat="1" ht="18.75">
      <c r="A60" s="727" t="s">
        <v>43</v>
      </c>
      <c r="B60" s="727"/>
      <c r="C60" s="727"/>
      <c r="D60" s="727"/>
      <c r="E60" s="727"/>
      <c r="F60" s="727"/>
      <c r="G60" s="727"/>
      <c r="H60" s="727"/>
      <c r="I60" s="17"/>
      <c r="J60" s="17"/>
      <c r="W60" s="545">
        <v>332.2</v>
      </c>
      <c r="X60" s="13"/>
    </row>
    <row r="61" spans="1:26" s="3" customFormat="1" ht="76.5" customHeight="1">
      <c r="A61" s="20" t="str">
        <f>'[6]Итого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61" s="14">
        <f>'[7]ФОРМА 2 2020 (черновик)'!$JR$50</f>
        <v>27.3</v>
      </c>
      <c r="C61" s="15">
        <f>'[5]УК расш(о)'!$F$81</f>
        <v>27.3</v>
      </c>
      <c r="D61" s="6">
        <f>F61/37858*100</f>
        <v>135.25818573628814</v>
      </c>
      <c r="E61" s="16">
        <f>G61</f>
        <v>51206.049113883215</v>
      </c>
      <c r="F61" s="16">
        <f>'[5]УК расш(о)'!$Q$81</f>
        <v>51206.043956043963</v>
      </c>
      <c r="G61" s="16">
        <f>'[7]ФОРМА 2 2020 (черновик)'!$JS$50</f>
        <v>51206.049113883215</v>
      </c>
      <c r="H61" s="8">
        <f>F61-G61</f>
        <v>-5.1578392522060312E-3</v>
      </c>
      <c r="I61" s="17"/>
      <c r="J61" s="17"/>
      <c r="W61" s="545"/>
      <c r="X61" s="13"/>
    </row>
    <row r="62" spans="1:26" s="3" customFormat="1" ht="35.25" customHeight="1">
      <c r="A62" s="18" t="s">
        <v>398</v>
      </c>
      <c r="B62" s="19">
        <f>SUM(B61:B61)</f>
        <v>27.3</v>
      </c>
      <c r="C62" s="19">
        <f>SUM(C61:C61)</f>
        <v>27.3</v>
      </c>
      <c r="D62" s="9">
        <f>F62/37858*100</f>
        <v>135.25818573628814</v>
      </c>
      <c r="E62" s="19">
        <f>(B61*E61)/B62</f>
        <v>51206.049113883215</v>
      </c>
      <c r="F62" s="19">
        <f>(C61*F61)/C62</f>
        <v>51206.043956043963</v>
      </c>
      <c r="G62" s="19">
        <f>(B61*G61)/B62</f>
        <v>51206.049113883215</v>
      </c>
      <c r="H62" s="9">
        <f>F62-G62</f>
        <v>-5.1578392522060312E-3</v>
      </c>
      <c r="I62" s="17">
        <f>C62-B62</f>
        <v>0</v>
      </c>
      <c r="J62" s="17"/>
      <c r="W62" s="545"/>
      <c r="X62" s="13"/>
    </row>
    <row r="63" spans="1:26" s="3" customFormat="1" ht="18.75">
      <c r="A63" s="779" t="s">
        <v>44</v>
      </c>
      <c r="B63" s="780"/>
      <c r="C63" s="780"/>
      <c r="D63" s="780"/>
      <c r="E63" s="780"/>
      <c r="F63" s="780"/>
      <c r="G63" s="780"/>
      <c r="H63" s="781"/>
      <c r="I63" s="17"/>
      <c r="J63" s="17"/>
      <c r="W63" s="562">
        <v>487.2</v>
      </c>
      <c r="X63" s="13">
        <v>1545.48</v>
      </c>
      <c r="Z63" s="564">
        <f>X63-W63</f>
        <v>1058.28</v>
      </c>
    </row>
    <row r="64" spans="1:26" s="3" customFormat="1" ht="76.5" customHeight="1">
      <c r="A64" s="20" t="str">
        <f>'[6]Итого УК расш (о)'!$C$78</f>
        <v>Муниципальное автономное учреждение дополнительного образования ЗАТО Северск "Детская школа искусств»</v>
      </c>
      <c r="B64" s="14">
        <f>'[7]ФОРМА 2 2020 (черновик)'!$JR$53</f>
        <v>95</v>
      </c>
      <c r="C64" s="15">
        <f>'[5]УК расш(о)'!$F$90</f>
        <v>93.4</v>
      </c>
      <c r="D64" s="6">
        <f t="shared" ref="D64:D69" si="5">F64/37858*100</f>
        <v>98.33319437913093</v>
      </c>
      <c r="E64" s="16">
        <f>G64</f>
        <v>37227.022953890373</v>
      </c>
      <c r="F64" s="16">
        <f>'[5]УК расш(о)'!$Q$90</f>
        <v>37226.980728051385</v>
      </c>
      <c r="G64" s="16">
        <f>'[7]ФОРМА 2 2020 (черновик)'!$JS$53</f>
        <v>37227.022953890373</v>
      </c>
      <c r="H64" s="8">
        <f t="shared" ref="H64:H69" si="6">F64-G64</f>
        <v>-4.2225838988088071E-2</v>
      </c>
      <c r="I64" s="17"/>
      <c r="J64" s="17"/>
      <c r="W64" s="545"/>
      <c r="X64" s="13"/>
    </row>
    <row r="65" spans="1:33" s="3" customFormat="1" ht="80.25" customHeight="1">
      <c r="A65" s="20" t="str">
        <f>'[6]Итого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B65" s="14">
        <f>'[7]ФОРМА 2 2020 (черновик)'!$JR$52</f>
        <v>21</v>
      </c>
      <c r="C65" s="16">
        <f>'[5]УК расш(о)'!$F$91</f>
        <v>21</v>
      </c>
      <c r="D65" s="6">
        <f t="shared" si="5"/>
        <v>89.153117707188173</v>
      </c>
      <c r="E65" s="16">
        <f>G65</f>
        <v>33751.590349401406</v>
      </c>
      <c r="F65" s="16">
        <f>'[5]УК расш(о)'!$Q$91</f>
        <v>33751.5873015873</v>
      </c>
      <c r="G65" s="16">
        <f>'[7]ФОРМА 2 2020 (черновик)'!$JS$52</f>
        <v>33751.590349401406</v>
      </c>
      <c r="H65" s="8">
        <f t="shared" si="6"/>
        <v>-3.0478141052299179E-3</v>
      </c>
      <c r="I65" s="17"/>
      <c r="J65" s="17"/>
      <c r="W65" s="545"/>
      <c r="X65" s="13"/>
    </row>
    <row r="66" spans="1:33" s="3" customFormat="1" ht="87.75" customHeight="1">
      <c r="A66" s="20" t="str">
        <f>'[6]Итого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B66" s="14">
        <f>'[7]ФОРМА 2 2020 (черновик)'!$JR$54</f>
        <v>12.8</v>
      </c>
      <c r="C66" s="15">
        <f>'[5]УК расш(о)'!$F$92</f>
        <v>13</v>
      </c>
      <c r="D66" s="6">
        <f t="shared" si="5"/>
        <v>98.790216070579532</v>
      </c>
      <c r="E66" s="16">
        <f>G66</f>
        <v>37341.666466653864</v>
      </c>
      <c r="F66" s="16">
        <f>'[5]УК расш(о)'!$Q$92</f>
        <v>37400</v>
      </c>
      <c r="G66" s="16">
        <f>'[7]ФОРМА 2 2020 (черновик)'!$JS$54</f>
        <v>37341.666466653864</v>
      </c>
      <c r="H66" s="8">
        <f t="shared" si="6"/>
        <v>58.333533346136392</v>
      </c>
      <c r="I66" s="17"/>
      <c r="J66" s="17"/>
      <c r="W66" s="545"/>
      <c r="X66" s="13"/>
      <c r="AG66" s="565"/>
    </row>
    <row r="67" spans="1:33" s="3" customFormat="1" ht="37.5">
      <c r="A67" s="18" t="s">
        <v>45</v>
      </c>
      <c r="B67" s="19">
        <f>SUM(B64:B66)</f>
        <v>128.80000000000001</v>
      </c>
      <c r="C67" s="19">
        <f>SUM(C64:C66)</f>
        <v>127.4</v>
      </c>
      <c r="D67" s="9">
        <f t="shared" si="5"/>
        <v>96.866629794186139</v>
      </c>
      <c r="E67" s="19">
        <f>G67</f>
        <v>36671.769477718815</v>
      </c>
      <c r="F67" s="19">
        <f>(C64*F64+C65*F65+C66*F66)/C67</f>
        <v>36671.768707482988</v>
      </c>
      <c r="G67" s="19">
        <f>(G64*B64+G65*B65+G66*B66)/B67</f>
        <v>36671.769477718815</v>
      </c>
      <c r="H67" s="9">
        <f t="shared" si="6"/>
        <v>-7.7023582707624882E-4</v>
      </c>
      <c r="I67" s="17">
        <f>C67-B67</f>
        <v>-1.4000000000000057</v>
      </c>
      <c r="J67" s="17"/>
      <c r="K67" s="3" t="s">
        <v>399</v>
      </c>
      <c r="W67" s="545"/>
      <c r="X67" s="13"/>
      <c r="AD67" s="566"/>
      <c r="AG67" s="17"/>
    </row>
    <row r="68" spans="1:33" s="569" customFormat="1" ht="18.75">
      <c r="A68" s="567" t="s">
        <v>400</v>
      </c>
      <c r="B68" s="568">
        <f>(B67+B62+B56+B46+B42+B36+B33+B30+B24+B27+B21+B59)</f>
        <v>494.8</v>
      </c>
      <c r="C68" s="568">
        <f>(C67+C62+C56+C46+C42+C36+C33+C30+C24+C27+C21+C59)</f>
        <v>492.40000000000003</v>
      </c>
      <c r="D68" s="552">
        <f t="shared" si="5"/>
        <v>100.24173484117263</v>
      </c>
      <c r="E68" s="568">
        <f>(E21*B21+E24*B24+E27*B27+E30*B30+E33*B33+E36*B36+E42*B42+E46*B46+E56*B56+E59*B59+E62*B62+E67*B67)/B68</f>
        <v>37869.837621198691</v>
      </c>
      <c r="F68" s="568">
        <f>(F67*C67+C62*F62+F56*C56+C46*F46+F42*C42+F36*C36+C33*F33+F30*C30+C27*F27+F24*C24+F21*C21+F59*C59)/C68</f>
        <v>37949.515976171133</v>
      </c>
      <c r="G68" s="568">
        <f>(G67*B67+B62*G62+G56*B56+B46*G46+G42*B42+G36*B36+B33*G33+G30*B30+B27*G27+G24*B24+G21*B21+G59*B59)/B68</f>
        <v>37869.837621198691</v>
      </c>
      <c r="H68" s="552">
        <f t="shared" si="6"/>
        <v>79.678354972442321</v>
      </c>
      <c r="I68" s="17">
        <f>C68-B68</f>
        <v>-2.3999999999999773</v>
      </c>
      <c r="J68" s="17"/>
      <c r="W68" s="570" t="e">
        <f>W19+#REF!+W22+W25+W28+W31+W34+#REF!+W37+W43+#REF!+#REF!+W47+W57+W60+W63</f>
        <v>#REF!</v>
      </c>
      <c r="X68" s="571"/>
      <c r="AD68" s="569" t="s">
        <v>401</v>
      </c>
    </row>
    <row r="69" spans="1:33" s="569" customFormat="1" ht="18.75">
      <c r="A69" s="567" t="s">
        <v>402</v>
      </c>
      <c r="B69" s="568">
        <f>B17+B68</f>
        <v>550.4</v>
      </c>
      <c r="C69" s="568">
        <f>C17+C68</f>
        <v>547.20000000000005</v>
      </c>
      <c r="D69" s="552">
        <f t="shared" si="5"/>
        <v>100.25086562827316</v>
      </c>
      <c r="E69" s="568">
        <f>(E68*B68+E17*B17)/B69</f>
        <v>37858.016860432253</v>
      </c>
      <c r="F69" s="568">
        <f>(F17*C17+F68*C68)/C69</f>
        <v>37952.972709551657</v>
      </c>
      <c r="G69" s="568">
        <f>(G68*B68+G17*B17)/B69</f>
        <v>37858.016860432253</v>
      </c>
      <c r="H69" s="552">
        <f t="shared" si="6"/>
        <v>94.955849119403865</v>
      </c>
      <c r="I69" s="17"/>
      <c r="J69" s="17"/>
      <c r="W69" s="570"/>
      <c r="X69" s="571"/>
    </row>
    <row r="70" spans="1:33" ht="18.75">
      <c r="A70" s="1" t="s">
        <v>403</v>
      </c>
      <c r="B70" s="1"/>
      <c r="C70" s="539"/>
      <c r="D70" s="1"/>
      <c r="E70" s="539"/>
      <c r="F70" s="572"/>
      <c r="G70" s="539"/>
      <c r="J70" s="17"/>
      <c r="W70" s="573"/>
      <c r="X70" s="574"/>
    </row>
    <row r="71" spans="1:33" ht="18.75">
      <c r="A71" s="1" t="s">
        <v>3</v>
      </c>
      <c r="B71" s="539"/>
      <c r="C71" s="539"/>
      <c r="D71" s="1"/>
      <c r="E71" s="539"/>
      <c r="F71" s="539"/>
      <c r="G71" s="539"/>
      <c r="J71" s="17"/>
    </row>
    <row r="73" spans="1:33">
      <c r="B73" s="28"/>
    </row>
    <row r="74" spans="1:33">
      <c r="C74" s="28"/>
      <c r="F74" s="575"/>
    </row>
    <row r="76" spans="1:33">
      <c r="E76" s="575"/>
    </row>
    <row r="78" spans="1:33">
      <c r="C78" s="28"/>
    </row>
  </sheetData>
  <mergeCells count="25">
    <mergeCell ref="A25:H25"/>
    <mergeCell ref="G1:H1"/>
    <mergeCell ref="G2:H2"/>
    <mergeCell ref="A4:H4"/>
    <mergeCell ref="A7:A8"/>
    <mergeCell ref="B7:B8"/>
    <mergeCell ref="C7:C8"/>
    <mergeCell ref="D7:D8"/>
    <mergeCell ref="E7:F7"/>
    <mergeCell ref="G7:G8"/>
    <mergeCell ref="H7:H8"/>
    <mergeCell ref="A10:H10"/>
    <mergeCell ref="A11:H11"/>
    <mergeCell ref="A18:H18"/>
    <mergeCell ref="A19:H19"/>
    <mergeCell ref="A22:H22"/>
    <mergeCell ref="A57:H57"/>
    <mergeCell ref="A60:H60"/>
    <mergeCell ref="A63:H63"/>
    <mergeCell ref="A28:H28"/>
    <mergeCell ref="A31:H31"/>
    <mergeCell ref="A34:H34"/>
    <mergeCell ref="A37:H37"/>
    <mergeCell ref="A43:H43"/>
    <mergeCell ref="A47:H47"/>
  </mergeCells>
  <pageMargins left="0.11811023622047245" right="0.11811023622047245" top="0.15748031496062992" bottom="0.15748031496062992" header="0.31496062992125984" footer="0.31496062992125984"/>
  <pageSetup paperSize="9" scale="55" orientation="landscape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K244"/>
  <sheetViews>
    <sheetView view="pageBreakPreview" zoomScale="70" zoomScaleNormal="80" zoomScaleSheetLayoutView="70" workbookViewId="0">
      <pane ySplit="7" topLeftCell="A230" activePane="bottomLeft" state="frozen"/>
      <selection activeCell="J74" sqref="J74"/>
      <selection pane="bottomLeft" activeCell="J74" sqref="J74"/>
    </sheetView>
  </sheetViews>
  <sheetFormatPr defaultRowHeight="15.75"/>
  <cols>
    <col min="1" max="1" width="21.140625" style="576" customWidth="1"/>
    <col min="2" max="2" width="29.5703125" style="577" customWidth="1"/>
    <col min="3" max="3" width="52" style="576" customWidth="1"/>
    <col min="4" max="4" width="19.7109375" style="576" customWidth="1"/>
    <col min="5" max="5" width="16.28515625" style="576" customWidth="1"/>
    <col min="6" max="6" width="16.28515625" style="578" hidden="1" customWidth="1"/>
    <col min="7" max="7" width="23.85546875" style="576" customWidth="1"/>
    <col min="8" max="8" width="20.5703125" style="580" customWidth="1"/>
    <col min="9" max="9" width="11.5703125" customWidth="1"/>
    <col min="10" max="10" width="10.7109375" customWidth="1"/>
    <col min="11" max="11" width="10.42578125" bestFit="1" customWidth="1"/>
  </cols>
  <sheetData>
    <row r="1" spans="1:8">
      <c r="G1" s="579" t="s">
        <v>306</v>
      </c>
    </row>
    <row r="2" spans="1:8">
      <c r="D2" s="804" t="s">
        <v>274</v>
      </c>
      <c r="E2" s="804"/>
      <c r="F2" s="804"/>
      <c r="G2" s="804"/>
    </row>
    <row r="3" spans="1:8">
      <c r="G3" s="579"/>
    </row>
    <row r="4" spans="1:8">
      <c r="A4" s="805" t="s">
        <v>10</v>
      </c>
      <c r="B4" s="805"/>
      <c r="C4" s="805"/>
      <c r="D4" s="805"/>
      <c r="E4" s="805"/>
      <c r="F4" s="805"/>
      <c r="G4" s="805"/>
    </row>
    <row r="5" spans="1:8">
      <c r="A5" s="805" t="s">
        <v>294</v>
      </c>
      <c r="B5" s="805"/>
      <c r="C5" s="805"/>
      <c r="D5" s="805"/>
      <c r="E5" s="805"/>
      <c r="F5" s="805"/>
      <c r="G5" s="805"/>
    </row>
    <row r="6" spans="1:8">
      <c r="A6" s="130"/>
      <c r="B6" s="581"/>
      <c r="C6" s="130"/>
      <c r="D6" s="130"/>
      <c r="G6" s="579"/>
    </row>
    <row r="7" spans="1:8" s="2" customFormat="1" ht="94.5" customHeight="1">
      <c r="A7" s="582" t="s">
        <v>314</v>
      </c>
      <c r="B7" s="582" t="s">
        <v>404</v>
      </c>
      <c r="C7" s="582" t="s">
        <v>405</v>
      </c>
      <c r="D7" s="582" t="s">
        <v>11</v>
      </c>
      <c r="E7" s="582" t="s">
        <v>267</v>
      </c>
      <c r="F7" s="583"/>
      <c r="G7" s="582" t="s">
        <v>12</v>
      </c>
      <c r="H7" s="582" t="s">
        <v>46</v>
      </c>
    </row>
    <row r="8" spans="1:8" s="3" customFormat="1" ht="18.75">
      <c r="A8" s="584">
        <v>1</v>
      </c>
      <c r="B8" s="212">
        <v>2</v>
      </c>
      <c r="C8" s="584">
        <v>3</v>
      </c>
      <c r="D8" s="584">
        <v>4</v>
      </c>
      <c r="E8" s="584">
        <v>5</v>
      </c>
      <c r="F8" s="585"/>
      <c r="G8" s="584">
        <v>6</v>
      </c>
      <c r="H8" s="212">
        <v>7</v>
      </c>
    </row>
    <row r="9" spans="1:8" s="3" customFormat="1" ht="22.5" customHeight="1">
      <c r="A9" s="806" t="s">
        <v>406</v>
      </c>
      <c r="B9" s="806"/>
      <c r="C9" s="806"/>
      <c r="D9" s="806"/>
      <c r="E9" s="806"/>
      <c r="F9" s="806"/>
      <c r="G9" s="806"/>
      <c r="H9" s="212"/>
    </row>
    <row r="10" spans="1:8" s="3" customFormat="1" ht="24.75" customHeight="1">
      <c r="A10" s="801" t="s">
        <v>337</v>
      </c>
      <c r="B10" s="802"/>
      <c r="C10" s="802"/>
      <c r="D10" s="802"/>
      <c r="E10" s="802"/>
      <c r="F10" s="802"/>
      <c r="G10" s="802"/>
      <c r="H10" s="803"/>
    </row>
    <row r="11" spans="1:8" s="3" customFormat="1" ht="37.5">
      <c r="A11" s="586"/>
      <c r="B11" s="26" t="s">
        <v>383</v>
      </c>
      <c r="C11" s="586"/>
      <c r="D11" s="586"/>
      <c r="E11" s="586"/>
      <c r="F11" s="586"/>
      <c r="G11" s="790">
        <f>(E14+E16)/E12</f>
        <v>0.34093785440738977</v>
      </c>
      <c r="H11" s="212"/>
    </row>
    <row r="12" spans="1:8" s="3" customFormat="1" ht="18.75">
      <c r="A12" s="586"/>
      <c r="B12" s="586"/>
      <c r="C12" s="587" t="s">
        <v>17</v>
      </c>
      <c r="D12" s="588">
        <f>D14+D15+D16</f>
        <v>29.400000000000002</v>
      </c>
      <c r="E12" s="589">
        <f>SUM(E14:E16)</f>
        <v>12168.2</v>
      </c>
      <c r="F12" s="590">
        <f>E12/D12/12*1000</f>
        <v>34490.362811791376</v>
      </c>
      <c r="G12" s="798"/>
      <c r="H12" s="591">
        <f>E12/E12*100</f>
        <v>100</v>
      </c>
    </row>
    <row r="13" spans="1:8" s="3" customFormat="1" ht="18.75">
      <c r="A13" s="586"/>
      <c r="B13" s="586"/>
      <c r="C13" s="587" t="s">
        <v>13</v>
      </c>
      <c r="D13" s="584"/>
      <c r="E13" s="589"/>
      <c r="F13" s="590"/>
      <c r="G13" s="798"/>
      <c r="H13" s="591"/>
    </row>
    <row r="14" spans="1:8" s="3" customFormat="1" ht="18.75">
      <c r="A14" s="586"/>
      <c r="B14" s="586"/>
      <c r="C14" s="592" t="s">
        <v>14</v>
      </c>
      <c r="D14" s="593">
        <v>2.6</v>
      </c>
      <c r="E14" s="594">
        <f>729+463.3</f>
        <v>1192.3</v>
      </c>
      <c r="F14" s="590">
        <f>E14/D14/12*1000</f>
        <v>38214.743589743586</v>
      </c>
      <c r="G14" s="798"/>
      <c r="H14" s="591">
        <f>E14*100/E12</f>
        <v>9.7984911490606663</v>
      </c>
    </row>
    <row r="15" spans="1:8" s="3" customFormat="1" ht="18.75">
      <c r="A15" s="586"/>
      <c r="B15" s="586"/>
      <c r="C15" s="592" t="s">
        <v>15</v>
      </c>
      <c r="D15" s="593">
        <v>19</v>
      </c>
      <c r="E15" s="594">
        <v>8019.6</v>
      </c>
      <c r="F15" s="590">
        <f>E15/D15/12*1000</f>
        <v>35173.68421052632</v>
      </c>
      <c r="G15" s="798"/>
      <c r="H15" s="591">
        <f>E15*100/E12</f>
        <v>65.906214559261016</v>
      </c>
    </row>
    <row r="16" spans="1:8" s="3" customFormat="1" ht="18.75">
      <c r="A16" s="586"/>
      <c r="B16" s="586"/>
      <c r="C16" s="592" t="s">
        <v>16</v>
      </c>
      <c r="D16" s="595">
        <v>7.8</v>
      </c>
      <c r="E16" s="594">
        <v>2956.3</v>
      </c>
      <c r="F16" s="590">
        <f>E16/D16/12*1000</f>
        <v>31584.401709401714</v>
      </c>
      <c r="G16" s="799"/>
      <c r="H16" s="212"/>
    </row>
    <row r="17" spans="1:8" s="3" customFormat="1" ht="37.5">
      <c r="A17" s="586"/>
      <c r="B17" s="26" t="s">
        <v>384</v>
      </c>
      <c r="C17" s="586"/>
      <c r="D17" s="586"/>
      <c r="E17" s="586"/>
      <c r="F17" s="586"/>
      <c r="G17" s="790">
        <f>(E20+E22)/E18</f>
        <v>0.37682991831219859</v>
      </c>
      <c r="H17" s="212"/>
    </row>
    <row r="18" spans="1:8" s="3" customFormat="1" ht="18.75">
      <c r="A18" s="586"/>
      <c r="B18" s="586"/>
      <c r="C18" s="587" t="s">
        <v>17</v>
      </c>
      <c r="D18" s="588">
        <f>D20+D21+D22</f>
        <v>16.399999999999999</v>
      </c>
      <c r="E18" s="589">
        <f>SUM(E20:E22)</f>
        <v>8067.3000000000011</v>
      </c>
      <c r="F18" s="590">
        <f>E18/D18/12*1000</f>
        <v>40992.378048780498</v>
      </c>
      <c r="G18" s="798"/>
      <c r="H18" s="591">
        <f>E18/E18*100</f>
        <v>100</v>
      </c>
    </row>
    <row r="19" spans="1:8" s="3" customFormat="1" ht="18.75">
      <c r="A19" s="586"/>
      <c r="B19" s="586"/>
      <c r="C19" s="587" t="s">
        <v>13</v>
      </c>
      <c r="D19" s="584"/>
      <c r="E19" s="589"/>
      <c r="F19" s="590"/>
      <c r="G19" s="798"/>
      <c r="H19" s="591"/>
    </row>
    <row r="20" spans="1:8" s="3" customFormat="1" ht="18.75">
      <c r="A20" s="586"/>
      <c r="B20" s="586"/>
      <c r="C20" s="592" t="s">
        <v>14</v>
      </c>
      <c r="D20" s="593">
        <v>0.4</v>
      </c>
      <c r="E20" s="594">
        <v>416.6</v>
      </c>
      <c r="F20" s="590">
        <f>E20/D20/12*1000</f>
        <v>86791.666666666672</v>
      </c>
      <c r="G20" s="798"/>
      <c r="H20" s="591">
        <f>E20*100/E18</f>
        <v>5.164057367396774</v>
      </c>
    </row>
    <row r="21" spans="1:8" s="3" customFormat="1" ht="18.75">
      <c r="A21" s="586"/>
      <c r="B21" s="586"/>
      <c r="C21" s="592" t="s">
        <v>15</v>
      </c>
      <c r="D21" s="593">
        <v>10</v>
      </c>
      <c r="E21" s="594">
        <v>5027.3</v>
      </c>
      <c r="F21" s="590">
        <f>E21/D21/12*1000</f>
        <v>41894.166666666672</v>
      </c>
      <c r="G21" s="798"/>
      <c r="H21" s="591">
        <f>E21*100/E18</f>
        <v>62.317008168780127</v>
      </c>
    </row>
    <row r="22" spans="1:8" s="3" customFormat="1" ht="18.75">
      <c r="A22" s="586"/>
      <c r="B22" s="586"/>
      <c r="C22" s="592" t="s">
        <v>16</v>
      </c>
      <c r="D22" s="593">
        <v>6</v>
      </c>
      <c r="E22" s="594">
        <v>2623.4</v>
      </c>
      <c r="F22" s="590">
        <f>E22/D22/12*1000</f>
        <v>36436.111111111109</v>
      </c>
      <c r="G22" s="799"/>
      <c r="H22" s="212"/>
    </row>
    <row r="23" spans="1:8" s="3" customFormat="1" ht="37.5">
      <c r="A23" s="586"/>
      <c r="B23" s="26" t="s">
        <v>385</v>
      </c>
      <c r="C23" s="586"/>
      <c r="D23" s="586"/>
      <c r="E23" s="586"/>
      <c r="F23" s="586"/>
      <c r="G23" s="790">
        <f>(E26+E28)/E24</f>
        <v>0.29168453292496171</v>
      </c>
      <c r="H23" s="212"/>
    </row>
    <row r="24" spans="1:8" s="3" customFormat="1" ht="18.75">
      <c r="A24" s="586"/>
      <c r="B24" s="586"/>
      <c r="C24" s="587" t="s">
        <v>17</v>
      </c>
      <c r="D24" s="588">
        <f>D26+D27+D28</f>
        <v>17</v>
      </c>
      <c r="E24" s="589">
        <f>SUM(E26:E28)</f>
        <v>6530</v>
      </c>
      <c r="F24" s="590">
        <f>E24/D24/12*1000</f>
        <v>32009.803921568626</v>
      </c>
      <c r="G24" s="798"/>
      <c r="H24" s="591">
        <f>E24/E24*100</f>
        <v>100</v>
      </c>
    </row>
    <row r="25" spans="1:8" s="3" customFormat="1" ht="18.75">
      <c r="A25" s="586"/>
      <c r="B25" s="586"/>
      <c r="C25" s="587" t="s">
        <v>13</v>
      </c>
      <c r="D25" s="584"/>
      <c r="E25" s="589"/>
      <c r="F25" s="590"/>
      <c r="G25" s="798"/>
      <c r="H25" s="591"/>
    </row>
    <row r="26" spans="1:8" s="3" customFormat="1" ht="18.75">
      <c r="A26" s="586"/>
      <c r="B26" s="586"/>
      <c r="C26" s="592" t="s">
        <v>14</v>
      </c>
      <c r="D26" s="593">
        <v>1</v>
      </c>
      <c r="E26" s="594">
        <v>495.5</v>
      </c>
      <c r="F26" s="590">
        <f>E26/D26/12*1000</f>
        <v>41291.666666666664</v>
      </c>
      <c r="G26" s="798"/>
      <c r="H26" s="591">
        <f>E26*100/E24</f>
        <v>7.5880551301684536</v>
      </c>
    </row>
    <row r="27" spans="1:8" s="3" customFormat="1" ht="18.75">
      <c r="A27" s="586"/>
      <c r="B27" s="586"/>
      <c r="C27" s="592" t="s">
        <v>15</v>
      </c>
      <c r="D27" s="593">
        <v>11</v>
      </c>
      <c r="E27" s="594">
        <v>4625.3</v>
      </c>
      <c r="F27" s="590">
        <f>E27/D27/12*1000</f>
        <v>35040.151515151512</v>
      </c>
      <c r="G27" s="798"/>
      <c r="H27" s="591">
        <f>E27*100/E24</f>
        <v>70.831546707503833</v>
      </c>
    </row>
    <row r="28" spans="1:8" s="3" customFormat="1" ht="18.75">
      <c r="A28" s="586"/>
      <c r="B28" s="586"/>
      <c r="C28" s="592" t="s">
        <v>16</v>
      </c>
      <c r="D28" s="593">
        <v>5</v>
      </c>
      <c r="E28" s="594">
        <v>1409.2</v>
      </c>
      <c r="F28" s="590">
        <f>E28/D28/12*1000</f>
        <v>23486.666666666668</v>
      </c>
      <c r="G28" s="799"/>
      <c r="H28" s="212"/>
    </row>
    <row r="29" spans="1:8" s="3" customFormat="1" ht="37.5">
      <c r="A29" s="586"/>
      <c r="B29" s="26" t="s">
        <v>386</v>
      </c>
      <c r="C29" s="586"/>
      <c r="D29" s="586"/>
      <c r="E29" s="586"/>
      <c r="F29" s="586"/>
      <c r="G29" s="790">
        <f>(E32+E34)/E30</f>
        <v>0.37544837764158484</v>
      </c>
      <c r="H29" s="212"/>
    </row>
    <row r="30" spans="1:8" s="3" customFormat="1" ht="18.75">
      <c r="A30" s="586"/>
      <c r="B30" s="586"/>
      <c r="C30" s="587" t="s">
        <v>17</v>
      </c>
      <c r="D30" s="588">
        <f>D32+D33+D34</f>
        <v>10.5</v>
      </c>
      <c r="E30" s="589">
        <f>SUM(E32:E34)</f>
        <v>4878.7</v>
      </c>
      <c r="F30" s="590">
        <f>E30/D30/12*1000</f>
        <v>38719.841269841265</v>
      </c>
      <c r="G30" s="798"/>
      <c r="H30" s="591">
        <f>E30/E30*100</f>
        <v>100</v>
      </c>
    </row>
    <row r="31" spans="1:8" s="3" customFormat="1" ht="18.75">
      <c r="A31" s="586"/>
      <c r="B31" s="586"/>
      <c r="C31" s="587" t="s">
        <v>13</v>
      </c>
      <c r="D31" s="584"/>
      <c r="E31" s="589"/>
      <c r="F31" s="590"/>
      <c r="G31" s="798"/>
      <c r="H31" s="591"/>
    </row>
    <row r="32" spans="1:8" s="3" customFormat="1" ht="18.75">
      <c r="A32" s="586"/>
      <c r="B32" s="586"/>
      <c r="C32" s="592" t="s">
        <v>14</v>
      </c>
      <c r="D32" s="593">
        <v>1</v>
      </c>
      <c r="E32" s="594">
        <v>496.6</v>
      </c>
      <c r="F32" s="590">
        <f>E32/D32/12*1000</f>
        <v>41383.333333333336</v>
      </c>
      <c r="G32" s="798"/>
      <c r="H32" s="591">
        <f>E32*100/E30</f>
        <v>10.178941111361633</v>
      </c>
    </row>
    <row r="33" spans="1:8" s="3" customFormat="1" ht="18.75">
      <c r="A33" s="586"/>
      <c r="B33" s="586"/>
      <c r="C33" s="592" t="s">
        <v>15</v>
      </c>
      <c r="D33" s="593">
        <v>5</v>
      </c>
      <c r="E33" s="594">
        <v>3047</v>
      </c>
      <c r="F33" s="590">
        <f>E33/D33/12*1000</f>
        <v>50783.333333333328</v>
      </c>
      <c r="G33" s="798"/>
      <c r="H33" s="591">
        <f>E33*100/E30</f>
        <v>62.45516223584152</v>
      </c>
    </row>
    <row r="34" spans="1:8" s="3" customFormat="1" ht="18.75">
      <c r="A34" s="586"/>
      <c r="B34" s="586"/>
      <c r="C34" s="592" t="s">
        <v>16</v>
      </c>
      <c r="D34" s="595">
        <v>4.5</v>
      </c>
      <c r="E34" s="594">
        <v>1335.1</v>
      </c>
      <c r="F34" s="590">
        <f>E34/D34/12*1000</f>
        <v>24724.074074074073</v>
      </c>
      <c r="G34" s="799"/>
      <c r="H34" s="212"/>
    </row>
    <row r="35" spans="1:8" s="3" customFormat="1" ht="37.5">
      <c r="A35" s="586"/>
      <c r="B35" s="26" t="s">
        <v>387</v>
      </c>
      <c r="C35" s="586"/>
      <c r="D35" s="586"/>
      <c r="E35" s="586"/>
      <c r="F35" s="586"/>
      <c r="G35" s="790">
        <f>(E38+E40)/E36</f>
        <v>0.18954559293651999</v>
      </c>
      <c r="H35" s="212"/>
    </row>
    <row r="36" spans="1:8" s="3" customFormat="1" ht="18.75">
      <c r="A36" s="586"/>
      <c r="B36" s="586"/>
      <c r="C36" s="587" t="s">
        <v>17</v>
      </c>
      <c r="D36" s="588">
        <f>D38+D39+D40</f>
        <v>13.5</v>
      </c>
      <c r="E36" s="589">
        <f>SUM(E38:E40)</f>
        <v>5255.2000000000007</v>
      </c>
      <c r="F36" s="590">
        <f>E36/D36/12*1000</f>
        <v>32439.506172839509</v>
      </c>
      <c r="G36" s="798"/>
      <c r="H36" s="591">
        <f>E36/E36*100</f>
        <v>100</v>
      </c>
    </row>
    <row r="37" spans="1:8" s="3" customFormat="1" ht="18.75">
      <c r="A37" s="586"/>
      <c r="B37" s="586"/>
      <c r="C37" s="587" t="s">
        <v>13</v>
      </c>
      <c r="D37" s="584"/>
      <c r="E37" s="589"/>
      <c r="F37" s="590"/>
      <c r="G37" s="798"/>
      <c r="H37" s="591"/>
    </row>
    <row r="38" spans="1:8" s="3" customFormat="1" ht="18.75">
      <c r="A38" s="586"/>
      <c r="B38" s="586"/>
      <c r="C38" s="592" t="s">
        <v>14</v>
      </c>
      <c r="D38" s="593">
        <v>1</v>
      </c>
      <c r="E38" s="594">
        <v>468.3</v>
      </c>
      <c r="F38" s="590">
        <f>E38/D38/12*1000</f>
        <v>39025</v>
      </c>
      <c r="G38" s="798"/>
      <c r="H38" s="591">
        <f>E38*100/E36</f>
        <v>8.9111736946262745</v>
      </c>
    </row>
    <row r="39" spans="1:8" s="3" customFormat="1" ht="18.75">
      <c r="A39" s="586"/>
      <c r="B39" s="586"/>
      <c r="C39" s="592" t="s">
        <v>15</v>
      </c>
      <c r="D39" s="593">
        <v>9.8000000000000007</v>
      </c>
      <c r="E39" s="594">
        <v>4259.1000000000004</v>
      </c>
      <c r="F39" s="590">
        <f>E39/D39/12*1000</f>
        <v>36216.836734693876</v>
      </c>
      <c r="G39" s="798"/>
      <c r="H39" s="591">
        <f>E39*100/E36</f>
        <v>81.045440706348003</v>
      </c>
    </row>
    <row r="40" spans="1:8" s="3" customFormat="1" ht="18.75">
      <c r="A40" s="586"/>
      <c r="B40" s="586"/>
      <c r="C40" s="592" t="s">
        <v>16</v>
      </c>
      <c r="D40" s="595">
        <v>2.7</v>
      </c>
      <c r="E40" s="594">
        <v>527.79999999999995</v>
      </c>
      <c r="F40" s="590">
        <f>E40/D40/12*1000</f>
        <v>16290.123456790119</v>
      </c>
      <c r="G40" s="799"/>
      <c r="H40" s="212"/>
    </row>
    <row r="41" spans="1:8" s="3" customFormat="1" ht="18.75">
      <c r="A41" s="596"/>
      <c r="B41" s="597" t="s">
        <v>407</v>
      </c>
      <c r="C41" s="597"/>
      <c r="D41" s="598"/>
      <c r="E41" s="599"/>
      <c r="F41" s="600"/>
      <c r="G41" s="788">
        <f>(E44+E46)/E42</f>
        <v>0.32307029382591584</v>
      </c>
      <c r="H41" s="591"/>
    </row>
    <row r="42" spans="1:8" s="3" customFormat="1" ht="18.75">
      <c r="A42" s="596"/>
      <c r="B42" s="601"/>
      <c r="C42" s="602" t="s">
        <v>48</v>
      </c>
      <c r="D42" s="603">
        <f>D44+D45+D46</f>
        <v>86.8</v>
      </c>
      <c r="E42" s="599">
        <f>E44+E45+E46</f>
        <v>36899.4</v>
      </c>
      <c r="F42" s="590">
        <f>E42/D42/12*1000</f>
        <v>35425.691244239635</v>
      </c>
      <c r="G42" s="788"/>
      <c r="H42" s="591">
        <f>E42/E42*100</f>
        <v>100</v>
      </c>
    </row>
    <row r="43" spans="1:8" s="3" customFormat="1" ht="18.75">
      <c r="A43" s="596"/>
      <c r="B43" s="601"/>
      <c r="C43" s="602" t="s">
        <v>13</v>
      </c>
      <c r="D43" s="603"/>
      <c r="E43" s="599"/>
      <c r="F43" s="590"/>
      <c r="G43" s="788"/>
      <c r="H43" s="591"/>
    </row>
    <row r="44" spans="1:8" s="3" customFormat="1" ht="18.75">
      <c r="A44" s="596"/>
      <c r="B44" s="604"/>
      <c r="C44" s="592" t="s">
        <v>14</v>
      </c>
      <c r="D44" s="605">
        <f t="shared" ref="D44:E46" si="0">D14+D20+D26+D32+D38</f>
        <v>6</v>
      </c>
      <c r="E44" s="605">
        <f t="shared" si="0"/>
        <v>3069.3</v>
      </c>
      <c r="F44" s="590">
        <f>E44/D44/12*1000</f>
        <v>42629.166666666672</v>
      </c>
      <c r="G44" s="788"/>
      <c r="H44" s="591">
        <f>E44*100/E42</f>
        <v>8.3180214312427836</v>
      </c>
    </row>
    <row r="45" spans="1:8" s="3" customFormat="1" ht="18.75">
      <c r="A45" s="596"/>
      <c r="B45" s="604"/>
      <c r="C45" s="592" t="s">
        <v>15</v>
      </c>
      <c r="D45" s="605">
        <f t="shared" si="0"/>
        <v>54.8</v>
      </c>
      <c r="E45" s="605">
        <f t="shared" si="0"/>
        <v>24978.300000000003</v>
      </c>
      <c r="F45" s="590">
        <f>E45/D45/12*1000</f>
        <v>37984.032846715338</v>
      </c>
      <c r="G45" s="788"/>
      <c r="H45" s="591">
        <f>E45*100/E42</f>
        <v>67.69297061740842</v>
      </c>
    </row>
    <row r="46" spans="1:8" s="3" customFormat="1" ht="18.75">
      <c r="A46" s="596"/>
      <c r="B46" s="604"/>
      <c r="C46" s="592" t="s">
        <v>16</v>
      </c>
      <c r="D46" s="605">
        <f t="shared" si="0"/>
        <v>26</v>
      </c>
      <c r="E46" s="605">
        <f t="shared" si="0"/>
        <v>8851.7999999999993</v>
      </c>
      <c r="F46" s="590">
        <f>E46/D46/12*1000</f>
        <v>28371.153846153844</v>
      </c>
      <c r="G46" s="788"/>
      <c r="H46" s="591">
        <f>E46/E42*100</f>
        <v>23.9890079513488</v>
      </c>
    </row>
    <row r="47" spans="1:8" s="3" customFormat="1" ht="26.25" customHeight="1">
      <c r="A47" s="801" t="s">
        <v>260</v>
      </c>
      <c r="B47" s="802"/>
      <c r="C47" s="802"/>
      <c r="D47" s="802"/>
      <c r="E47" s="802"/>
      <c r="F47" s="802"/>
      <c r="G47" s="802"/>
      <c r="H47" s="803"/>
    </row>
    <row r="48" spans="1:8" s="3" customFormat="1" ht="18.75">
      <c r="A48" s="606" t="s">
        <v>19</v>
      </c>
      <c r="B48" s="607"/>
      <c r="C48" s="606"/>
      <c r="D48" s="606"/>
      <c r="E48" s="606"/>
      <c r="F48" s="608"/>
      <c r="G48" s="606"/>
      <c r="H48" s="212"/>
    </row>
    <row r="49" spans="1:10" s="3" customFormat="1" ht="118.5" customHeight="1">
      <c r="A49" s="130"/>
      <c r="B49" s="609" t="str">
        <f>'[8]Итого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C49" s="610"/>
      <c r="D49" s="603"/>
      <c r="E49" s="589"/>
      <c r="F49" s="611"/>
      <c r="G49" s="790">
        <f>(E52+E54)/E50</f>
        <v>0.1172387827595803</v>
      </c>
      <c r="H49" s="212"/>
    </row>
    <row r="50" spans="1:10" s="3" customFormat="1" ht="18.75">
      <c r="A50" s="587"/>
      <c r="B50" s="612"/>
      <c r="C50" s="587" t="s">
        <v>17</v>
      </c>
      <c r="D50" s="588">
        <f>D52+D53+D54</f>
        <v>9</v>
      </c>
      <c r="E50" s="589">
        <f>SUM(E52:E54)</f>
        <v>6108.9</v>
      </c>
      <c r="F50" s="590">
        <f>E50/D50/12*1000</f>
        <v>56563.888888888891</v>
      </c>
      <c r="G50" s="798"/>
      <c r="H50" s="591">
        <f>E50/E50*100</f>
        <v>100</v>
      </c>
      <c r="J50" s="613"/>
    </row>
    <row r="51" spans="1:10" s="3" customFormat="1" ht="18.75">
      <c r="A51" s="587"/>
      <c r="B51" s="612"/>
      <c r="C51" s="587" t="s">
        <v>13</v>
      </c>
      <c r="D51" s="584"/>
      <c r="E51" s="589"/>
      <c r="F51" s="590"/>
      <c r="G51" s="798"/>
      <c r="H51" s="591"/>
      <c r="J51" s="613"/>
    </row>
    <row r="52" spans="1:10" s="3" customFormat="1" ht="18.75">
      <c r="A52" s="592"/>
      <c r="B52" s="604"/>
      <c r="C52" s="592" t="s">
        <v>14</v>
      </c>
      <c r="D52" s="593">
        <v>1</v>
      </c>
      <c r="E52" s="594">
        <v>716.2</v>
      </c>
      <c r="F52" s="590">
        <f>E52/D52/12*1000</f>
        <v>59683.333333333336</v>
      </c>
      <c r="G52" s="798"/>
      <c r="H52" s="591">
        <f>E52*100/E50</f>
        <v>11.723878275958029</v>
      </c>
      <c r="J52" s="613"/>
    </row>
    <row r="53" spans="1:10" s="3" customFormat="1" ht="18.75">
      <c r="A53" s="592"/>
      <c r="B53" s="604"/>
      <c r="C53" s="592" t="s">
        <v>15</v>
      </c>
      <c r="D53" s="593">
        <v>8</v>
      </c>
      <c r="E53" s="594">
        <v>5392.7</v>
      </c>
      <c r="F53" s="590">
        <f>E53/D53/12*1000</f>
        <v>56173.958333333328</v>
      </c>
      <c r="G53" s="798"/>
      <c r="H53" s="591">
        <f>E53*100/E50</f>
        <v>88.276121724041971</v>
      </c>
      <c r="J53" s="613"/>
    </row>
    <row r="54" spans="1:10" s="3" customFormat="1" ht="18.75">
      <c r="A54" s="592"/>
      <c r="B54" s="604"/>
      <c r="C54" s="592" t="s">
        <v>16</v>
      </c>
      <c r="D54" s="595"/>
      <c r="E54" s="594"/>
      <c r="F54" s="590" t="e">
        <f>E54/D54/12*1000</f>
        <v>#DIV/0!</v>
      </c>
      <c r="G54" s="799"/>
      <c r="H54" s="591"/>
    </row>
    <row r="55" spans="1:10" s="3" customFormat="1" ht="18.75">
      <c r="A55" s="614" t="s">
        <v>25</v>
      </c>
      <c r="B55" s="615"/>
      <c r="C55" s="616"/>
      <c r="D55" s="616"/>
      <c r="E55" s="616"/>
      <c r="F55" s="617"/>
      <c r="G55" s="618"/>
      <c r="H55" s="591"/>
    </row>
    <row r="56" spans="1:10" s="3" customFormat="1" ht="99" customHeight="1">
      <c r="A56" s="619"/>
      <c r="B56" s="619" t="s">
        <v>349</v>
      </c>
      <c r="C56" s="619"/>
      <c r="D56" s="620"/>
      <c r="E56" s="589"/>
      <c r="F56" s="585"/>
      <c r="G56" s="789">
        <f>(E59+E61)/E57</f>
        <v>0.27749865343352376</v>
      </c>
      <c r="H56" s="591"/>
    </row>
    <row r="57" spans="1:10" s="3" customFormat="1" ht="18.75">
      <c r="A57" s="130"/>
      <c r="B57" s="612"/>
      <c r="C57" s="587" t="s">
        <v>17</v>
      </c>
      <c r="D57" s="621">
        <f>D59+D60+D61</f>
        <v>21.099999999999998</v>
      </c>
      <c r="E57" s="589">
        <f>SUM(E59:E61)</f>
        <v>11325.1</v>
      </c>
      <c r="F57" s="590">
        <f>E57/D57/12*1000</f>
        <v>44727.883096366517</v>
      </c>
      <c r="G57" s="789"/>
      <c r="H57" s="591">
        <f>E57/E57*100</f>
        <v>100</v>
      </c>
      <c r="I57" s="613"/>
    </row>
    <row r="58" spans="1:10" s="3" customFormat="1" ht="18.75">
      <c r="A58" s="130"/>
      <c r="B58" s="612"/>
      <c r="C58" s="587" t="s">
        <v>13</v>
      </c>
      <c r="D58" s="589"/>
      <c r="E58" s="589"/>
      <c r="F58" s="590"/>
      <c r="G58" s="789"/>
      <c r="H58" s="591"/>
      <c r="I58" s="613"/>
    </row>
    <row r="59" spans="1:10" s="3" customFormat="1" ht="18.75">
      <c r="A59" s="130"/>
      <c r="B59" s="604"/>
      <c r="C59" s="592" t="s">
        <v>14</v>
      </c>
      <c r="D59" s="594">
        <v>2</v>
      </c>
      <c r="E59" s="594">
        <v>1758.1</v>
      </c>
      <c r="F59" s="590">
        <f>E59/D59/12*1000</f>
        <v>73254.166666666657</v>
      </c>
      <c r="G59" s="789"/>
      <c r="H59" s="591">
        <f>E59*100/E57</f>
        <v>15.523924733556436</v>
      </c>
      <c r="I59" s="613"/>
    </row>
    <row r="60" spans="1:10" s="3" customFormat="1" ht="18.75">
      <c r="A60" s="130"/>
      <c r="B60" s="604"/>
      <c r="C60" s="592" t="s">
        <v>15</v>
      </c>
      <c r="D60" s="594">
        <v>14.4</v>
      </c>
      <c r="E60" s="594">
        <v>8182.4</v>
      </c>
      <c r="F60" s="590">
        <f>E60/D60/12*1000</f>
        <v>47351.851851851847</v>
      </c>
      <c r="G60" s="789"/>
      <c r="H60" s="591">
        <f>E60*100/E57</f>
        <v>72.250134656647617</v>
      </c>
      <c r="I60" s="613"/>
    </row>
    <row r="61" spans="1:10" s="3" customFormat="1" ht="18.75">
      <c r="A61" s="130"/>
      <c r="B61" s="604"/>
      <c r="C61" s="592" t="s">
        <v>16</v>
      </c>
      <c r="D61" s="594">
        <v>4.7</v>
      </c>
      <c r="E61" s="594">
        <v>1384.6</v>
      </c>
      <c r="F61" s="590">
        <f>E61/D61/12*1000</f>
        <v>24549.64539007092</v>
      </c>
      <c r="G61" s="789"/>
      <c r="H61" s="591">
        <f>E61/E57*100</f>
        <v>12.22594060979594</v>
      </c>
      <c r="I61" s="613"/>
    </row>
    <row r="62" spans="1:10" s="3" customFormat="1" ht="18.75">
      <c r="A62" s="614" t="s">
        <v>27</v>
      </c>
      <c r="B62" s="615"/>
      <c r="C62" s="616"/>
      <c r="D62" s="616"/>
      <c r="E62" s="616"/>
      <c r="F62" s="617"/>
      <c r="G62" s="618"/>
      <c r="H62" s="591"/>
    </row>
    <row r="63" spans="1:10" s="3" customFormat="1" ht="132" customHeight="1">
      <c r="A63" s="622"/>
      <c r="B63" s="623" t="str">
        <f>'[8]Итого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C63" s="622"/>
      <c r="D63" s="598"/>
      <c r="E63" s="589"/>
      <c r="F63" s="585"/>
      <c r="G63" s="789">
        <f>(E66+E68)/E64</f>
        <v>0.28201563695396614</v>
      </c>
      <c r="H63" s="591"/>
    </row>
    <row r="64" spans="1:10" s="3" customFormat="1" ht="18.75">
      <c r="A64" s="130"/>
      <c r="B64" s="612"/>
      <c r="C64" s="587" t="s">
        <v>17</v>
      </c>
      <c r="D64" s="624">
        <f>D66+D67+D68</f>
        <v>28.599999999999998</v>
      </c>
      <c r="E64" s="589">
        <f>SUM(E66:E68)</f>
        <v>10718.2</v>
      </c>
      <c r="F64" s="590">
        <f>E64/D64/12*1000</f>
        <v>31230.186480186487</v>
      </c>
      <c r="G64" s="789"/>
      <c r="H64" s="591">
        <f>E64/E64*100</f>
        <v>100</v>
      </c>
      <c r="J64" s="613"/>
    </row>
    <row r="65" spans="1:10" s="3" customFormat="1" ht="18.75">
      <c r="A65" s="130"/>
      <c r="B65" s="612"/>
      <c r="C65" s="587" t="s">
        <v>13</v>
      </c>
      <c r="D65" s="625"/>
      <c r="E65" s="589"/>
      <c r="F65" s="590"/>
      <c r="G65" s="789"/>
      <c r="H65" s="591"/>
      <c r="J65" s="613"/>
    </row>
    <row r="66" spans="1:10" s="3" customFormat="1" ht="18.75">
      <c r="A66" s="130"/>
      <c r="B66" s="604"/>
      <c r="C66" s="592" t="s">
        <v>14</v>
      </c>
      <c r="D66" s="626">
        <v>2.9</v>
      </c>
      <c r="E66" s="594">
        <v>1321</v>
      </c>
      <c r="F66" s="590">
        <f>E66/D66/12*1000</f>
        <v>37959.770114942527</v>
      </c>
      <c r="G66" s="789"/>
      <c r="H66" s="591">
        <f>E66*100/E64</f>
        <v>12.324830661864864</v>
      </c>
      <c r="J66" s="613"/>
    </row>
    <row r="67" spans="1:10" s="3" customFormat="1" ht="18.75">
      <c r="A67" s="130"/>
      <c r="B67" s="604"/>
      <c r="C67" s="592" t="s">
        <v>15</v>
      </c>
      <c r="D67" s="626">
        <v>16.899999999999999</v>
      </c>
      <c r="E67" s="594">
        <v>7695.5</v>
      </c>
      <c r="F67" s="590">
        <f>E67/D67/12*1000</f>
        <v>37946.25246548323</v>
      </c>
      <c r="G67" s="789"/>
      <c r="H67" s="591">
        <f>E67*100/E64</f>
        <v>71.798436304603385</v>
      </c>
      <c r="J67" s="613"/>
    </row>
    <row r="68" spans="1:10" s="3" customFormat="1" ht="18.75">
      <c r="A68" s="130"/>
      <c r="B68" s="604"/>
      <c r="C68" s="592" t="s">
        <v>16</v>
      </c>
      <c r="D68" s="626">
        <v>8.8000000000000007</v>
      </c>
      <c r="E68" s="594">
        <v>1701.7</v>
      </c>
      <c r="F68" s="590">
        <f>E68/D68/12*1000</f>
        <v>16114.583333333332</v>
      </c>
      <c r="G68" s="789"/>
      <c r="H68" s="591">
        <f>E68/E64*100</f>
        <v>15.876733033531748</v>
      </c>
      <c r="J68" s="613"/>
    </row>
    <row r="69" spans="1:10" s="3" customFormat="1" ht="18.75">
      <c r="A69" s="614" t="s">
        <v>28</v>
      </c>
      <c r="B69" s="615"/>
      <c r="C69" s="616"/>
      <c r="D69" s="616"/>
      <c r="E69" s="616"/>
      <c r="F69" s="617"/>
      <c r="G69" s="618"/>
      <c r="H69" s="591"/>
    </row>
    <row r="70" spans="1:10" s="3" customFormat="1" ht="130.5" customHeight="1">
      <c r="A70" s="610"/>
      <c r="B70" s="619" t="str">
        <f>'[8]Итого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C70" s="610"/>
      <c r="D70" s="603"/>
      <c r="E70" s="589"/>
      <c r="F70" s="585"/>
      <c r="G70" s="789">
        <f>(E73+E75)/E71</f>
        <v>0.25683515066874363</v>
      </c>
      <c r="H70" s="591"/>
    </row>
    <row r="71" spans="1:10" s="3" customFormat="1" ht="18.75">
      <c r="A71" s="130"/>
      <c r="B71" s="612"/>
      <c r="C71" s="587" t="s">
        <v>47</v>
      </c>
      <c r="D71" s="625">
        <f>D73+D74+D75</f>
        <v>14.4</v>
      </c>
      <c r="E71" s="589">
        <f>SUM(E73:E75)</f>
        <v>7446.7999999999993</v>
      </c>
      <c r="F71" s="590">
        <f>E71/D71/12*1000</f>
        <v>43094.907407407394</v>
      </c>
      <c r="G71" s="789"/>
      <c r="H71" s="591">
        <f>E71/E71*100</f>
        <v>100</v>
      </c>
      <c r="I71" s="564"/>
    </row>
    <row r="72" spans="1:10" s="3" customFormat="1" ht="18.75">
      <c r="A72" s="130"/>
      <c r="B72" s="612"/>
      <c r="C72" s="587" t="s">
        <v>13</v>
      </c>
      <c r="D72" s="625"/>
      <c r="E72" s="589"/>
      <c r="F72" s="590"/>
      <c r="G72" s="789"/>
      <c r="H72" s="591"/>
      <c r="I72" s="564"/>
    </row>
    <row r="73" spans="1:10" s="3" customFormat="1" ht="18.75">
      <c r="A73" s="130"/>
      <c r="B73" s="604"/>
      <c r="C73" s="592" t="s">
        <v>14</v>
      </c>
      <c r="D73" s="626">
        <v>1</v>
      </c>
      <c r="E73" s="594">
        <v>851.9</v>
      </c>
      <c r="F73" s="590">
        <f>E73/D73/12*1000</f>
        <v>70991.666666666657</v>
      </c>
      <c r="G73" s="789"/>
      <c r="H73" s="591">
        <f>E73*100/E71</f>
        <v>11.439813074072086</v>
      </c>
      <c r="I73" s="564"/>
    </row>
    <row r="74" spans="1:10" s="3" customFormat="1" ht="18.75">
      <c r="A74" s="130"/>
      <c r="B74" s="604"/>
      <c r="C74" s="592" t="s">
        <v>15</v>
      </c>
      <c r="D74" s="626">
        <v>10</v>
      </c>
      <c r="E74" s="594">
        <v>5534.2</v>
      </c>
      <c r="F74" s="590">
        <f>E74/D74/12*1000</f>
        <v>46118.333333333336</v>
      </c>
      <c r="G74" s="789"/>
      <c r="H74" s="591">
        <f>E74*100/E71</f>
        <v>74.316484933125651</v>
      </c>
      <c r="I74" s="564"/>
    </row>
    <row r="75" spans="1:10" s="3" customFormat="1" ht="18.75">
      <c r="A75" s="130"/>
      <c r="B75" s="604"/>
      <c r="C75" s="592" t="s">
        <v>16</v>
      </c>
      <c r="D75" s="594">
        <v>3.4</v>
      </c>
      <c r="E75" s="594">
        <v>1060.7</v>
      </c>
      <c r="F75" s="590">
        <f>E75/D75/12*1000</f>
        <v>25997.549019607846</v>
      </c>
      <c r="G75" s="789"/>
      <c r="H75" s="591">
        <f>E75/E71*100</f>
        <v>14.243701992802279</v>
      </c>
      <c r="I75" s="564"/>
    </row>
    <row r="76" spans="1:10" s="3" customFormat="1" ht="18.75">
      <c r="A76" s="614" t="s">
        <v>30</v>
      </c>
      <c r="B76" s="615"/>
      <c r="C76" s="616"/>
      <c r="D76" s="616"/>
      <c r="E76" s="616"/>
      <c r="F76" s="617"/>
      <c r="G76" s="618"/>
      <c r="H76" s="591"/>
      <c r="I76" s="564"/>
    </row>
    <row r="77" spans="1:10" s="3" customFormat="1" ht="132" customHeight="1">
      <c r="A77" s="610"/>
      <c r="B77" s="619" t="str">
        <f>'[8]Итого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C77" s="610"/>
      <c r="D77" s="599"/>
      <c r="E77" s="589"/>
      <c r="F77" s="585"/>
      <c r="G77" s="789">
        <f>(E80+E82)/E78</f>
        <v>0.32438346517096966</v>
      </c>
      <c r="H77" s="591"/>
      <c r="I77" s="564"/>
    </row>
    <row r="78" spans="1:10" s="3" customFormat="1" ht="18.75">
      <c r="A78" s="130"/>
      <c r="B78" s="612"/>
      <c r="C78" s="587" t="s">
        <v>47</v>
      </c>
      <c r="D78" s="589">
        <f>D80+D81+D82</f>
        <v>16.2</v>
      </c>
      <c r="E78" s="589">
        <f>SUM(E80:E82)</f>
        <v>7951.7000000000007</v>
      </c>
      <c r="F78" s="590">
        <f>E78/D78/12*1000</f>
        <v>40903.806584362144</v>
      </c>
      <c r="G78" s="789"/>
      <c r="H78" s="591">
        <f>E78/E78*100</f>
        <v>100</v>
      </c>
      <c r="I78" s="564"/>
    </row>
    <row r="79" spans="1:10" s="3" customFormat="1" ht="18.75">
      <c r="A79" s="130"/>
      <c r="B79" s="612"/>
      <c r="C79" s="587" t="s">
        <v>13</v>
      </c>
      <c r="D79" s="589"/>
      <c r="E79" s="589"/>
      <c r="F79" s="590"/>
      <c r="G79" s="789"/>
      <c r="H79" s="591"/>
      <c r="I79" s="564"/>
    </row>
    <row r="80" spans="1:10" s="3" customFormat="1" ht="18.75">
      <c r="A80" s="130"/>
      <c r="B80" s="604"/>
      <c r="C80" s="592" t="s">
        <v>14</v>
      </c>
      <c r="D80" s="627">
        <v>2</v>
      </c>
      <c r="E80" s="621">
        <v>1036.3</v>
      </c>
      <c r="F80" s="590">
        <f>E80/D80/12*1000</f>
        <v>43179.166666666664</v>
      </c>
      <c r="G80" s="789"/>
      <c r="H80" s="591">
        <f>E80*100/E78</f>
        <v>13.032433316146232</v>
      </c>
      <c r="I80" s="564"/>
    </row>
    <row r="81" spans="1:9" s="3" customFormat="1" ht="18.75">
      <c r="A81" s="130"/>
      <c r="B81" s="604"/>
      <c r="C81" s="592" t="s">
        <v>15</v>
      </c>
      <c r="D81" s="627">
        <v>9.1999999999999993</v>
      </c>
      <c r="E81" s="621">
        <v>5372.3</v>
      </c>
      <c r="F81" s="590">
        <f>E81/D81/12*1000</f>
        <v>48662.137681159431</v>
      </c>
      <c r="G81" s="789"/>
      <c r="H81" s="591">
        <f>E81*100/E78</f>
        <v>67.561653482903026</v>
      </c>
      <c r="I81" s="564"/>
    </row>
    <row r="82" spans="1:9" s="3" customFormat="1" ht="18.75">
      <c r="A82" s="130"/>
      <c r="B82" s="604"/>
      <c r="C82" s="592" t="s">
        <v>16</v>
      </c>
      <c r="D82" s="627">
        <v>5</v>
      </c>
      <c r="E82" s="621">
        <v>1543.1</v>
      </c>
      <c r="F82" s="590">
        <f>E82/D82/12*1000</f>
        <v>25718.333333333332</v>
      </c>
      <c r="G82" s="789"/>
      <c r="H82" s="591">
        <f>E82/E78*100</f>
        <v>19.405913200950735</v>
      </c>
      <c r="I82" s="564"/>
    </row>
    <row r="83" spans="1:9" s="3" customFormat="1" ht="18.75">
      <c r="A83" s="628" t="s">
        <v>32</v>
      </c>
      <c r="B83" s="629"/>
      <c r="C83" s="630"/>
      <c r="D83" s="630"/>
      <c r="E83" s="630"/>
      <c r="F83" s="617"/>
      <c r="G83" s="631"/>
      <c r="H83" s="591"/>
    </row>
    <row r="84" spans="1:9" s="3" customFormat="1" ht="132.75" customHeight="1">
      <c r="A84" s="632"/>
      <c r="B84" s="632" t="s">
        <v>408</v>
      </c>
      <c r="C84" s="632"/>
      <c r="D84" s="633"/>
      <c r="E84" s="634"/>
      <c r="F84" s="585"/>
      <c r="G84" s="800">
        <f>(E87+E89)/E85</f>
        <v>0.25645489841043229</v>
      </c>
      <c r="H84" s="591"/>
    </row>
    <row r="85" spans="1:9" s="3" customFormat="1" ht="18.75">
      <c r="A85" s="130"/>
      <c r="B85" s="635"/>
      <c r="C85" s="636" t="s">
        <v>48</v>
      </c>
      <c r="D85" s="634">
        <f>D87+D88+D89</f>
        <v>12.3</v>
      </c>
      <c r="E85" s="634">
        <f>E87+E88+E89</f>
        <v>5743.7</v>
      </c>
      <c r="F85" s="590">
        <f>E85/D85/12*1000</f>
        <v>38913.956639566393</v>
      </c>
      <c r="G85" s="800"/>
      <c r="H85" s="591">
        <f>E85/E85*100</f>
        <v>100</v>
      </c>
    </row>
    <row r="86" spans="1:9" s="3" customFormat="1" ht="18.75">
      <c r="A86" s="130"/>
      <c r="B86" s="635"/>
      <c r="C86" s="636" t="s">
        <v>13</v>
      </c>
      <c r="D86" s="634"/>
      <c r="E86" s="634"/>
      <c r="F86" s="590"/>
      <c r="G86" s="800"/>
      <c r="H86" s="591"/>
    </row>
    <row r="87" spans="1:9" s="3" customFormat="1" ht="18.75">
      <c r="A87" s="130"/>
      <c r="B87" s="637"/>
      <c r="C87" s="638" t="s">
        <v>14</v>
      </c>
      <c r="D87" s="639">
        <v>1</v>
      </c>
      <c r="E87" s="639">
        <v>762.4</v>
      </c>
      <c r="F87" s="590">
        <f>E87/D87/12*1000</f>
        <v>63533.333333333328</v>
      </c>
      <c r="G87" s="800"/>
      <c r="H87" s="591">
        <f>E87*100/E85</f>
        <v>13.273673764298275</v>
      </c>
    </row>
    <row r="88" spans="1:9" s="3" customFormat="1" ht="18.75">
      <c r="A88" s="130"/>
      <c r="B88" s="637"/>
      <c r="C88" s="638" t="s">
        <v>15</v>
      </c>
      <c r="D88" s="639">
        <v>8.5</v>
      </c>
      <c r="E88" s="639">
        <v>4270.7</v>
      </c>
      <c r="F88" s="590">
        <f>E88/D88/12*1000</f>
        <v>41869.607843137252</v>
      </c>
      <c r="G88" s="800"/>
      <c r="H88" s="591">
        <f>E88*100/E85</f>
        <v>74.354510158956771</v>
      </c>
    </row>
    <row r="89" spans="1:9" s="3" customFormat="1" ht="18.75">
      <c r="A89" s="130"/>
      <c r="B89" s="637"/>
      <c r="C89" s="638" t="s">
        <v>16</v>
      </c>
      <c r="D89" s="639">
        <v>2.8</v>
      </c>
      <c r="E89" s="639">
        <v>710.6</v>
      </c>
      <c r="F89" s="590">
        <f>E89/D89/12*1000</f>
        <v>21148.809523809527</v>
      </c>
      <c r="G89" s="800"/>
      <c r="H89" s="591">
        <f>E89/E85*100</f>
        <v>12.371816076744956</v>
      </c>
    </row>
    <row r="90" spans="1:9" s="3" customFormat="1" ht="18.75">
      <c r="A90" s="628" t="s">
        <v>35</v>
      </c>
      <c r="B90" s="629"/>
      <c r="C90" s="630"/>
      <c r="D90" s="630"/>
      <c r="E90" s="630"/>
      <c r="F90" s="617"/>
      <c r="G90" s="631"/>
      <c r="H90" s="591"/>
    </row>
    <row r="91" spans="1:9" s="3" customFormat="1" ht="135" customHeight="1">
      <c r="A91" s="640"/>
      <c r="B91" s="640" t="s">
        <v>409</v>
      </c>
      <c r="C91" s="640"/>
      <c r="D91" s="641"/>
      <c r="E91" s="642"/>
      <c r="F91" s="585"/>
      <c r="G91" s="800">
        <f>(E94+E96)/E92</f>
        <v>0.35691925039667227</v>
      </c>
      <c r="H91" s="591"/>
    </row>
    <row r="92" spans="1:9" s="3" customFormat="1" ht="18.75">
      <c r="A92" s="130"/>
      <c r="B92" s="643"/>
      <c r="C92" s="644" t="s">
        <v>47</v>
      </c>
      <c r="D92" s="634">
        <f>D94+D95+D96</f>
        <v>12.3</v>
      </c>
      <c r="E92" s="642">
        <f>SUM(E94:E96)</f>
        <v>4663.7999999999993</v>
      </c>
      <c r="F92" s="590">
        <f>E92/D92/12*1000</f>
        <v>31597.560975609747</v>
      </c>
      <c r="G92" s="800"/>
      <c r="H92" s="591">
        <f>E92/E92*100</f>
        <v>100</v>
      </c>
    </row>
    <row r="93" spans="1:9" s="3" customFormat="1" ht="18.75">
      <c r="A93" s="130"/>
      <c r="B93" s="643"/>
      <c r="C93" s="644" t="s">
        <v>13</v>
      </c>
      <c r="D93" s="634"/>
      <c r="E93" s="642"/>
      <c r="F93" s="590"/>
      <c r="G93" s="800"/>
      <c r="H93" s="591"/>
    </row>
    <row r="94" spans="1:9" s="3" customFormat="1" ht="18.75">
      <c r="A94" s="130"/>
      <c r="B94" s="637"/>
      <c r="C94" s="638" t="s">
        <v>14</v>
      </c>
      <c r="D94" s="639">
        <f>1+0.6</f>
        <v>1.6</v>
      </c>
      <c r="E94" s="645">
        <f>459.2+332</f>
        <v>791.2</v>
      </c>
      <c r="F94" s="590">
        <f>E94/D94/12*1000</f>
        <v>41208.333333333336</v>
      </c>
      <c r="G94" s="800"/>
      <c r="H94" s="591">
        <f>E94*100/E92</f>
        <v>16.964706891376135</v>
      </c>
    </row>
    <row r="95" spans="1:9" s="3" customFormat="1" ht="18.75">
      <c r="A95" s="130"/>
      <c r="B95" s="637"/>
      <c r="C95" s="638" t="s">
        <v>15</v>
      </c>
      <c r="D95" s="639">
        <v>6.7</v>
      </c>
      <c r="E95" s="645">
        <f>1076.6+1922.6</f>
        <v>2999.2</v>
      </c>
      <c r="F95" s="590">
        <f>E95/D95/12*1000</f>
        <v>37303.482587064675</v>
      </c>
      <c r="G95" s="800"/>
      <c r="H95" s="591">
        <f>E95*100/E92</f>
        <v>64.308074960332789</v>
      </c>
    </row>
    <row r="96" spans="1:9" s="3" customFormat="1" ht="18.75">
      <c r="A96" s="130"/>
      <c r="B96" s="637"/>
      <c r="C96" s="638" t="s">
        <v>16</v>
      </c>
      <c r="D96" s="639">
        <v>4</v>
      </c>
      <c r="E96" s="645">
        <v>873.4</v>
      </c>
      <c r="F96" s="590">
        <f>E96/D96/12*1000</f>
        <v>18195.833333333332</v>
      </c>
      <c r="G96" s="800"/>
      <c r="H96" s="591">
        <f>E96/E92*100</f>
        <v>18.727218148291094</v>
      </c>
    </row>
    <row r="97" spans="1:8" s="3" customFormat="1" ht="130.5" customHeight="1">
      <c r="A97" s="640"/>
      <c r="B97" s="640" t="s">
        <v>410</v>
      </c>
      <c r="C97" s="640"/>
      <c r="D97" s="641"/>
      <c r="E97" s="642"/>
      <c r="F97" s="611"/>
      <c r="G97" s="795">
        <f>(E100+E102)/E98</f>
        <v>0.35097617518085072</v>
      </c>
      <c r="H97" s="591"/>
    </row>
    <row r="98" spans="1:8" s="3" customFormat="1" ht="18.75">
      <c r="A98" s="130"/>
      <c r="B98" s="643"/>
      <c r="C98" s="644" t="s">
        <v>17</v>
      </c>
      <c r="D98" s="634">
        <f>D100+D101+D102</f>
        <v>9.1999999999999993</v>
      </c>
      <c r="E98" s="642">
        <f>SUM(E100:E102)</f>
        <v>3580.3</v>
      </c>
      <c r="F98" s="590">
        <f>E98/D98/12*1000</f>
        <v>32430.253623188415</v>
      </c>
      <c r="G98" s="796"/>
      <c r="H98" s="591">
        <f>E98/E98*100</f>
        <v>100</v>
      </c>
    </row>
    <row r="99" spans="1:8" s="3" customFormat="1" ht="18.75">
      <c r="A99" s="130"/>
      <c r="B99" s="643"/>
      <c r="C99" s="644" t="s">
        <v>13</v>
      </c>
      <c r="D99" s="634"/>
      <c r="E99" s="642"/>
      <c r="F99" s="590"/>
      <c r="G99" s="796"/>
      <c r="H99" s="591"/>
    </row>
    <row r="100" spans="1:8" s="3" customFormat="1" ht="18.75">
      <c r="A100" s="130"/>
      <c r="B100" s="637"/>
      <c r="C100" s="638" t="s">
        <v>14</v>
      </c>
      <c r="D100" s="639">
        <v>1</v>
      </c>
      <c r="E100" s="645">
        <v>697.5</v>
      </c>
      <c r="F100" s="590">
        <f>E100/D100/12*1000</f>
        <v>58125</v>
      </c>
      <c r="G100" s="796"/>
      <c r="H100" s="591">
        <f>E100*100/E98</f>
        <v>19.481607686506717</v>
      </c>
    </row>
    <row r="101" spans="1:8" s="3" customFormat="1" ht="18.75">
      <c r="A101" s="130"/>
      <c r="B101" s="637"/>
      <c r="C101" s="638" t="s">
        <v>15</v>
      </c>
      <c r="D101" s="639">
        <v>5.7</v>
      </c>
      <c r="E101" s="645">
        <f>537+1732.8+53.9</f>
        <v>2323.7000000000003</v>
      </c>
      <c r="F101" s="590">
        <f>E101/D101/12*1000</f>
        <v>33972.222222222219</v>
      </c>
      <c r="G101" s="796"/>
      <c r="H101" s="591">
        <f>E101*100/E98</f>
        <v>64.902382481914927</v>
      </c>
    </row>
    <row r="102" spans="1:8" s="3" customFormat="1" ht="18.75">
      <c r="A102" s="130"/>
      <c r="B102" s="637"/>
      <c r="C102" s="638" t="s">
        <v>16</v>
      </c>
      <c r="D102" s="639">
        <v>2.5</v>
      </c>
      <c r="E102" s="645">
        <f>524.7+34.4</f>
        <v>559.1</v>
      </c>
      <c r="F102" s="590">
        <f>E102/D102/12*1000</f>
        <v>18636.666666666668</v>
      </c>
      <c r="G102" s="796"/>
      <c r="H102" s="591">
        <f>E102/E98*100</f>
        <v>15.61600983157836</v>
      </c>
    </row>
    <row r="103" spans="1:8" s="3" customFormat="1" ht="130.5" customHeight="1">
      <c r="A103" s="640"/>
      <c r="B103" s="640" t="s">
        <v>411</v>
      </c>
      <c r="C103" s="640"/>
      <c r="D103" s="641"/>
      <c r="E103" s="642"/>
      <c r="F103" s="611"/>
      <c r="G103" s="795">
        <f>(E106+E108)/E104</f>
        <v>0.38778273540866065</v>
      </c>
      <c r="H103" s="591"/>
    </row>
    <row r="104" spans="1:8" s="3" customFormat="1" ht="18.75">
      <c r="A104" s="130"/>
      <c r="B104" s="643"/>
      <c r="C104" s="644" t="s">
        <v>47</v>
      </c>
      <c r="D104" s="634">
        <f>D106+D107+D108</f>
        <v>22.2</v>
      </c>
      <c r="E104" s="642">
        <f>SUM(E106:E108)</f>
        <v>7754.6</v>
      </c>
      <c r="F104" s="590">
        <f>E104/D104/12*1000</f>
        <v>29108.858858858865</v>
      </c>
      <c r="G104" s="796"/>
      <c r="H104" s="591">
        <f>E104/E104*100</f>
        <v>100</v>
      </c>
    </row>
    <row r="105" spans="1:8" s="3" customFormat="1" ht="18.75">
      <c r="A105" s="130"/>
      <c r="B105" s="643"/>
      <c r="C105" s="644" t="s">
        <v>13</v>
      </c>
      <c r="D105" s="634"/>
      <c r="E105" s="642"/>
      <c r="F105" s="590"/>
      <c r="G105" s="796"/>
      <c r="H105" s="591"/>
    </row>
    <row r="106" spans="1:8" s="3" customFormat="1" ht="18.75">
      <c r="A106" s="130"/>
      <c r="B106" s="637"/>
      <c r="C106" s="638" t="s">
        <v>14</v>
      </c>
      <c r="D106" s="639">
        <f>1+1.5</f>
        <v>2.5</v>
      </c>
      <c r="E106" s="645">
        <f>732.5+709</f>
        <v>1441.5</v>
      </c>
      <c r="F106" s="590">
        <f>E106/D106/12*1000</f>
        <v>48050.000000000007</v>
      </c>
      <c r="G106" s="796"/>
      <c r="H106" s="591">
        <f>E106*100/E104</f>
        <v>18.588966548887111</v>
      </c>
    </row>
    <row r="107" spans="1:8" s="3" customFormat="1" ht="18.75">
      <c r="A107" s="130"/>
      <c r="B107" s="637"/>
      <c r="C107" s="638" t="s">
        <v>15</v>
      </c>
      <c r="D107" s="639">
        <v>12.2</v>
      </c>
      <c r="E107" s="645">
        <f>3579.2+1168.3</f>
        <v>4747.5</v>
      </c>
      <c r="F107" s="590">
        <f>E107/D107/12*1000</f>
        <v>32428.278688524591</v>
      </c>
      <c r="G107" s="796"/>
      <c r="H107" s="591">
        <f>E107*100/E104</f>
        <v>61.221726459133933</v>
      </c>
    </row>
    <row r="108" spans="1:8" s="3" customFormat="1" ht="18.75">
      <c r="A108" s="130"/>
      <c r="B108" s="637"/>
      <c r="C108" s="638" t="s">
        <v>16</v>
      </c>
      <c r="D108" s="639">
        <v>7.5</v>
      </c>
      <c r="E108" s="645">
        <v>1565.6</v>
      </c>
      <c r="F108" s="590">
        <f>E108/D108/12*1000</f>
        <v>17395.555555555555</v>
      </c>
      <c r="G108" s="796"/>
      <c r="H108" s="591">
        <f>E108/E104*100</f>
        <v>20.189306991978953</v>
      </c>
    </row>
    <row r="109" spans="1:8" s="3" customFormat="1" ht="131.25" customHeight="1">
      <c r="A109" s="640"/>
      <c r="B109" s="640" t="s">
        <v>412</v>
      </c>
      <c r="C109" s="640"/>
      <c r="D109" s="641"/>
      <c r="E109" s="642"/>
      <c r="F109" s="611"/>
      <c r="G109" s="795">
        <f>(E112+E114)/E110</f>
        <v>0.20689960979070593</v>
      </c>
      <c r="H109" s="591"/>
    </row>
    <row r="110" spans="1:8" s="3" customFormat="1" ht="18.75">
      <c r="A110" s="130"/>
      <c r="B110" s="643"/>
      <c r="C110" s="644" t="s">
        <v>47</v>
      </c>
      <c r="D110" s="634">
        <f>D112+D113+D114</f>
        <v>14.8</v>
      </c>
      <c r="E110" s="642">
        <f>SUM(E112:E114)</f>
        <v>5638</v>
      </c>
      <c r="F110" s="590">
        <f>E110/D110/12*1000</f>
        <v>31745.495495495492</v>
      </c>
      <c r="G110" s="796"/>
      <c r="H110" s="591">
        <f>E110/E110*100</f>
        <v>100</v>
      </c>
    </row>
    <row r="111" spans="1:8" s="3" customFormat="1" ht="18.75">
      <c r="A111" s="130"/>
      <c r="B111" s="643"/>
      <c r="C111" s="644" t="s">
        <v>13</v>
      </c>
      <c r="D111" s="634"/>
      <c r="E111" s="642"/>
      <c r="F111" s="590"/>
      <c r="G111" s="796"/>
      <c r="H111" s="591"/>
    </row>
    <row r="112" spans="1:8" s="3" customFormat="1" ht="18.75">
      <c r="A112" s="130"/>
      <c r="B112" s="637"/>
      <c r="C112" s="638" t="s">
        <v>14</v>
      </c>
      <c r="D112" s="639">
        <f>1+0.8</f>
        <v>1.8</v>
      </c>
      <c r="E112" s="645">
        <f>237.3+502</f>
        <v>739.3</v>
      </c>
      <c r="F112" s="590">
        <f>E112/D112/12*1000</f>
        <v>34226.851851851847</v>
      </c>
      <c r="G112" s="796"/>
      <c r="H112" s="591">
        <f>E112*100/E110</f>
        <v>13.112805959560127</v>
      </c>
    </row>
    <row r="113" spans="1:10" s="3" customFormat="1" ht="18.75">
      <c r="A113" s="130"/>
      <c r="B113" s="637"/>
      <c r="C113" s="638" t="s">
        <v>15</v>
      </c>
      <c r="D113" s="639">
        <v>11</v>
      </c>
      <c r="E113" s="645">
        <f>348.6+4122.9</f>
        <v>4471.5</v>
      </c>
      <c r="F113" s="590">
        <f>E113/D113/12*1000</f>
        <v>33875</v>
      </c>
      <c r="G113" s="796"/>
      <c r="H113" s="591">
        <f>E113*100/E110</f>
        <v>79.310039020929409</v>
      </c>
    </row>
    <row r="114" spans="1:10" s="3" customFormat="1" ht="18.75">
      <c r="A114" s="130"/>
      <c r="B114" s="637"/>
      <c r="C114" s="638" t="s">
        <v>16</v>
      </c>
      <c r="D114" s="639">
        <v>2</v>
      </c>
      <c r="E114" s="645">
        <v>427.2</v>
      </c>
      <c r="F114" s="590">
        <f>E114/D114/12*1000</f>
        <v>17800</v>
      </c>
      <c r="G114" s="796"/>
      <c r="H114" s="591">
        <f>E114/E110*100</f>
        <v>7.5771550195104647</v>
      </c>
    </row>
    <row r="115" spans="1:10" s="3" customFormat="1" ht="47.25">
      <c r="A115" s="130"/>
      <c r="B115" s="646" t="s">
        <v>393</v>
      </c>
      <c r="C115" s="636" t="s">
        <v>48</v>
      </c>
      <c r="D115" s="647">
        <f>D117+D118+D119</f>
        <v>58.5</v>
      </c>
      <c r="E115" s="647">
        <f>E117+E118+E119</f>
        <v>21636.7</v>
      </c>
      <c r="F115" s="648">
        <f>E115/D115/12*1000</f>
        <v>30821.509971509971</v>
      </c>
      <c r="G115" s="797"/>
      <c r="H115" s="591">
        <f>E115/E115*100</f>
        <v>100</v>
      </c>
    </row>
    <row r="116" spans="1:10" s="3" customFormat="1" ht="18.75">
      <c r="A116" s="130"/>
      <c r="B116" s="649"/>
      <c r="C116" s="636" t="s">
        <v>13</v>
      </c>
      <c r="D116" s="647"/>
      <c r="E116" s="650"/>
      <c r="F116" s="590"/>
      <c r="G116" s="797"/>
      <c r="H116" s="591"/>
    </row>
    <row r="117" spans="1:10" s="3" customFormat="1" ht="18.75">
      <c r="A117" s="130"/>
      <c r="B117" s="649"/>
      <c r="C117" s="638" t="s">
        <v>14</v>
      </c>
      <c r="D117" s="651">
        <f t="shared" ref="D117:E119" si="1">D112+D106+D100+D94</f>
        <v>6.9</v>
      </c>
      <c r="E117" s="652">
        <f t="shared" si="1"/>
        <v>3669.5</v>
      </c>
      <c r="F117" s="590">
        <f>E117/D117/12*1000</f>
        <v>44317.632850241542</v>
      </c>
      <c r="G117" s="797"/>
      <c r="H117" s="591">
        <f>E117*100/E115</f>
        <v>16.959610291772773</v>
      </c>
    </row>
    <row r="118" spans="1:10" s="3" customFormat="1" ht="18.75">
      <c r="A118" s="130"/>
      <c r="B118" s="649"/>
      <c r="C118" s="638" t="s">
        <v>15</v>
      </c>
      <c r="D118" s="651">
        <f t="shared" si="1"/>
        <v>35.6</v>
      </c>
      <c r="E118" s="652">
        <f t="shared" si="1"/>
        <v>14541.900000000001</v>
      </c>
      <c r="F118" s="590">
        <f>E118/D118/12*1000</f>
        <v>34040.028089887644</v>
      </c>
      <c r="G118" s="797"/>
      <c r="H118" s="591">
        <f>E118*100/E115</f>
        <v>67.209417332587691</v>
      </c>
    </row>
    <row r="119" spans="1:10" s="3" customFormat="1" ht="18.75">
      <c r="A119" s="130"/>
      <c r="B119" s="653"/>
      <c r="C119" s="638" t="s">
        <v>16</v>
      </c>
      <c r="D119" s="651">
        <f t="shared" si="1"/>
        <v>16</v>
      </c>
      <c r="E119" s="652">
        <f t="shared" si="1"/>
        <v>3425.3</v>
      </c>
      <c r="F119" s="590">
        <f>E119/D119/12*1000</f>
        <v>17840.104166666668</v>
      </c>
      <c r="G119" s="797"/>
      <c r="H119" s="591">
        <f>E119/E115*100</f>
        <v>15.830972375639538</v>
      </c>
    </row>
    <row r="120" spans="1:10" s="3" customFormat="1" ht="18.75">
      <c r="A120" s="628" t="s">
        <v>36</v>
      </c>
      <c r="B120" s="654"/>
      <c r="C120" s="655"/>
      <c r="D120" s="655"/>
      <c r="E120" s="655"/>
      <c r="F120" s="656"/>
      <c r="G120" s="657"/>
      <c r="H120" s="591"/>
    </row>
    <row r="121" spans="1:10" s="3" customFormat="1" ht="132" customHeight="1">
      <c r="A121" s="658"/>
      <c r="B121" s="659" t="str">
        <f>'[8]Итого УК расш (о)'!$C$55</f>
        <v>Муниципальное бюджетное образовательное учреждение дополнительного образования детей "Подгорнская детская музыкальная школа"</v>
      </c>
      <c r="C121" s="658"/>
      <c r="D121" s="650"/>
      <c r="E121" s="634"/>
      <c r="F121" s="611"/>
      <c r="G121" s="795">
        <f>(E124+E126)/E122</f>
        <v>0.24899793513907445</v>
      </c>
      <c r="H121" s="591"/>
      <c r="J121" s="564"/>
    </row>
    <row r="122" spans="1:10" s="3" customFormat="1" ht="18.75">
      <c r="A122" s="130"/>
      <c r="B122" s="643"/>
      <c r="C122" s="644" t="s">
        <v>47</v>
      </c>
      <c r="D122" s="642">
        <f>D124+D125+D126</f>
        <v>6.8</v>
      </c>
      <c r="E122" s="634">
        <f>SUM(E124:E126)</f>
        <v>4116.5</v>
      </c>
      <c r="F122" s="590">
        <f>E122/D122/12*1000</f>
        <v>50447.303921568622</v>
      </c>
      <c r="G122" s="796"/>
      <c r="H122" s="591">
        <f>E122/E122*100</f>
        <v>100</v>
      </c>
      <c r="J122" s="564"/>
    </row>
    <row r="123" spans="1:10" s="3" customFormat="1" ht="18.75">
      <c r="A123" s="130"/>
      <c r="B123" s="643"/>
      <c r="C123" s="644" t="s">
        <v>13</v>
      </c>
      <c r="D123" s="642"/>
      <c r="E123" s="634"/>
      <c r="F123" s="590"/>
      <c r="G123" s="796"/>
      <c r="H123" s="591"/>
      <c r="J123" s="564"/>
    </row>
    <row r="124" spans="1:10" s="3" customFormat="1" ht="18.75">
      <c r="A124" s="130"/>
      <c r="B124" s="637"/>
      <c r="C124" s="638" t="s">
        <v>14</v>
      </c>
      <c r="D124" s="645">
        <v>1</v>
      </c>
      <c r="E124" s="639">
        <v>795.6</v>
      </c>
      <c r="F124" s="590">
        <f>E124/D124/12*1000</f>
        <v>66300</v>
      </c>
      <c r="G124" s="796"/>
      <c r="H124" s="591">
        <f>E124*100/E122</f>
        <v>19.327098263087574</v>
      </c>
      <c r="J124" s="564"/>
    </row>
    <row r="125" spans="1:10" s="3" customFormat="1" ht="18.75">
      <c r="A125" s="130"/>
      <c r="B125" s="637"/>
      <c r="C125" s="638" t="s">
        <v>15</v>
      </c>
      <c r="D125" s="645">
        <v>5</v>
      </c>
      <c r="E125" s="639">
        <v>3091.5</v>
      </c>
      <c r="F125" s="590">
        <f>E125/D125/12*1000</f>
        <v>51525</v>
      </c>
      <c r="G125" s="796"/>
      <c r="H125" s="591">
        <f>E125*100/E122</f>
        <v>75.10020648609256</v>
      </c>
      <c r="J125" s="564"/>
    </row>
    <row r="126" spans="1:10" s="3" customFormat="1" ht="18.75">
      <c r="A126" s="130"/>
      <c r="B126" s="637"/>
      <c r="C126" s="638" t="s">
        <v>16</v>
      </c>
      <c r="D126" s="645">
        <v>0.8</v>
      </c>
      <c r="E126" s="639">
        <v>229.4</v>
      </c>
      <c r="F126" s="590">
        <f>E126/D126/12*1000</f>
        <v>23895.833333333332</v>
      </c>
      <c r="G126" s="796"/>
      <c r="H126" s="591">
        <f>E126/E122*100</f>
        <v>5.5726952508198719</v>
      </c>
      <c r="J126" s="564"/>
    </row>
    <row r="127" spans="1:10" s="3" customFormat="1" ht="129.75" customHeight="1">
      <c r="A127" s="658"/>
      <c r="B127" s="659" t="str">
        <f>'[8]Итого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C127" s="658"/>
      <c r="D127" s="650"/>
      <c r="E127" s="634"/>
      <c r="F127" s="611"/>
      <c r="G127" s="795">
        <f>(E130+E132)/E128</f>
        <v>0.30221283683302597</v>
      </c>
      <c r="H127" s="591"/>
      <c r="J127" s="564"/>
    </row>
    <row r="128" spans="1:10" s="3" customFormat="1" ht="18.75">
      <c r="A128" s="644"/>
      <c r="B128" s="643"/>
      <c r="C128" s="644" t="s">
        <v>47</v>
      </c>
      <c r="D128" s="642">
        <f>D130+D131+D132</f>
        <v>6</v>
      </c>
      <c r="E128" s="634">
        <f>SUM(E130:E132)</f>
        <v>3362.2000000000003</v>
      </c>
      <c r="F128" s="590">
        <f>E128/D128/12*1000</f>
        <v>46697.222222222226</v>
      </c>
      <c r="G128" s="796"/>
      <c r="H128" s="591">
        <f>E128/E128*100</f>
        <v>100</v>
      </c>
      <c r="J128" s="564"/>
    </row>
    <row r="129" spans="1:10" s="3" customFormat="1" ht="18.75">
      <c r="A129" s="644"/>
      <c r="B129" s="643"/>
      <c r="C129" s="644" t="s">
        <v>13</v>
      </c>
      <c r="D129" s="642"/>
      <c r="E129" s="634"/>
      <c r="F129" s="590"/>
      <c r="G129" s="796"/>
      <c r="H129" s="591"/>
      <c r="J129" s="564"/>
    </row>
    <row r="130" spans="1:10" s="3" customFormat="1" ht="18.75">
      <c r="A130" s="638"/>
      <c r="B130" s="637"/>
      <c r="C130" s="638" t="s">
        <v>14</v>
      </c>
      <c r="D130" s="645">
        <v>1</v>
      </c>
      <c r="E130" s="639">
        <v>723.7</v>
      </c>
      <c r="F130" s="590">
        <f>E130/D130/12*1000</f>
        <v>60308.333333333336</v>
      </c>
      <c r="G130" s="796"/>
      <c r="H130" s="591">
        <f>E130*100/E128</f>
        <v>21.524596990066026</v>
      </c>
      <c r="J130" s="564"/>
    </row>
    <row r="131" spans="1:10" s="3" customFormat="1" ht="18.75">
      <c r="A131" s="638"/>
      <c r="B131" s="637"/>
      <c r="C131" s="638" t="s">
        <v>15</v>
      </c>
      <c r="D131" s="645">
        <v>4</v>
      </c>
      <c r="E131" s="639">
        <v>2346.1</v>
      </c>
      <c r="F131" s="590">
        <f>E131/D131/12*1000</f>
        <v>48877.083333333328</v>
      </c>
      <c r="G131" s="796"/>
      <c r="H131" s="591">
        <f>E131*100/E128</f>
        <v>69.778716316697398</v>
      </c>
      <c r="J131" s="564"/>
    </row>
    <row r="132" spans="1:10" s="3" customFormat="1" ht="18.75">
      <c r="A132" s="638"/>
      <c r="B132" s="637"/>
      <c r="C132" s="638" t="s">
        <v>16</v>
      </c>
      <c r="D132" s="645">
        <v>1</v>
      </c>
      <c r="E132" s="639">
        <v>292.39999999999998</v>
      </c>
      <c r="F132" s="590">
        <f>E132/D132/12*1000</f>
        <v>24366.666666666664</v>
      </c>
      <c r="G132" s="796"/>
      <c r="H132" s="591">
        <f>E132/E128*100</f>
        <v>8.6966866932365701</v>
      </c>
      <c r="J132" s="564"/>
    </row>
    <row r="133" spans="1:10" s="3" customFormat="1" ht="55.5" customHeight="1">
      <c r="A133" s="660"/>
      <c r="B133" s="661" t="s">
        <v>37</v>
      </c>
      <c r="C133" s="660"/>
      <c r="D133" s="633"/>
      <c r="E133" s="634"/>
      <c r="F133" s="585"/>
      <c r="G133" s="797">
        <f>(E136+E138)/E134</f>
        <v>0.27292176447778355</v>
      </c>
      <c r="H133" s="591"/>
      <c r="J133" s="564"/>
    </row>
    <row r="134" spans="1:10" s="3" customFormat="1" ht="18.75">
      <c r="A134" s="130"/>
      <c r="B134" s="635"/>
      <c r="C134" s="636" t="s">
        <v>48</v>
      </c>
      <c r="D134" s="650">
        <f>D136+D137+D138</f>
        <v>12.8</v>
      </c>
      <c r="E134" s="647">
        <f>E136+E137+E138</f>
        <v>7478.7000000000007</v>
      </c>
      <c r="F134" s="590">
        <f>E134/D134/12*1000</f>
        <v>48689.453125</v>
      </c>
      <c r="G134" s="797"/>
      <c r="H134" s="591">
        <f>E134/E134*100</f>
        <v>100</v>
      </c>
      <c r="J134" s="564"/>
    </row>
    <row r="135" spans="1:10" s="3" customFormat="1" ht="18.75">
      <c r="A135" s="130"/>
      <c r="B135" s="635"/>
      <c r="C135" s="636" t="s">
        <v>13</v>
      </c>
      <c r="D135" s="650"/>
      <c r="E135" s="647"/>
      <c r="F135" s="590"/>
      <c r="G135" s="797"/>
      <c r="H135" s="591"/>
      <c r="J135" s="564"/>
    </row>
    <row r="136" spans="1:10" s="3" customFormat="1" ht="18.75">
      <c r="A136" s="130"/>
      <c r="B136" s="637"/>
      <c r="C136" s="638" t="s">
        <v>14</v>
      </c>
      <c r="D136" s="652">
        <f>D124+D130</f>
        <v>2</v>
      </c>
      <c r="E136" s="651">
        <f>E130+E124</f>
        <v>1519.3000000000002</v>
      </c>
      <c r="F136" s="590">
        <f>E136/D136/12*1000</f>
        <v>63304.166666666672</v>
      </c>
      <c r="G136" s="797"/>
      <c r="H136" s="591">
        <f>E136*100/E134</f>
        <v>20.315028012889943</v>
      </c>
      <c r="J136" s="564"/>
    </row>
    <row r="137" spans="1:10" s="3" customFormat="1" ht="18.75">
      <c r="A137" s="130"/>
      <c r="B137" s="637"/>
      <c r="C137" s="638" t="s">
        <v>15</v>
      </c>
      <c r="D137" s="652">
        <f>D125+D131</f>
        <v>9</v>
      </c>
      <c r="E137" s="651">
        <f>E131+E125</f>
        <v>5437.6</v>
      </c>
      <c r="F137" s="590">
        <f>E137/D137/12*1000</f>
        <v>50348.148148148146</v>
      </c>
      <c r="G137" s="797"/>
      <c r="H137" s="591">
        <f>E137*100/E134</f>
        <v>72.70782355222164</v>
      </c>
      <c r="J137" s="564"/>
    </row>
    <row r="138" spans="1:10" s="3" customFormat="1" ht="18.75">
      <c r="A138" s="130"/>
      <c r="B138" s="637"/>
      <c r="C138" s="638" t="s">
        <v>16</v>
      </c>
      <c r="D138" s="652">
        <f>D126+D132</f>
        <v>1.8</v>
      </c>
      <c r="E138" s="651">
        <f>E132+E126</f>
        <v>521.79999999999995</v>
      </c>
      <c r="F138" s="590">
        <f>E138/D138/12*1000</f>
        <v>24157.407407407405</v>
      </c>
      <c r="G138" s="797"/>
      <c r="H138" s="591">
        <f>E138/E134*100</f>
        <v>6.9771484348884156</v>
      </c>
      <c r="J138" s="564"/>
    </row>
    <row r="139" spans="1:10" s="3" customFormat="1" ht="18.75">
      <c r="A139" s="614" t="s">
        <v>42</v>
      </c>
      <c r="B139" s="615"/>
      <c r="C139" s="616"/>
      <c r="D139" s="616"/>
      <c r="E139" s="616"/>
      <c r="F139" s="617"/>
      <c r="G139" s="618"/>
      <c r="H139" s="591"/>
    </row>
    <row r="140" spans="1:10" s="3" customFormat="1" ht="163.5" customHeight="1">
      <c r="A140" s="622"/>
      <c r="B140" s="623" t="str">
        <f>'[8]Итого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C140" s="622"/>
      <c r="D140" s="598"/>
      <c r="E140" s="589"/>
      <c r="F140" s="611"/>
      <c r="G140" s="790">
        <f>(E143+E145)/E141</f>
        <v>0.22422722050692898</v>
      </c>
      <c r="H140" s="591"/>
    </row>
    <row r="141" spans="1:10" s="3" customFormat="1" ht="18.75">
      <c r="A141" s="130"/>
      <c r="B141" s="612"/>
      <c r="C141" s="587" t="s">
        <v>47</v>
      </c>
      <c r="D141" s="625">
        <f>D143+D144+D145</f>
        <v>55.099999999999994</v>
      </c>
      <c r="E141" s="589">
        <f>SUM(E143:E145)</f>
        <v>22283.200000000001</v>
      </c>
      <c r="F141" s="590">
        <f>E141/D141/12*1000</f>
        <v>33701.14942528736</v>
      </c>
      <c r="G141" s="791"/>
      <c r="H141" s="591">
        <f>E141/E141*100</f>
        <v>100</v>
      </c>
    </row>
    <row r="142" spans="1:10" s="3" customFormat="1" ht="18.75">
      <c r="A142" s="130"/>
      <c r="B142" s="612"/>
      <c r="C142" s="587" t="s">
        <v>13</v>
      </c>
      <c r="D142" s="625"/>
      <c r="E142" s="589"/>
      <c r="F142" s="590"/>
      <c r="G142" s="791"/>
      <c r="H142" s="591"/>
    </row>
    <row r="143" spans="1:10" s="3" customFormat="1" ht="18.75">
      <c r="A143" s="130"/>
      <c r="B143" s="604"/>
      <c r="C143" s="592" t="s">
        <v>14</v>
      </c>
      <c r="D143" s="626">
        <v>2</v>
      </c>
      <c r="E143" s="594">
        <v>1832.9</v>
      </c>
      <c r="F143" s="590">
        <f>E143/D143/12*1000</f>
        <v>76370.833333333343</v>
      </c>
      <c r="G143" s="791"/>
      <c r="H143" s="591">
        <f>E143*100/E141</f>
        <v>8.2254792848423914</v>
      </c>
    </row>
    <row r="144" spans="1:10" s="3" customFormat="1" ht="18.75">
      <c r="A144" s="130"/>
      <c r="B144" s="604"/>
      <c r="C144" s="592" t="s">
        <v>15</v>
      </c>
      <c r="D144" s="626">
        <v>42.3</v>
      </c>
      <c r="E144" s="594">
        <v>17286.7</v>
      </c>
      <c r="F144" s="590">
        <f>E144/D144/12*1000</f>
        <v>34055.752561071713</v>
      </c>
      <c r="G144" s="791"/>
      <c r="H144" s="591">
        <f>E144*100/E141</f>
        <v>77.577277949307103</v>
      </c>
    </row>
    <row r="145" spans="1:8" s="3" customFormat="1" ht="18.75">
      <c r="A145" s="130"/>
      <c r="B145" s="604"/>
      <c r="C145" s="592" t="s">
        <v>16</v>
      </c>
      <c r="D145" s="626">
        <v>10.8</v>
      </c>
      <c r="E145" s="594">
        <v>3163.6</v>
      </c>
      <c r="F145" s="590">
        <f>E145/D145/12*1000</f>
        <v>24410.493827160495</v>
      </c>
      <c r="G145" s="791"/>
      <c r="H145" s="591">
        <f>E145/E141*100</f>
        <v>14.197242765850504</v>
      </c>
    </row>
    <row r="146" spans="1:8" s="3" customFormat="1" ht="129.75" customHeight="1">
      <c r="A146" s="622"/>
      <c r="B146" s="623" t="str">
        <f>'[8]Итого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C146" s="622"/>
      <c r="D146" s="598"/>
      <c r="E146" s="589"/>
      <c r="F146" s="611"/>
      <c r="G146" s="790">
        <f>(E149+E151)/E147</f>
        <v>0.22501683393721744</v>
      </c>
      <c r="H146" s="591"/>
    </row>
    <row r="147" spans="1:8" s="3" customFormat="1" ht="18.75">
      <c r="A147" s="130"/>
      <c r="B147" s="612"/>
      <c r="C147" s="587" t="s">
        <v>17</v>
      </c>
      <c r="D147" s="625">
        <f>D149+D150+D151</f>
        <v>40</v>
      </c>
      <c r="E147" s="589">
        <f>SUM(E149:E151)</f>
        <v>15593.5</v>
      </c>
      <c r="F147" s="590">
        <f>E147/D147/12*1000</f>
        <v>32486.458333333332</v>
      </c>
      <c r="G147" s="791"/>
      <c r="H147" s="591">
        <f>E147/E147*100</f>
        <v>100</v>
      </c>
    </row>
    <row r="148" spans="1:8" s="3" customFormat="1" ht="18.75">
      <c r="A148" s="130"/>
      <c r="B148" s="612"/>
      <c r="C148" s="587" t="s">
        <v>13</v>
      </c>
      <c r="D148" s="625"/>
      <c r="E148" s="589"/>
      <c r="F148" s="590"/>
      <c r="G148" s="791"/>
      <c r="H148" s="591"/>
    </row>
    <row r="149" spans="1:8" s="3" customFormat="1" ht="18.75">
      <c r="A149" s="130"/>
      <c r="B149" s="604"/>
      <c r="C149" s="592" t="s">
        <v>14</v>
      </c>
      <c r="D149" s="626">
        <v>4</v>
      </c>
      <c r="E149" s="594">
        <v>2409.8000000000002</v>
      </c>
      <c r="F149" s="590">
        <f>E149/D149/12*1000</f>
        <v>50204.166666666672</v>
      </c>
      <c r="G149" s="791"/>
      <c r="H149" s="591">
        <f>E149*100/E147</f>
        <v>15.453875012024243</v>
      </c>
    </row>
    <row r="150" spans="1:8" s="3" customFormat="1" ht="18.75">
      <c r="A150" s="130"/>
      <c r="B150" s="604"/>
      <c r="C150" s="592" t="s">
        <v>15</v>
      </c>
      <c r="D150" s="626">
        <v>30.5</v>
      </c>
      <c r="E150" s="594">
        <v>12084.7</v>
      </c>
      <c r="F150" s="590">
        <f>E150/D150/12*1000</f>
        <v>33018.306010928958</v>
      </c>
      <c r="G150" s="791"/>
      <c r="H150" s="591">
        <f>E150*100/E147</f>
        <v>77.498316606278252</v>
      </c>
    </row>
    <row r="151" spans="1:8" s="3" customFormat="1" ht="18.75">
      <c r="A151" s="130"/>
      <c r="B151" s="604"/>
      <c r="C151" s="592" t="s">
        <v>16</v>
      </c>
      <c r="D151" s="626">
        <v>5.5</v>
      </c>
      <c r="E151" s="594">
        <v>1099</v>
      </c>
      <c r="F151" s="590">
        <f>E151/D151/12*1000</f>
        <v>16651.515151515152</v>
      </c>
      <c r="G151" s="791"/>
      <c r="H151" s="591">
        <f>E151/E147*100</f>
        <v>7.0478083816975028</v>
      </c>
    </row>
    <row r="152" spans="1:8" s="3" customFormat="1" ht="129" customHeight="1">
      <c r="A152" s="622"/>
      <c r="B152" s="623" t="str">
        <f>'[8]Итого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C152" s="622"/>
      <c r="D152" s="598"/>
      <c r="E152" s="589"/>
      <c r="F152" s="611"/>
      <c r="G152" s="790">
        <f>(E155+E157)/E153</f>
        <v>0.27124588125806232</v>
      </c>
      <c r="H152" s="591"/>
    </row>
    <row r="153" spans="1:8" s="3" customFormat="1" ht="18.75">
      <c r="A153" s="130"/>
      <c r="B153" s="612"/>
      <c r="C153" s="587" t="s">
        <v>47</v>
      </c>
      <c r="D153" s="625">
        <f>D155+D156+D157</f>
        <v>80.3</v>
      </c>
      <c r="E153" s="589">
        <f>SUM(E155:E157)</f>
        <v>27830.1</v>
      </c>
      <c r="F153" s="590">
        <f>E153/D153/12*1000</f>
        <v>28881.382316313822</v>
      </c>
      <c r="G153" s="791"/>
      <c r="H153" s="591">
        <f>E153/E153*100</f>
        <v>100</v>
      </c>
    </row>
    <row r="154" spans="1:8" s="3" customFormat="1" ht="18.75">
      <c r="A154" s="130"/>
      <c r="B154" s="612"/>
      <c r="C154" s="587" t="s">
        <v>13</v>
      </c>
      <c r="D154" s="625"/>
      <c r="E154" s="589"/>
      <c r="F154" s="590"/>
      <c r="G154" s="791"/>
      <c r="H154" s="591"/>
    </row>
    <row r="155" spans="1:8" s="3" customFormat="1" ht="18.75">
      <c r="A155" s="130"/>
      <c r="B155" s="604"/>
      <c r="C155" s="592" t="s">
        <v>14</v>
      </c>
      <c r="D155" s="626">
        <v>3</v>
      </c>
      <c r="E155" s="594">
        <v>2543.5</v>
      </c>
      <c r="F155" s="590">
        <f>E155/D155/12*1000</f>
        <v>70652.777777777781</v>
      </c>
      <c r="G155" s="791"/>
      <c r="H155" s="591">
        <f>E155*100/E153</f>
        <v>9.139385054311699</v>
      </c>
    </row>
    <row r="156" spans="1:8" s="3" customFormat="1" ht="18.75">
      <c r="A156" s="130"/>
      <c r="B156" s="604"/>
      <c r="C156" s="592" t="s">
        <v>15</v>
      </c>
      <c r="D156" s="626">
        <v>54.1</v>
      </c>
      <c r="E156" s="594">
        <v>20281.3</v>
      </c>
      <c r="F156" s="590">
        <f>E156/D156/12*1000</f>
        <v>31240.449784349967</v>
      </c>
      <c r="G156" s="791"/>
      <c r="H156" s="591">
        <f>E156*100/E153</f>
        <v>72.875411874193773</v>
      </c>
    </row>
    <row r="157" spans="1:8" s="3" customFormat="1" ht="18.75">
      <c r="A157" s="130"/>
      <c r="B157" s="604"/>
      <c r="C157" s="592" t="s">
        <v>16</v>
      </c>
      <c r="D157" s="626">
        <v>23.2</v>
      </c>
      <c r="E157" s="594">
        <v>5005.3</v>
      </c>
      <c r="F157" s="590">
        <f>E157/D157/12*1000</f>
        <v>17978.807471264372</v>
      </c>
      <c r="G157" s="791"/>
      <c r="H157" s="591">
        <f>E157/E153*100</f>
        <v>17.985203071494535</v>
      </c>
    </row>
    <row r="158" spans="1:8" s="3" customFormat="1" ht="132.75" customHeight="1">
      <c r="A158" s="622"/>
      <c r="B158" s="623" t="str">
        <f>'[8]Итого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C158" s="622"/>
      <c r="D158" s="598"/>
      <c r="E158" s="589"/>
      <c r="F158" s="611"/>
      <c r="G158" s="790">
        <f>(E161+E163)/E159</f>
        <v>0.2251621778055069</v>
      </c>
      <c r="H158" s="591"/>
    </row>
    <row r="159" spans="1:8" s="3" customFormat="1" ht="18.75">
      <c r="A159" s="130"/>
      <c r="B159" s="612"/>
      <c r="C159" s="587" t="s">
        <v>47</v>
      </c>
      <c r="D159" s="625">
        <f>D161+D162+D163</f>
        <v>34.700000000000003</v>
      </c>
      <c r="E159" s="589">
        <f>SUM(E161:E163)</f>
        <v>13303.3</v>
      </c>
      <c r="F159" s="590">
        <f>E159/D159/12*1000</f>
        <v>31948.366954851099</v>
      </c>
      <c r="G159" s="791"/>
      <c r="H159" s="591">
        <f>E159/E159*100</f>
        <v>100</v>
      </c>
    </row>
    <row r="160" spans="1:8" s="3" customFormat="1" ht="18.75">
      <c r="A160" s="130"/>
      <c r="B160" s="612"/>
      <c r="C160" s="587" t="s">
        <v>13</v>
      </c>
      <c r="D160" s="625"/>
      <c r="E160" s="589"/>
      <c r="F160" s="590"/>
      <c r="G160" s="791"/>
      <c r="H160" s="591"/>
    </row>
    <row r="161" spans="1:8" s="3" customFormat="1" ht="18.75">
      <c r="A161" s="130"/>
      <c r="B161" s="604"/>
      <c r="C161" s="592" t="s">
        <v>14</v>
      </c>
      <c r="D161" s="626">
        <v>2</v>
      </c>
      <c r="E161" s="594">
        <v>1663.1</v>
      </c>
      <c r="F161" s="590">
        <f>E161/D161/12*1000</f>
        <v>69295.833333333328</v>
      </c>
      <c r="G161" s="791"/>
      <c r="H161" s="591">
        <f>E161*100/E159</f>
        <v>12.501409424729204</v>
      </c>
    </row>
    <row r="162" spans="1:8" s="3" customFormat="1" ht="18.75">
      <c r="A162" s="130"/>
      <c r="B162" s="604"/>
      <c r="C162" s="592" t="s">
        <v>15</v>
      </c>
      <c r="D162" s="626">
        <v>26.7</v>
      </c>
      <c r="E162" s="594">
        <v>10307.9</v>
      </c>
      <c r="F162" s="590">
        <f>E162/D162/12*1000</f>
        <v>32171.972534332086</v>
      </c>
      <c r="G162" s="791"/>
      <c r="H162" s="591">
        <f>E162*100/E159</f>
        <v>77.48378221944931</v>
      </c>
    </row>
    <row r="163" spans="1:8" s="3" customFormat="1" ht="18.75">
      <c r="A163" s="130"/>
      <c r="B163" s="604"/>
      <c r="C163" s="592" t="s">
        <v>16</v>
      </c>
      <c r="D163" s="626">
        <v>6</v>
      </c>
      <c r="E163" s="594">
        <v>1332.3</v>
      </c>
      <c r="F163" s="590">
        <f>E163/D163/12*1000</f>
        <v>18504.166666666668</v>
      </c>
      <c r="G163" s="791"/>
      <c r="H163" s="591">
        <f>E163/E159*100</f>
        <v>10.014808355821488</v>
      </c>
    </row>
    <row r="164" spans="1:8" s="3" customFormat="1" ht="127.5" customHeight="1">
      <c r="A164" s="622"/>
      <c r="B164" s="623" t="str">
        <f>'[8]Итого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C164" s="622"/>
      <c r="D164" s="598"/>
      <c r="E164" s="589"/>
      <c r="F164" s="611"/>
      <c r="G164" s="790">
        <f>(E167+E169)/E165</f>
        <v>0.25902801406374049</v>
      </c>
      <c r="H164" s="591"/>
    </row>
    <row r="165" spans="1:8" s="3" customFormat="1" ht="18.75">
      <c r="A165" s="130"/>
      <c r="B165" s="612"/>
      <c r="C165" s="587" t="s">
        <v>47</v>
      </c>
      <c r="D165" s="625">
        <f>D167+D168+D169</f>
        <v>39</v>
      </c>
      <c r="E165" s="589">
        <f>SUM(E167:E169)</f>
        <v>17634</v>
      </c>
      <c r="F165" s="590">
        <f>E165/D165/12*1000</f>
        <v>37679.487179487172</v>
      </c>
      <c r="G165" s="791"/>
      <c r="H165" s="591">
        <f>E165/E165*100</f>
        <v>100</v>
      </c>
    </row>
    <row r="166" spans="1:8" s="3" customFormat="1" ht="18.75">
      <c r="A166" s="130"/>
      <c r="B166" s="612"/>
      <c r="C166" s="587" t="s">
        <v>13</v>
      </c>
      <c r="D166" s="625"/>
      <c r="E166" s="589"/>
      <c r="F166" s="590"/>
      <c r="G166" s="791"/>
      <c r="H166" s="591"/>
    </row>
    <row r="167" spans="1:8" s="3" customFormat="1" ht="18.75">
      <c r="A167" s="130"/>
      <c r="B167" s="604"/>
      <c r="C167" s="592" t="s">
        <v>14</v>
      </c>
      <c r="D167" s="626">
        <v>2</v>
      </c>
      <c r="E167" s="594">
        <v>2071.5</v>
      </c>
      <c r="F167" s="590">
        <f>E167/D167/12*1000</f>
        <v>86312.5</v>
      </c>
      <c r="G167" s="791"/>
      <c r="H167" s="591">
        <f>E167*100/E165</f>
        <v>11.747192922762844</v>
      </c>
    </row>
    <row r="168" spans="1:8" s="3" customFormat="1" ht="18.75">
      <c r="A168" s="130"/>
      <c r="B168" s="604"/>
      <c r="C168" s="592" t="s">
        <v>15</v>
      </c>
      <c r="D168" s="626">
        <v>27.4</v>
      </c>
      <c r="E168" s="594">
        <v>13066.3</v>
      </c>
      <c r="F168" s="590">
        <f>E168/D168/12*1000</f>
        <v>39739.355231143556</v>
      </c>
      <c r="G168" s="791"/>
      <c r="H168" s="591">
        <f>E168*100/E165</f>
        <v>74.097198593625947</v>
      </c>
    </row>
    <row r="169" spans="1:8" s="3" customFormat="1" ht="18.75">
      <c r="A169" s="130"/>
      <c r="B169" s="604"/>
      <c r="C169" s="592" t="s">
        <v>16</v>
      </c>
      <c r="D169" s="626">
        <v>9.6</v>
      </c>
      <c r="E169" s="594">
        <v>2496.1999999999998</v>
      </c>
      <c r="F169" s="590">
        <f>E169/D169/12*1000</f>
        <v>21668.402777777774</v>
      </c>
      <c r="G169" s="791"/>
      <c r="H169" s="591">
        <f>E169/E165*100</f>
        <v>14.155608483611203</v>
      </c>
    </row>
    <row r="170" spans="1:8" s="3" customFormat="1" ht="129" customHeight="1">
      <c r="A170" s="587"/>
      <c r="B170" s="623" t="str">
        <f>'[8]Итого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C170" s="622"/>
      <c r="D170" s="598"/>
      <c r="E170" s="589"/>
      <c r="F170" s="611"/>
      <c r="G170" s="790">
        <f>(E173+E175)/E171</f>
        <v>0.39066878739680377</v>
      </c>
      <c r="H170" s="591"/>
    </row>
    <row r="171" spans="1:8" s="3" customFormat="1" ht="18.75">
      <c r="A171" s="130"/>
      <c r="B171" s="612"/>
      <c r="C171" s="587" t="s">
        <v>17</v>
      </c>
      <c r="D171" s="625">
        <f>D173+D174+D175</f>
        <v>17.7</v>
      </c>
      <c r="E171" s="589">
        <f>SUM(E173:E175)</f>
        <v>6601.5</v>
      </c>
      <c r="F171" s="590">
        <f>E171/D171/12*1000</f>
        <v>31080.508474576272</v>
      </c>
      <c r="G171" s="791"/>
      <c r="H171" s="591">
        <f>E171/E171*100</f>
        <v>100</v>
      </c>
    </row>
    <row r="172" spans="1:8" s="3" customFormat="1" ht="18.75">
      <c r="A172" s="130"/>
      <c r="B172" s="612"/>
      <c r="C172" s="587" t="s">
        <v>13</v>
      </c>
      <c r="D172" s="625"/>
      <c r="E172" s="589"/>
      <c r="F172" s="590"/>
      <c r="G172" s="791"/>
      <c r="H172" s="591"/>
    </row>
    <row r="173" spans="1:8" s="3" customFormat="1" ht="18.75">
      <c r="A173" s="130"/>
      <c r="B173" s="604"/>
      <c r="C173" s="592" t="s">
        <v>14</v>
      </c>
      <c r="D173" s="626">
        <v>2</v>
      </c>
      <c r="E173" s="594">
        <v>1289</v>
      </c>
      <c r="F173" s="590">
        <f>E173/D173/12*1000</f>
        <v>53708.333333333336</v>
      </c>
      <c r="G173" s="791"/>
      <c r="H173" s="591">
        <f>E173*100/E171</f>
        <v>19.525865333636293</v>
      </c>
    </row>
    <row r="174" spans="1:8" s="3" customFormat="1" ht="18.75">
      <c r="A174" s="130"/>
      <c r="B174" s="604"/>
      <c r="C174" s="592" t="s">
        <v>15</v>
      </c>
      <c r="D174" s="626">
        <v>10</v>
      </c>
      <c r="E174" s="594">
        <v>4022.5</v>
      </c>
      <c r="F174" s="590">
        <f>E174/D174/12*1000</f>
        <v>33520.833333333336</v>
      </c>
      <c r="G174" s="791"/>
      <c r="H174" s="591">
        <f>E174*100/E171</f>
        <v>60.933121260319624</v>
      </c>
    </row>
    <row r="175" spans="1:8" s="3" customFormat="1" ht="18.75">
      <c r="A175" s="130"/>
      <c r="B175" s="604"/>
      <c r="C175" s="592" t="s">
        <v>16</v>
      </c>
      <c r="D175" s="626">
        <v>5.7</v>
      </c>
      <c r="E175" s="594">
        <v>1290</v>
      </c>
      <c r="F175" s="590">
        <f>E175/D175/12*1000</f>
        <v>18859.649122807015</v>
      </c>
      <c r="G175" s="791"/>
      <c r="H175" s="591">
        <f>E175/E171*100</f>
        <v>19.54101340604408</v>
      </c>
    </row>
    <row r="176" spans="1:8" s="3" customFormat="1" ht="133.5" customHeight="1">
      <c r="A176" s="622"/>
      <c r="B176" s="623" t="str">
        <f>'[8]Итого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C176" s="622"/>
      <c r="D176" s="598"/>
      <c r="E176" s="589"/>
      <c r="F176" s="611"/>
      <c r="G176" s="790">
        <f>(E179+E181)/E177</f>
        <v>0.36993449938818113</v>
      </c>
      <c r="H176" s="591"/>
    </row>
    <row r="177" spans="1:8" s="3" customFormat="1" ht="18.75">
      <c r="A177" s="130"/>
      <c r="B177" s="612"/>
      <c r="C177" s="587" t="s">
        <v>47</v>
      </c>
      <c r="D177" s="219">
        <f>D179+D181+D180</f>
        <v>30</v>
      </c>
      <c r="E177" s="246">
        <f>SUM(E179:E181)</f>
        <v>13893</v>
      </c>
      <c r="F177" s="590">
        <f>E177/D177/12*1000</f>
        <v>38591.666666666672</v>
      </c>
      <c r="G177" s="791"/>
      <c r="H177" s="591">
        <f>E177/E177*100</f>
        <v>100</v>
      </c>
    </row>
    <row r="178" spans="1:8" s="3" customFormat="1" ht="18.75">
      <c r="A178" s="130"/>
      <c r="B178" s="612"/>
      <c r="C178" s="587" t="s">
        <v>13</v>
      </c>
      <c r="D178" s="219"/>
      <c r="E178" s="246"/>
      <c r="F178" s="590"/>
      <c r="G178" s="791"/>
      <c r="H178" s="591"/>
    </row>
    <row r="179" spans="1:8" s="3" customFormat="1" ht="18.75">
      <c r="A179" s="130"/>
      <c r="B179" s="604"/>
      <c r="C179" s="592" t="s">
        <v>14</v>
      </c>
      <c r="D179" s="221">
        <v>4</v>
      </c>
      <c r="E179" s="662">
        <v>2337.3000000000002</v>
      </c>
      <c r="F179" s="590">
        <f>E179/D179/12*1000</f>
        <v>48693.75</v>
      </c>
      <c r="G179" s="791"/>
      <c r="H179" s="591">
        <f>E179*100/E177</f>
        <v>16.823580220254808</v>
      </c>
    </row>
    <row r="180" spans="1:8" s="3" customFormat="1" ht="18.75">
      <c r="A180" s="130"/>
      <c r="B180" s="604"/>
      <c r="C180" s="592" t="s">
        <v>15</v>
      </c>
      <c r="D180" s="221">
        <v>15.8</v>
      </c>
      <c r="E180" s="662">
        <v>8753.5</v>
      </c>
      <c r="F180" s="590">
        <f>E180/D180/12*1000</f>
        <v>46168.248945147672</v>
      </c>
      <c r="G180" s="791"/>
      <c r="H180" s="591">
        <f>E180*100/E177</f>
        <v>63.00655006118189</v>
      </c>
    </row>
    <row r="181" spans="1:8" s="3" customFormat="1" ht="18.75">
      <c r="A181" s="130"/>
      <c r="B181" s="604"/>
      <c r="C181" s="592" t="s">
        <v>16</v>
      </c>
      <c r="D181" s="221">
        <v>10.199999999999999</v>
      </c>
      <c r="E181" s="662">
        <v>2802.2</v>
      </c>
      <c r="F181" s="590">
        <f>E181/D181/12*1000</f>
        <v>22893.790849673205</v>
      </c>
      <c r="G181" s="791"/>
      <c r="H181" s="591">
        <f>E181/E177*100</f>
        <v>20.169869718563305</v>
      </c>
    </row>
    <row r="182" spans="1:8" s="3" customFormat="1" ht="129" customHeight="1">
      <c r="A182" s="622"/>
      <c r="B182" s="623" t="str">
        <f>'[8]Итого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C182" s="622"/>
      <c r="D182" s="598"/>
      <c r="E182" s="589"/>
      <c r="F182" s="611"/>
      <c r="G182" s="790">
        <f>(E185+E187)/E183</f>
        <v>0.39593796392810893</v>
      </c>
      <c r="H182" s="591"/>
    </row>
    <row r="183" spans="1:8" s="3" customFormat="1" ht="18.75">
      <c r="A183" s="130"/>
      <c r="B183" s="612"/>
      <c r="C183" s="587" t="s">
        <v>47</v>
      </c>
      <c r="D183" s="625">
        <f>D185+D186+D187</f>
        <v>30.5</v>
      </c>
      <c r="E183" s="589">
        <f>SUM(E185:E187)</f>
        <v>12663.6</v>
      </c>
      <c r="F183" s="590">
        <f>E183/D183/12*1000</f>
        <v>34600</v>
      </c>
      <c r="G183" s="791"/>
      <c r="H183" s="591">
        <f>E183/E183*100</f>
        <v>100</v>
      </c>
    </row>
    <row r="184" spans="1:8" s="3" customFormat="1" ht="18.75">
      <c r="A184" s="130"/>
      <c r="B184" s="612"/>
      <c r="C184" s="587" t="s">
        <v>13</v>
      </c>
      <c r="D184" s="625"/>
      <c r="E184" s="589"/>
      <c r="F184" s="590"/>
      <c r="G184" s="791"/>
      <c r="H184" s="591"/>
    </row>
    <row r="185" spans="1:8" s="3" customFormat="1" ht="18.75">
      <c r="A185" s="130"/>
      <c r="B185" s="604"/>
      <c r="C185" s="592" t="s">
        <v>14</v>
      </c>
      <c r="D185" s="626">
        <v>3</v>
      </c>
      <c r="E185" s="594">
        <v>2735</v>
      </c>
      <c r="F185" s="590">
        <f>E185/D185/12*1000</f>
        <v>75972.222222222219</v>
      </c>
      <c r="G185" s="791"/>
      <c r="H185" s="591">
        <f>E185*100/E183</f>
        <v>21.597334091411604</v>
      </c>
    </row>
    <row r="186" spans="1:8" s="3" customFormat="1" ht="18.75">
      <c r="A186" s="130"/>
      <c r="B186" s="604"/>
      <c r="C186" s="592" t="s">
        <v>15</v>
      </c>
      <c r="D186" s="626">
        <v>17.2</v>
      </c>
      <c r="E186" s="594">
        <v>7649.6</v>
      </c>
      <c r="F186" s="590">
        <f>E186/D186/12*1000</f>
        <v>37062.015503875977</v>
      </c>
      <c r="G186" s="791"/>
      <c r="H186" s="591">
        <f>E186*100/E183</f>
        <v>60.406203607189106</v>
      </c>
    </row>
    <row r="187" spans="1:8" s="3" customFormat="1" ht="18.75">
      <c r="A187" s="130"/>
      <c r="B187" s="604"/>
      <c r="C187" s="592" t="s">
        <v>16</v>
      </c>
      <c r="D187" s="626">
        <v>10.3</v>
      </c>
      <c r="E187" s="594">
        <v>2279</v>
      </c>
      <c r="F187" s="590">
        <f>E187/D187/12*1000</f>
        <v>18438.51132686084</v>
      </c>
      <c r="G187" s="791"/>
      <c r="H187" s="591">
        <f>E187/E183*100</f>
        <v>17.996462301399283</v>
      </c>
    </row>
    <row r="188" spans="1:8" s="3" customFormat="1" ht="51" customHeight="1">
      <c r="A188" s="587"/>
      <c r="B188" s="663" t="s">
        <v>395</v>
      </c>
      <c r="C188" s="664"/>
      <c r="D188" s="665"/>
      <c r="E188" s="589"/>
      <c r="F188" s="585"/>
      <c r="G188" s="788">
        <f>(E191+E193)/E189</f>
        <v>0.28003916728684108</v>
      </c>
      <c r="H188" s="591"/>
    </row>
    <row r="189" spans="1:8" s="3" customFormat="1" ht="18.75">
      <c r="A189" s="130"/>
      <c r="B189" s="601"/>
      <c r="C189" s="602" t="s">
        <v>48</v>
      </c>
      <c r="D189" s="603">
        <f>D191+D192+D193</f>
        <v>327.3</v>
      </c>
      <c r="E189" s="599">
        <f>E191+E192+E193</f>
        <v>129802.19999999998</v>
      </c>
      <c r="F189" s="590">
        <f>E189/D189/12*1000</f>
        <v>33048.732050106926</v>
      </c>
      <c r="G189" s="788"/>
      <c r="H189" s="591">
        <f>E189/E189*100</f>
        <v>100</v>
      </c>
    </row>
    <row r="190" spans="1:8" s="3" customFormat="1" ht="18.75">
      <c r="A190" s="130"/>
      <c r="B190" s="601"/>
      <c r="C190" s="602" t="s">
        <v>13</v>
      </c>
      <c r="D190" s="603"/>
      <c r="E190" s="599"/>
      <c r="F190" s="590"/>
      <c r="G190" s="788"/>
      <c r="H190" s="591"/>
    </row>
    <row r="191" spans="1:8" s="3" customFormat="1" ht="18.75">
      <c r="A191" s="130"/>
      <c r="B191" s="604"/>
      <c r="C191" s="592" t="s">
        <v>14</v>
      </c>
      <c r="D191" s="605">
        <f t="shared" ref="D191:E193" si="2">D185+D179+D173+D167+D161+D155+D149+D143</f>
        <v>22</v>
      </c>
      <c r="E191" s="605">
        <f t="shared" si="2"/>
        <v>16882.100000000002</v>
      </c>
      <c r="F191" s="590">
        <f>E191/D191/12*1000</f>
        <v>63947.348484848495</v>
      </c>
      <c r="G191" s="788"/>
      <c r="H191" s="591">
        <f>E191*100/E189</f>
        <v>13.006019928783953</v>
      </c>
    </row>
    <row r="192" spans="1:8" s="3" customFormat="1" ht="18.75">
      <c r="A192" s="130"/>
      <c r="B192" s="604"/>
      <c r="C192" s="592" t="s">
        <v>15</v>
      </c>
      <c r="D192" s="605">
        <f t="shared" si="2"/>
        <v>224</v>
      </c>
      <c r="E192" s="605">
        <f t="shared" si="2"/>
        <v>93452.499999999985</v>
      </c>
      <c r="F192" s="590">
        <f>E192/D192/12*1000</f>
        <v>34766.555059523802</v>
      </c>
      <c r="G192" s="788"/>
      <c r="H192" s="591">
        <f>E192*100/E189</f>
        <v>71.996083271315896</v>
      </c>
    </row>
    <row r="193" spans="1:8" s="3" customFormat="1" ht="18.75">
      <c r="A193" s="130"/>
      <c r="B193" s="604"/>
      <c r="C193" s="592" t="s">
        <v>16</v>
      </c>
      <c r="D193" s="605">
        <f t="shared" si="2"/>
        <v>81.3</v>
      </c>
      <c r="E193" s="605">
        <f t="shared" si="2"/>
        <v>19467.599999999999</v>
      </c>
      <c r="F193" s="590">
        <f>E193/D193/12*1000</f>
        <v>19954.489544895448</v>
      </c>
      <c r="G193" s="788"/>
      <c r="H193" s="591">
        <f>E193/E189*100</f>
        <v>14.997896799900158</v>
      </c>
    </row>
    <row r="194" spans="1:8" s="3" customFormat="1" ht="18.75">
      <c r="A194" s="666" t="s">
        <v>369</v>
      </c>
      <c r="B194" s="667"/>
      <c r="C194" s="668"/>
      <c r="D194" s="668"/>
      <c r="E194" s="668"/>
      <c r="F194" s="617"/>
      <c r="G194" s="669"/>
      <c r="H194" s="591"/>
    </row>
    <row r="195" spans="1:8" s="3" customFormat="1" ht="129.75" customHeight="1">
      <c r="A195" s="130"/>
      <c r="B195" s="619" t="s">
        <v>370</v>
      </c>
      <c r="C195" s="610"/>
      <c r="D195" s="605"/>
      <c r="E195" s="605"/>
      <c r="F195" s="670"/>
      <c r="G195" s="792">
        <f>(E198+E200)/E196</f>
        <v>0.4987943848059454</v>
      </c>
      <c r="H195" s="591"/>
    </row>
    <row r="196" spans="1:8" s="3" customFormat="1" ht="18.75">
      <c r="A196" s="130"/>
      <c r="B196" s="612"/>
      <c r="C196" s="587" t="s">
        <v>47</v>
      </c>
      <c r="D196" s="605">
        <f>D198+D199+D200</f>
        <v>5.0999999999999996</v>
      </c>
      <c r="E196" s="605">
        <f>E198+E199+E200</f>
        <v>3027.5000000000005</v>
      </c>
      <c r="F196" s="590">
        <f>E196/D196/12*1000</f>
        <v>49468.954248366026</v>
      </c>
      <c r="G196" s="793"/>
      <c r="H196" s="591">
        <f>E196/E196*100</f>
        <v>100</v>
      </c>
    </row>
    <row r="197" spans="1:8" s="3" customFormat="1" ht="18.75">
      <c r="A197" s="130"/>
      <c r="B197" s="612"/>
      <c r="C197" s="587" t="s">
        <v>13</v>
      </c>
      <c r="D197" s="605"/>
      <c r="E197" s="605"/>
      <c r="F197" s="590"/>
      <c r="G197" s="793"/>
      <c r="H197" s="591"/>
    </row>
    <row r="198" spans="1:8" s="3" customFormat="1" ht="18.75">
      <c r="A198" s="130"/>
      <c r="B198" s="604"/>
      <c r="C198" s="592" t="s">
        <v>14</v>
      </c>
      <c r="D198" s="626">
        <v>1</v>
      </c>
      <c r="E198" s="626">
        <v>914.2</v>
      </c>
      <c r="F198" s="590">
        <f>E198/D198/12*1000</f>
        <v>76183.333333333343</v>
      </c>
      <c r="G198" s="793"/>
      <c r="H198" s="591">
        <f>E198*100/E196</f>
        <v>30.19653179190751</v>
      </c>
    </row>
    <row r="199" spans="1:8" s="3" customFormat="1" ht="18.75">
      <c r="A199" s="130"/>
      <c r="B199" s="604"/>
      <c r="C199" s="592" t="s">
        <v>15</v>
      </c>
      <c r="D199" s="626">
        <v>2.1</v>
      </c>
      <c r="E199" s="626">
        <v>1517.4</v>
      </c>
      <c r="F199" s="590">
        <f>E199/D199/12*1000</f>
        <v>60214.285714285717</v>
      </c>
      <c r="G199" s="793"/>
      <c r="H199" s="591">
        <f>E199*100/E196</f>
        <v>50.120561519405442</v>
      </c>
    </row>
    <row r="200" spans="1:8" s="3" customFormat="1" ht="18.75">
      <c r="A200" s="130"/>
      <c r="B200" s="604"/>
      <c r="C200" s="592" t="s">
        <v>16</v>
      </c>
      <c r="D200" s="626">
        <v>2</v>
      </c>
      <c r="E200" s="626">
        <v>595.9</v>
      </c>
      <c r="F200" s="590">
        <f>E200/D200/12*1000</f>
        <v>24829.166666666664</v>
      </c>
      <c r="G200" s="794"/>
      <c r="H200" s="591">
        <f>E200/E196*100</f>
        <v>19.682906688687034</v>
      </c>
    </row>
    <row r="201" spans="1:8" s="3" customFormat="1" ht="18.75">
      <c r="A201" s="666" t="s">
        <v>43</v>
      </c>
      <c r="B201" s="667"/>
      <c r="C201" s="668"/>
      <c r="D201" s="668"/>
      <c r="E201" s="668"/>
      <c r="F201" s="617"/>
      <c r="G201" s="669"/>
      <c r="H201" s="591"/>
    </row>
    <row r="202" spans="1:8" s="3" customFormat="1" ht="113.25" customHeight="1">
      <c r="A202" s="130"/>
      <c r="B202" s="619" t="str">
        <f>'[8]Итого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C202" s="610"/>
      <c r="D202" s="603"/>
      <c r="E202" s="589"/>
      <c r="F202" s="585"/>
      <c r="G202" s="789">
        <f>(E205+E207)/E203</f>
        <v>0.25355753913515533</v>
      </c>
      <c r="H202" s="591"/>
    </row>
    <row r="203" spans="1:8" s="3" customFormat="1" ht="18.75">
      <c r="A203" s="130"/>
      <c r="B203" s="612"/>
      <c r="C203" s="587" t="s">
        <v>47</v>
      </c>
      <c r="D203" s="625">
        <f>D205+D206+D207</f>
        <v>36.799999999999997</v>
      </c>
      <c r="E203" s="589">
        <f>SUM(E205:E207)</f>
        <v>22473.4</v>
      </c>
      <c r="F203" s="590">
        <f>E203/D203/12*1000</f>
        <v>50890.851449275375</v>
      </c>
      <c r="G203" s="789"/>
      <c r="H203" s="591">
        <f>E203/E203*100</f>
        <v>100</v>
      </c>
    </row>
    <row r="204" spans="1:8" s="3" customFormat="1" ht="18.75">
      <c r="A204" s="130"/>
      <c r="B204" s="612"/>
      <c r="C204" s="587" t="s">
        <v>13</v>
      </c>
      <c r="D204" s="625"/>
      <c r="E204" s="589"/>
      <c r="F204" s="590"/>
      <c r="G204" s="789"/>
      <c r="H204" s="591"/>
    </row>
    <row r="205" spans="1:8" s="3" customFormat="1" ht="18.75">
      <c r="A205" s="130"/>
      <c r="B205" s="604"/>
      <c r="C205" s="592" t="s">
        <v>14</v>
      </c>
      <c r="D205" s="626">
        <v>4</v>
      </c>
      <c r="E205" s="594">
        <v>3125.4</v>
      </c>
      <c r="F205" s="590">
        <f>E205/D205/12*1000</f>
        <v>65112.5</v>
      </c>
      <c r="G205" s="789"/>
      <c r="H205" s="591">
        <f>E205*100/E203</f>
        <v>13.907107958742335</v>
      </c>
    </row>
    <row r="206" spans="1:8" s="3" customFormat="1" ht="18.75">
      <c r="A206" s="130"/>
      <c r="B206" s="604"/>
      <c r="C206" s="592" t="s">
        <v>15</v>
      </c>
      <c r="D206" s="626">
        <v>27.3</v>
      </c>
      <c r="E206" s="594">
        <v>16775.099999999999</v>
      </c>
      <c r="F206" s="590">
        <f>E206/D206/12*1000</f>
        <v>51206.043956043948</v>
      </c>
      <c r="G206" s="789"/>
      <c r="H206" s="591">
        <f>E206*100/E203</f>
        <v>74.644246086484458</v>
      </c>
    </row>
    <row r="207" spans="1:8" s="3" customFormat="1" ht="18.75">
      <c r="A207" s="130"/>
      <c r="B207" s="604"/>
      <c r="C207" s="592" t="s">
        <v>16</v>
      </c>
      <c r="D207" s="626">
        <v>5.5</v>
      </c>
      <c r="E207" s="594">
        <v>2572.9</v>
      </c>
      <c r="F207" s="590">
        <f>E207/D207/12*1000</f>
        <v>38983.333333333336</v>
      </c>
      <c r="G207" s="789"/>
      <c r="H207" s="591">
        <f>E207/E203*100</f>
        <v>11.448645954773198</v>
      </c>
    </row>
    <row r="208" spans="1:8" s="3" customFormat="1" ht="18.75">
      <c r="A208" s="614" t="s">
        <v>44</v>
      </c>
      <c r="B208" s="615"/>
      <c r="C208" s="616"/>
      <c r="D208" s="616"/>
      <c r="E208" s="616"/>
      <c r="F208" s="617"/>
      <c r="G208" s="618"/>
      <c r="H208" s="591"/>
    </row>
    <row r="209" spans="1:11" s="3" customFormat="1" ht="98.25" customHeight="1">
      <c r="A209" s="130"/>
      <c r="B209" s="619" t="str">
        <f>'[8]Итого УК расш (о)'!$C$78</f>
        <v>Муниципальное автономное учреждение дополнительного образования ЗАТО Северск "Детская школа искусств»</v>
      </c>
      <c r="C209" s="610"/>
      <c r="D209" s="603"/>
      <c r="E209" s="589"/>
      <c r="F209" s="611"/>
      <c r="G209" s="790">
        <f>(E212+E214)/E210</f>
        <v>0.33620652625248781</v>
      </c>
      <c r="H209" s="591"/>
    </row>
    <row r="210" spans="1:11" s="3" customFormat="1" ht="18.75">
      <c r="A210" s="130"/>
      <c r="B210" s="612"/>
      <c r="C210" s="587" t="s">
        <v>47</v>
      </c>
      <c r="D210" s="625">
        <f>D212+D213+D214</f>
        <v>157</v>
      </c>
      <c r="E210" s="589">
        <f>SUM(E212:E214)</f>
        <v>62856.9</v>
      </c>
      <c r="F210" s="590">
        <f>E210/D210/12*1000</f>
        <v>33363.535031847132</v>
      </c>
      <c r="G210" s="791"/>
      <c r="H210" s="591">
        <f>E210/E210*100</f>
        <v>100</v>
      </c>
      <c r="K210" s="17"/>
    </row>
    <row r="211" spans="1:11" s="3" customFormat="1" ht="18.75">
      <c r="A211" s="130"/>
      <c r="B211" s="612"/>
      <c r="C211" s="587" t="s">
        <v>13</v>
      </c>
      <c r="D211" s="625"/>
      <c r="E211" s="589"/>
      <c r="F211" s="590"/>
      <c r="G211" s="791"/>
      <c r="H211" s="591"/>
    </row>
    <row r="212" spans="1:11" s="3" customFormat="1" ht="18.75">
      <c r="A212" s="130"/>
      <c r="B212" s="604"/>
      <c r="C212" s="592" t="s">
        <v>14</v>
      </c>
      <c r="D212" s="626">
        <v>5</v>
      </c>
      <c r="E212" s="594">
        <v>3560</v>
      </c>
      <c r="F212" s="590">
        <f>E212/D212/12*1000</f>
        <v>59333.333333333336</v>
      </c>
      <c r="G212" s="791"/>
      <c r="H212" s="591">
        <f>E212*100/E210</f>
        <v>5.6636582459523135</v>
      </c>
      <c r="K212" s="17"/>
    </row>
    <row r="213" spans="1:11" s="3" customFormat="1" ht="18.75">
      <c r="A213" s="130"/>
      <c r="B213" s="604"/>
      <c r="C213" s="592" t="s">
        <v>15</v>
      </c>
      <c r="D213" s="626">
        <v>93.4</v>
      </c>
      <c r="E213" s="594">
        <v>41724</v>
      </c>
      <c r="F213" s="590">
        <f>E213/D213/12*1000</f>
        <v>37226.980728051385</v>
      </c>
      <c r="G213" s="791"/>
      <c r="H213" s="591">
        <f>E213*100/E210</f>
        <v>66.379347374751219</v>
      </c>
      <c r="K213" s="17"/>
    </row>
    <row r="214" spans="1:11" s="3" customFormat="1" ht="18.75">
      <c r="A214" s="130"/>
      <c r="B214" s="604"/>
      <c r="C214" s="592" t="s">
        <v>16</v>
      </c>
      <c r="D214" s="626">
        <v>58.6</v>
      </c>
      <c r="E214" s="594">
        <v>17572.900000000001</v>
      </c>
      <c r="F214" s="590">
        <f>E214/D214/12*1000</f>
        <v>24989.903299203645</v>
      </c>
      <c r="G214" s="791"/>
      <c r="H214" s="591">
        <f>E214/E210*100</f>
        <v>27.956994379296468</v>
      </c>
      <c r="K214" s="17"/>
    </row>
    <row r="215" spans="1:11" s="3" customFormat="1" ht="115.5" customHeight="1">
      <c r="A215" s="587"/>
      <c r="B215" s="609" t="str">
        <f>'[8]Итого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C215" s="130"/>
      <c r="D215" s="603"/>
      <c r="E215" s="589"/>
      <c r="F215" s="611"/>
      <c r="G215" s="790">
        <f>(E218+E220)/E216</f>
        <v>0.50544536896517644</v>
      </c>
      <c r="H215" s="591"/>
    </row>
    <row r="216" spans="1:11" s="3" customFormat="1" ht="18.75">
      <c r="A216" s="130"/>
      <c r="B216" s="612"/>
      <c r="C216" s="587" t="s">
        <v>47</v>
      </c>
      <c r="D216" s="625">
        <f>D218+D219+D220</f>
        <v>42.2</v>
      </c>
      <c r="E216" s="589">
        <f>SUM(E218:E220)</f>
        <v>17198.099999999999</v>
      </c>
      <c r="F216" s="590">
        <f>E216/D216/12*1000</f>
        <v>33961.49289099525</v>
      </c>
      <c r="G216" s="791"/>
      <c r="H216" s="591">
        <f>E216/E216*100</f>
        <v>100</v>
      </c>
    </row>
    <row r="217" spans="1:11" s="3" customFormat="1" ht="18.75">
      <c r="A217" s="130"/>
      <c r="B217" s="612"/>
      <c r="C217" s="587" t="s">
        <v>13</v>
      </c>
      <c r="D217" s="625"/>
      <c r="E217" s="589"/>
      <c r="F217" s="590"/>
      <c r="G217" s="791"/>
      <c r="H217" s="591"/>
    </row>
    <row r="218" spans="1:11" s="3" customFormat="1" ht="18.75">
      <c r="A218" s="130"/>
      <c r="B218" s="604"/>
      <c r="C218" s="592" t="s">
        <v>14</v>
      </c>
      <c r="D218" s="626">
        <v>5</v>
      </c>
      <c r="E218" s="594">
        <v>3864</v>
      </c>
      <c r="F218" s="590">
        <f>E218/D218/12*1000</f>
        <v>64399.999999999993</v>
      </c>
      <c r="G218" s="791"/>
      <c r="H218" s="591">
        <f>E218*100/E216</f>
        <v>22.467598164913568</v>
      </c>
    </row>
    <row r="219" spans="1:11" s="3" customFormat="1" ht="18.75">
      <c r="A219" s="130"/>
      <c r="B219" s="604"/>
      <c r="C219" s="592" t="s">
        <v>15</v>
      </c>
      <c r="D219" s="626">
        <v>21</v>
      </c>
      <c r="E219" s="594">
        <v>8505.4</v>
      </c>
      <c r="F219" s="590">
        <f>E219/D219/12*1000</f>
        <v>33751.5873015873</v>
      </c>
      <c r="G219" s="791"/>
      <c r="H219" s="591">
        <f>E219*100/E216</f>
        <v>49.455463103482366</v>
      </c>
    </row>
    <row r="220" spans="1:11" s="3" customFormat="1" ht="18.75">
      <c r="A220" s="130"/>
      <c r="B220" s="604"/>
      <c r="C220" s="592" t="s">
        <v>16</v>
      </c>
      <c r="D220" s="626">
        <v>16.2</v>
      </c>
      <c r="E220" s="594">
        <v>4828.7</v>
      </c>
      <c r="F220" s="590">
        <f>E220/D220/12*1000</f>
        <v>24838.991769547323</v>
      </c>
      <c r="G220" s="791"/>
      <c r="H220" s="591">
        <f>E220/E216*100</f>
        <v>28.076938731604073</v>
      </c>
    </row>
    <row r="221" spans="1:11" s="3" customFormat="1" ht="129.75" customHeight="1">
      <c r="A221" s="587"/>
      <c r="B221" s="609" t="str">
        <f>'[8]Итого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C221" s="609"/>
      <c r="D221" s="603"/>
      <c r="E221" s="589"/>
      <c r="F221" s="611"/>
      <c r="G221" s="790">
        <f>(E224+E226)/E222</f>
        <v>0.39396079816351753</v>
      </c>
      <c r="H221" s="591"/>
    </row>
    <row r="222" spans="1:11" s="3" customFormat="1" ht="18.75">
      <c r="A222" s="130"/>
      <c r="B222" s="612"/>
      <c r="C222" s="587" t="s">
        <v>47</v>
      </c>
      <c r="D222" s="625">
        <f>D224+D225+D226</f>
        <v>24.7</v>
      </c>
      <c r="E222" s="589">
        <f>SUM(E224:E226)</f>
        <v>9627.1</v>
      </c>
      <c r="F222" s="590">
        <f>E222/D222/12*1000</f>
        <v>32480.094466936571</v>
      </c>
      <c r="G222" s="791"/>
      <c r="H222" s="591">
        <f>E222/E222*100</f>
        <v>100</v>
      </c>
    </row>
    <row r="223" spans="1:11" s="3" customFormat="1" ht="18.75">
      <c r="A223" s="130"/>
      <c r="B223" s="612"/>
      <c r="C223" s="587" t="s">
        <v>13</v>
      </c>
      <c r="D223" s="625"/>
      <c r="E223" s="589"/>
      <c r="F223" s="590"/>
      <c r="G223" s="791"/>
      <c r="H223" s="591"/>
    </row>
    <row r="224" spans="1:11" s="3" customFormat="1" ht="18.75">
      <c r="A224" s="130"/>
      <c r="B224" s="604"/>
      <c r="C224" s="592" t="s">
        <v>14</v>
      </c>
      <c r="D224" s="626">
        <v>2</v>
      </c>
      <c r="E224" s="594">
        <v>1130.5999999999999</v>
      </c>
      <c r="F224" s="590">
        <f>E224/D224/12*1000</f>
        <v>47108.333333333328</v>
      </c>
      <c r="G224" s="791"/>
      <c r="H224" s="591">
        <f>E224*100/E222</f>
        <v>11.743931194232944</v>
      </c>
    </row>
    <row r="225" spans="1:8" s="3" customFormat="1" ht="18.75">
      <c r="A225" s="130"/>
      <c r="B225" s="604"/>
      <c r="C225" s="592" t="s">
        <v>15</v>
      </c>
      <c r="D225" s="626">
        <v>13</v>
      </c>
      <c r="E225" s="594">
        <v>5834.4</v>
      </c>
      <c r="F225" s="590">
        <f>E225/D225/12*1000</f>
        <v>37400</v>
      </c>
      <c r="G225" s="791"/>
      <c r="H225" s="591">
        <f>E225*100/E222</f>
        <v>60.603920183648242</v>
      </c>
    </row>
    <row r="226" spans="1:8" s="3" customFormat="1" ht="18.75">
      <c r="A226" s="130"/>
      <c r="B226" s="604"/>
      <c r="C226" s="592" t="s">
        <v>16</v>
      </c>
      <c r="D226" s="626">
        <v>9.6999999999999993</v>
      </c>
      <c r="E226" s="594">
        <v>2662.1</v>
      </c>
      <c r="F226" s="590">
        <f>E226/D226/12*1000</f>
        <v>22870.27491408935</v>
      </c>
      <c r="G226" s="791"/>
      <c r="H226" s="591">
        <f>E226/E222*100</f>
        <v>27.652148622118812</v>
      </c>
    </row>
    <row r="227" spans="1:8" s="3" customFormat="1" ht="54" customHeight="1">
      <c r="A227" s="130"/>
      <c r="B227" s="671" t="s">
        <v>45</v>
      </c>
      <c r="C227" s="672"/>
      <c r="D227" s="673"/>
      <c r="E227" s="589"/>
      <c r="F227" s="585"/>
      <c r="G227" s="789">
        <f>(E230+E232)/E228</f>
        <v>0.3748607581669029</v>
      </c>
      <c r="H227" s="591"/>
    </row>
    <row r="228" spans="1:8" s="3" customFormat="1" ht="18.75">
      <c r="A228" s="130"/>
      <c r="B228" s="601"/>
      <c r="C228" s="602" t="s">
        <v>48</v>
      </c>
      <c r="D228" s="603">
        <f>D230+D231+D232</f>
        <v>223.9</v>
      </c>
      <c r="E228" s="599">
        <f>E230+E231+E232</f>
        <v>89682.1</v>
      </c>
      <c r="F228" s="590">
        <f>E228/D228/12*1000</f>
        <v>33378.777728152447</v>
      </c>
      <c r="G228" s="789"/>
      <c r="H228" s="591">
        <f>E228/E228*100</f>
        <v>100</v>
      </c>
    </row>
    <row r="229" spans="1:8" s="3" customFormat="1" ht="18.75">
      <c r="A229" s="130"/>
      <c r="B229" s="601"/>
      <c r="C229" s="602" t="s">
        <v>13</v>
      </c>
      <c r="D229" s="603"/>
      <c r="E229" s="589"/>
      <c r="F229" s="590"/>
      <c r="G229" s="789"/>
      <c r="H229" s="591"/>
    </row>
    <row r="230" spans="1:8" s="3" customFormat="1" ht="18.75">
      <c r="A230" s="130"/>
      <c r="B230" s="604"/>
      <c r="C230" s="592" t="s">
        <v>14</v>
      </c>
      <c r="D230" s="626">
        <f t="shared" ref="D230:E232" si="3">D224+D218+D212</f>
        <v>12</v>
      </c>
      <c r="E230" s="594">
        <f t="shared" si="3"/>
        <v>8554.6</v>
      </c>
      <c r="F230" s="590">
        <f>E230/D230/12*1000</f>
        <v>59406.944444444438</v>
      </c>
      <c r="G230" s="789"/>
      <c r="H230" s="591">
        <f>E230*100/E228</f>
        <v>9.5388042875891621</v>
      </c>
    </row>
    <row r="231" spans="1:8" s="3" customFormat="1" ht="18.75">
      <c r="A231" s="130"/>
      <c r="B231" s="604"/>
      <c r="C231" s="592" t="s">
        <v>15</v>
      </c>
      <c r="D231" s="626">
        <f t="shared" si="3"/>
        <v>127.4</v>
      </c>
      <c r="E231" s="594">
        <f t="shared" si="3"/>
        <v>56063.8</v>
      </c>
      <c r="F231" s="590">
        <f>E231/D231/12*1000</f>
        <v>36671.768707482988</v>
      </c>
      <c r="G231" s="789"/>
      <c r="H231" s="591">
        <f>E231*100/E228</f>
        <v>62.513924183309712</v>
      </c>
    </row>
    <row r="232" spans="1:8" s="3" customFormat="1" ht="18.75">
      <c r="A232" s="130"/>
      <c r="B232" s="604"/>
      <c r="C232" s="592" t="s">
        <v>16</v>
      </c>
      <c r="D232" s="626">
        <f t="shared" si="3"/>
        <v>84.5</v>
      </c>
      <c r="E232" s="594">
        <f t="shared" si="3"/>
        <v>25063.7</v>
      </c>
      <c r="F232" s="590">
        <f>E232/D232/12*1000</f>
        <v>24717.652859960552</v>
      </c>
      <c r="G232" s="789"/>
      <c r="H232" s="591">
        <f>E232/E228*100</f>
        <v>27.947271529101126</v>
      </c>
    </row>
    <row r="233" spans="1:8" s="3" customFormat="1" ht="33" customHeight="1">
      <c r="A233" s="597"/>
      <c r="B233" s="597" t="s">
        <v>400</v>
      </c>
      <c r="C233" s="597"/>
      <c r="D233" s="598"/>
      <c r="E233" s="599"/>
      <c r="F233" s="600"/>
      <c r="G233" s="788">
        <f>(E236+E238)/E234</f>
        <v>0.30661853151718482</v>
      </c>
      <c r="H233" s="591"/>
    </row>
    <row r="234" spans="1:8" s="3" customFormat="1" ht="18.75">
      <c r="A234" s="130"/>
      <c r="B234" s="601"/>
      <c r="C234" s="602" t="s">
        <v>48</v>
      </c>
      <c r="D234" s="603">
        <f>D236+D237+D238</f>
        <v>766.00000000000011</v>
      </c>
      <c r="E234" s="599">
        <f>E236+E237+E238</f>
        <v>323395</v>
      </c>
      <c r="F234" s="590">
        <f>E234/D234/12*1000</f>
        <v>35182.223672758919</v>
      </c>
      <c r="G234" s="788"/>
      <c r="H234" s="591">
        <f>E234/E234*100</f>
        <v>100</v>
      </c>
    </row>
    <row r="235" spans="1:8" s="3" customFormat="1" ht="18.75">
      <c r="A235" s="130"/>
      <c r="B235" s="601"/>
      <c r="C235" s="602" t="s">
        <v>13</v>
      </c>
      <c r="D235" s="603"/>
      <c r="E235" s="599"/>
      <c r="F235" s="590"/>
      <c r="G235" s="788"/>
      <c r="H235" s="591"/>
    </row>
    <row r="236" spans="1:8" s="3" customFormat="1" ht="18.75">
      <c r="A236" s="130"/>
      <c r="B236" s="604"/>
      <c r="C236" s="592" t="s">
        <v>14</v>
      </c>
      <c r="D236" s="605">
        <f>D230+D205+D191+D136+D117+D87+D80+D73+D66+D59+D52+D198</f>
        <v>57.8</v>
      </c>
      <c r="E236" s="605">
        <f>E230+E205+E191+E136+E117+E87+E80+E73+E66+E59+E52+E198</f>
        <v>41111</v>
      </c>
      <c r="F236" s="590">
        <f>E236/D236/12*1000</f>
        <v>59271.914648212231</v>
      </c>
      <c r="G236" s="788"/>
      <c r="H236" s="591">
        <f>E236*100/E234</f>
        <v>12.712317753830455</v>
      </c>
    </row>
    <row r="237" spans="1:8" s="3" customFormat="1" ht="18.75">
      <c r="A237" s="130"/>
      <c r="B237" s="604"/>
      <c r="C237" s="592" t="s">
        <v>15</v>
      </c>
      <c r="D237" s="605">
        <f t="shared" ref="D237:E238" si="4">D231+D206+D192+D137+D118+D88+D81+D74+D67+D60+D53+D199</f>
        <v>492.40000000000003</v>
      </c>
      <c r="E237" s="605">
        <f t="shared" si="4"/>
        <v>224236.09999999998</v>
      </c>
      <c r="F237" s="590">
        <f>E237/D237/12*1000</f>
        <v>37949.515976171126</v>
      </c>
      <c r="G237" s="788"/>
      <c r="H237" s="591">
        <f>E237*100/E234</f>
        <v>69.338146848281497</v>
      </c>
    </row>
    <row r="238" spans="1:8" s="3" customFormat="1" ht="18.75">
      <c r="A238" s="130"/>
      <c r="B238" s="604"/>
      <c r="C238" s="592" t="s">
        <v>16</v>
      </c>
      <c r="D238" s="605">
        <f t="shared" si="4"/>
        <v>215.80000000000004</v>
      </c>
      <c r="E238" s="605">
        <f t="shared" si="4"/>
        <v>58047.899999999994</v>
      </c>
      <c r="F238" s="590">
        <f>E238/D238/12*1000</f>
        <v>22415.778498609816</v>
      </c>
      <c r="G238" s="788"/>
      <c r="H238" s="591">
        <f>E238/E234*100</f>
        <v>17.949535397888031</v>
      </c>
    </row>
    <row r="239" spans="1:8" s="3" customFormat="1" ht="35.25" customHeight="1">
      <c r="A239" s="787" t="s">
        <v>413</v>
      </c>
      <c r="B239" s="787"/>
      <c r="C239" s="597"/>
      <c r="D239" s="598"/>
      <c r="E239" s="599"/>
      <c r="F239" s="600"/>
      <c r="G239" s="788">
        <f>(E242+E244)/E240</f>
        <v>0.30830343186016773</v>
      </c>
      <c r="H239" s="591"/>
    </row>
    <row r="240" spans="1:8" s="3" customFormat="1" ht="18.75">
      <c r="A240" s="674"/>
      <c r="B240" s="675"/>
      <c r="C240" s="602" t="s">
        <v>48</v>
      </c>
      <c r="D240" s="603">
        <f>D242+D243+D244</f>
        <v>852.80000000000007</v>
      </c>
      <c r="E240" s="599">
        <f>E242+E243+E244</f>
        <v>360294.39999999997</v>
      </c>
      <c r="F240" s="590">
        <f>E240/D240/12*1000</f>
        <v>35207.004377736077</v>
      </c>
      <c r="G240" s="788"/>
      <c r="H240" s="591">
        <f>E240/E240*100</f>
        <v>100</v>
      </c>
    </row>
    <row r="241" spans="2:8">
      <c r="B241" s="601"/>
      <c r="C241" s="602" t="s">
        <v>13</v>
      </c>
      <c r="D241" s="603"/>
      <c r="E241" s="599"/>
      <c r="F241" s="590"/>
      <c r="G241" s="788"/>
      <c r="H241" s="591"/>
    </row>
    <row r="242" spans="2:8">
      <c r="B242" s="604"/>
      <c r="C242" s="592" t="s">
        <v>14</v>
      </c>
      <c r="D242" s="605">
        <f t="shared" ref="D242:E244" si="5">D44+D236</f>
        <v>63.8</v>
      </c>
      <c r="E242" s="605">
        <f t="shared" si="5"/>
        <v>44180.3</v>
      </c>
      <c r="F242" s="590">
        <f>E242/D242/12*1000</f>
        <v>57706.765935214215</v>
      </c>
      <c r="G242" s="788"/>
      <c r="H242" s="591">
        <f>E242*100/E240</f>
        <v>12.26227773731704</v>
      </c>
    </row>
    <row r="243" spans="2:8">
      <c r="B243" s="604"/>
      <c r="C243" s="592" t="s">
        <v>15</v>
      </c>
      <c r="D243" s="605">
        <f t="shared" si="5"/>
        <v>547.20000000000005</v>
      </c>
      <c r="E243" s="605">
        <f t="shared" si="5"/>
        <v>249214.39999999997</v>
      </c>
      <c r="F243" s="590">
        <f>E243/D243/12*1000</f>
        <v>37952.97270955165</v>
      </c>
      <c r="G243" s="788"/>
      <c r="H243" s="591">
        <f>E243*100/E240</f>
        <v>69.169656813983224</v>
      </c>
    </row>
    <row r="244" spans="2:8">
      <c r="B244" s="604"/>
      <c r="C244" s="592" t="s">
        <v>16</v>
      </c>
      <c r="D244" s="605">
        <f t="shared" si="5"/>
        <v>241.80000000000004</v>
      </c>
      <c r="E244" s="605">
        <f t="shared" si="5"/>
        <v>66899.7</v>
      </c>
      <c r="F244" s="590">
        <f>E244/D244/12*1000</f>
        <v>23056.141439205949</v>
      </c>
      <c r="G244" s="788"/>
      <c r="H244" s="591">
        <f>E244/E240*100</f>
        <v>18.568065448699731</v>
      </c>
    </row>
  </sheetData>
  <mergeCells count="44">
    <mergeCell ref="A47:H47"/>
    <mergeCell ref="D2:G2"/>
    <mergeCell ref="A4:G4"/>
    <mergeCell ref="A5:G5"/>
    <mergeCell ref="A9:G9"/>
    <mergeCell ref="A10:H10"/>
    <mergeCell ref="G11:G16"/>
    <mergeCell ref="G17:G22"/>
    <mergeCell ref="G23:G28"/>
    <mergeCell ref="G29:G34"/>
    <mergeCell ref="G35:G40"/>
    <mergeCell ref="G41:G46"/>
    <mergeCell ref="G121:G126"/>
    <mergeCell ref="G49:G54"/>
    <mergeCell ref="G56:G61"/>
    <mergeCell ref="G63:G68"/>
    <mergeCell ref="G70:G75"/>
    <mergeCell ref="G77:G82"/>
    <mergeCell ref="G84:G89"/>
    <mergeCell ref="G91:G96"/>
    <mergeCell ref="G97:G102"/>
    <mergeCell ref="G103:G108"/>
    <mergeCell ref="G109:G114"/>
    <mergeCell ref="G115:G119"/>
    <mergeCell ref="G195:G200"/>
    <mergeCell ref="G127:G132"/>
    <mergeCell ref="G133:G138"/>
    <mergeCell ref="G140:G145"/>
    <mergeCell ref="G146:G151"/>
    <mergeCell ref="G152:G157"/>
    <mergeCell ref="G158:G163"/>
    <mergeCell ref="G164:G169"/>
    <mergeCell ref="G170:G175"/>
    <mergeCell ref="G176:G181"/>
    <mergeCell ref="G182:G187"/>
    <mergeCell ref="G188:G193"/>
    <mergeCell ref="A239:B239"/>
    <mergeCell ref="G239:G244"/>
    <mergeCell ref="G202:G207"/>
    <mergeCell ref="G209:G214"/>
    <mergeCell ref="G215:G220"/>
    <mergeCell ref="G221:G226"/>
    <mergeCell ref="G227:G232"/>
    <mergeCell ref="G233:G238"/>
  </mergeCells>
  <pageMargins left="0.39370078740157483" right="0" top="0" bottom="0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J242"/>
  <sheetViews>
    <sheetView view="pageBreakPreview" zoomScale="70" zoomScaleNormal="80" zoomScaleSheetLayoutView="70" workbookViewId="0">
      <pane ySplit="7" topLeftCell="A155" activePane="bottomLeft" state="frozen"/>
      <selection activeCell="J74" sqref="J74"/>
      <selection pane="bottomLeft" activeCell="J74" sqref="J74"/>
    </sheetView>
  </sheetViews>
  <sheetFormatPr defaultRowHeight="15.75"/>
  <cols>
    <col min="1" max="1" width="23.42578125" style="725" customWidth="1"/>
    <col min="2" max="2" width="30.42578125" style="725" customWidth="1"/>
    <col min="3" max="3" width="53.28515625" style="576" customWidth="1"/>
    <col min="4" max="4" width="15.28515625" style="725" customWidth="1"/>
    <col min="5" max="5" width="20.28515625" style="576" customWidth="1"/>
    <col min="6" max="6" width="20.28515625" style="726" hidden="1" customWidth="1"/>
    <col min="7" max="7" width="21.28515625" style="576" customWidth="1"/>
    <col min="8" max="8" width="10" style="106" hidden="1" customWidth="1"/>
    <col min="9" max="9" width="12.28515625" style="106" hidden="1" customWidth="1"/>
    <col min="10" max="10" width="0" style="106" hidden="1" customWidth="1"/>
  </cols>
  <sheetData>
    <row r="1" spans="1:10" ht="18.75">
      <c r="A1" s="676"/>
      <c r="B1" s="676"/>
      <c r="C1" s="2"/>
      <c r="D1" s="676"/>
      <c r="E1" s="2"/>
      <c r="F1" s="677"/>
      <c r="G1" s="579" t="s">
        <v>414</v>
      </c>
    </row>
    <row r="2" spans="1:10" ht="18.75">
      <c r="A2" s="676"/>
      <c r="B2" s="676"/>
      <c r="C2" s="2"/>
      <c r="D2" s="676"/>
      <c r="E2" s="804" t="s">
        <v>274</v>
      </c>
      <c r="F2" s="804"/>
      <c r="G2" s="804"/>
      <c r="H2" s="678"/>
    </row>
    <row r="3" spans="1:10" ht="18.75">
      <c r="A3" s="676"/>
      <c r="B3" s="676"/>
      <c r="C3" s="2"/>
      <c r="D3" s="676"/>
      <c r="E3" s="2"/>
      <c r="F3" s="677"/>
      <c r="G3" s="679"/>
    </row>
    <row r="4" spans="1:10" ht="18.75">
      <c r="A4" s="676"/>
      <c r="B4" s="744" t="s">
        <v>293</v>
      </c>
      <c r="C4" s="744"/>
      <c r="D4" s="744"/>
      <c r="E4" s="744"/>
      <c r="F4" s="744"/>
      <c r="G4" s="744"/>
    </row>
    <row r="5" spans="1:10" ht="18" customHeight="1">
      <c r="A5" s="676"/>
      <c r="B5" s="744" t="s">
        <v>49</v>
      </c>
      <c r="C5" s="744"/>
      <c r="D5" s="744"/>
      <c r="E5" s="744"/>
      <c r="F5" s="744"/>
      <c r="G5" s="744"/>
    </row>
    <row r="6" spans="1:10" ht="18.75">
      <c r="A6" s="676"/>
      <c r="B6" s="676"/>
      <c r="C6" s="2"/>
      <c r="D6" s="676"/>
      <c r="E6" s="2"/>
      <c r="F6" s="677"/>
      <c r="G6" s="2"/>
    </row>
    <row r="7" spans="1:10" s="3" customFormat="1" ht="158.25" customHeight="1">
      <c r="A7" s="582" t="s">
        <v>314</v>
      </c>
      <c r="B7" s="582" t="s">
        <v>404</v>
      </c>
      <c r="C7" s="582" t="s">
        <v>415</v>
      </c>
      <c r="D7" s="582" t="s">
        <v>11</v>
      </c>
      <c r="E7" s="582" t="s">
        <v>51</v>
      </c>
      <c r="F7" s="680" t="s">
        <v>307</v>
      </c>
      <c r="G7" s="582" t="s">
        <v>308</v>
      </c>
      <c r="H7" s="379"/>
      <c r="I7" s="379"/>
      <c r="J7" s="379"/>
    </row>
    <row r="8" spans="1:10" s="3" customFormat="1" ht="18.75">
      <c r="A8" s="584">
        <v>1</v>
      </c>
      <c r="B8" s="584">
        <v>2</v>
      </c>
      <c r="C8" s="584">
        <v>3</v>
      </c>
      <c r="D8" s="584">
        <v>4</v>
      </c>
      <c r="E8" s="584">
        <v>5</v>
      </c>
      <c r="F8" s="681"/>
      <c r="G8" s="584">
        <v>6</v>
      </c>
      <c r="H8" s="379"/>
      <c r="I8" s="379"/>
      <c r="J8" s="379"/>
    </row>
    <row r="9" spans="1:10" s="3" customFormat="1" ht="24.75" customHeight="1">
      <c r="A9" s="801" t="s">
        <v>406</v>
      </c>
      <c r="B9" s="802"/>
      <c r="C9" s="802"/>
      <c r="D9" s="802"/>
      <c r="E9" s="802"/>
      <c r="F9" s="802"/>
      <c r="G9" s="803"/>
      <c r="H9" s="379"/>
      <c r="I9" s="379"/>
      <c r="J9" s="379"/>
    </row>
    <row r="10" spans="1:10" s="3" customFormat="1" ht="22.5" customHeight="1">
      <c r="A10" s="801"/>
      <c r="B10" s="802"/>
      <c r="C10" s="802"/>
      <c r="D10" s="802"/>
      <c r="E10" s="802"/>
      <c r="F10" s="802"/>
      <c r="G10" s="803"/>
      <c r="H10" s="379"/>
      <c r="I10" s="379"/>
      <c r="J10" s="379"/>
    </row>
    <row r="11" spans="1:10" s="3" customFormat="1" ht="37.5">
      <c r="A11" s="596"/>
      <c r="B11" s="26" t="s">
        <v>383</v>
      </c>
      <c r="C11" s="682"/>
      <c r="D11" s="682"/>
      <c r="E11" s="682"/>
      <c r="F11" s="682"/>
      <c r="G11" s="683"/>
      <c r="H11" s="379"/>
      <c r="I11" s="379"/>
      <c r="J11" s="379"/>
    </row>
    <row r="12" spans="1:10" s="3" customFormat="1" ht="18.75">
      <c r="A12" s="596"/>
      <c r="B12" s="682"/>
      <c r="C12" s="592" t="s">
        <v>14</v>
      </c>
      <c r="D12" s="593">
        <f>'приложение 3 ДПО'!D14</f>
        <v>2.6</v>
      </c>
      <c r="E12" s="589">
        <f>F12/D12/12*1000</f>
        <v>38214.743589743586</v>
      </c>
      <c r="F12" s="684">
        <f>'приложение 3 ДПО'!E14</f>
        <v>1192.3</v>
      </c>
      <c r="G12" s="217">
        <f>E12/E13</f>
        <v>1.0864583693029</v>
      </c>
      <c r="H12" s="379"/>
      <c r="I12" s="379"/>
      <c r="J12" s="379"/>
    </row>
    <row r="13" spans="1:10" s="3" customFormat="1" ht="18.75">
      <c r="A13" s="596"/>
      <c r="B13" s="682"/>
      <c r="C13" s="592" t="s">
        <v>15</v>
      </c>
      <c r="D13" s="593">
        <f>'приложение 3 ДПО'!D15</f>
        <v>19</v>
      </c>
      <c r="E13" s="589">
        <f>F13/D13/12*1000</f>
        <v>35173.68421052632</v>
      </c>
      <c r="F13" s="684">
        <f>'приложение 3 ДПО'!E15</f>
        <v>8019.6</v>
      </c>
      <c r="G13" s="217">
        <f>E13/E13</f>
        <v>1</v>
      </c>
      <c r="H13" s="379"/>
      <c r="I13" s="379"/>
      <c r="J13" s="379"/>
    </row>
    <row r="14" spans="1:10" s="3" customFormat="1" ht="18.75">
      <c r="A14" s="596"/>
      <c r="B14" s="682"/>
      <c r="C14" s="592" t="s">
        <v>309</v>
      </c>
      <c r="D14" s="593">
        <f>'приложение 3 ДПО'!D16</f>
        <v>7.8</v>
      </c>
      <c r="E14" s="589">
        <f>F14/D14/12*1000</f>
        <v>31584.401709401714</v>
      </c>
      <c r="F14" s="684">
        <f>'приложение 3 ДПО'!E16</f>
        <v>2956.3</v>
      </c>
      <c r="G14" s="217">
        <f>E14/E13</f>
        <v>0.89795545784622555</v>
      </c>
      <c r="H14" s="379"/>
      <c r="I14" s="379"/>
      <c r="J14" s="379"/>
    </row>
    <row r="15" spans="1:10" s="3" customFormat="1" ht="37.5">
      <c r="A15" s="596"/>
      <c r="B15" s="26" t="s">
        <v>384</v>
      </c>
      <c r="C15" s="682"/>
      <c r="D15" s="682"/>
      <c r="E15" s="682"/>
      <c r="F15" s="682"/>
      <c r="G15" s="683"/>
      <c r="H15" s="379"/>
      <c r="I15" s="379"/>
      <c r="J15" s="379"/>
    </row>
    <row r="16" spans="1:10" s="3" customFormat="1" ht="18.75">
      <c r="A16" s="596"/>
      <c r="B16" s="682"/>
      <c r="C16" s="592" t="s">
        <v>14</v>
      </c>
      <c r="D16" s="593">
        <f>'приложение 3 ДПО'!D20</f>
        <v>0.4</v>
      </c>
      <c r="E16" s="589">
        <f>F16/D16/12*1000</f>
        <v>86791.666666666672</v>
      </c>
      <c r="F16" s="684">
        <f>'приложение 3 ДПО'!E20</f>
        <v>416.6</v>
      </c>
      <c r="G16" s="217">
        <f>E16/E17</f>
        <v>2.0716885803512817</v>
      </c>
      <c r="H16" s="379"/>
      <c r="I16" s="379"/>
      <c r="J16" s="379"/>
    </row>
    <row r="17" spans="1:10" s="3" customFormat="1" ht="18.75">
      <c r="A17" s="596"/>
      <c r="B17" s="682"/>
      <c r="C17" s="592" t="s">
        <v>15</v>
      </c>
      <c r="D17" s="593">
        <f>'приложение 3 ДПО'!D21</f>
        <v>10</v>
      </c>
      <c r="E17" s="589">
        <f>F17/D17/12*1000</f>
        <v>41894.166666666672</v>
      </c>
      <c r="F17" s="684">
        <f>'приложение 3 ДПО'!E21</f>
        <v>5027.3</v>
      </c>
      <c r="G17" s="217">
        <f>E17/E17</f>
        <v>1</v>
      </c>
      <c r="H17" s="379"/>
      <c r="I17" s="379"/>
      <c r="J17" s="379"/>
    </row>
    <row r="18" spans="1:10" s="3" customFormat="1" ht="18.75">
      <c r="A18" s="596"/>
      <c r="B18" s="682"/>
      <c r="C18" s="592" t="s">
        <v>309</v>
      </c>
      <c r="D18" s="593">
        <f>'приложение 3 ДПО'!D22</f>
        <v>6</v>
      </c>
      <c r="E18" s="589">
        <f>F18/D18/12*1000</f>
        <v>36436.111111111109</v>
      </c>
      <c r="F18" s="684">
        <f>'приложение 3 ДПО'!E22</f>
        <v>2623.4</v>
      </c>
      <c r="G18" s="217">
        <f>E18/E17</f>
        <v>0.86971800635198471</v>
      </c>
      <c r="H18" s="379"/>
      <c r="I18" s="379"/>
      <c r="J18" s="379"/>
    </row>
    <row r="19" spans="1:10" s="3" customFormat="1" ht="37.5">
      <c r="A19" s="596"/>
      <c r="B19" s="26" t="s">
        <v>385</v>
      </c>
      <c r="C19" s="682"/>
      <c r="D19" s="682"/>
      <c r="E19" s="682"/>
      <c r="F19" s="682"/>
      <c r="G19" s="683"/>
      <c r="H19" s="379"/>
      <c r="I19" s="379"/>
      <c r="J19" s="379"/>
    </row>
    <row r="20" spans="1:10" s="3" customFormat="1" ht="18.75">
      <c r="A20" s="596"/>
      <c r="B20" s="682"/>
      <c r="C20" s="592" t="s">
        <v>14</v>
      </c>
      <c r="D20" s="593">
        <f>'приложение 3 ДПО'!D26</f>
        <v>1</v>
      </c>
      <c r="E20" s="589">
        <f>F20/D20/12*1000</f>
        <v>41291.666666666664</v>
      </c>
      <c r="F20" s="684">
        <f>'приложение 3 ДПО'!E26</f>
        <v>495.5</v>
      </c>
      <c r="G20" s="217">
        <f>E20/E21</f>
        <v>1.1784100490778977</v>
      </c>
      <c r="H20" s="379"/>
      <c r="I20" s="379"/>
      <c r="J20" s="379"/>
    </row>
    <row r="21" spans="1:10" s="3" customFormat="1" ht="18.75">
      <c r="A21" s="596"/>
      <c r="B21" s="682"/>
      <c r="C21" s="592" t="s">
        <v>15</v>
      </c>
      <c r="D21" s="593">
        <f>'приложение 3 ДПО'!D27</f>
        <v>11</v>
      </c>
      <c r="E21" s="589">
        <f>F21/D21/12*1000</f>
        <v>35040.151515151512</v>
      </c>
      <c r="F21" s="684">
        <f>'приложение 3 ДПО'!E27</f>
        <v>4625.3</v>
      </c>
      <c r="G21" s="217">
        <f>E21/E21</f>
        <v>1</v>
      </c>
      <c r="H21" s="379"/>
      <c r="I21" s="379"/>
      <c r="J21" s="379"/>
    </row>
    <row r="22" spans="1:10" s="3" customFormat="1" ht="18.75">
      <c r="A22" s="596"/>
      <c r="B22" s="682"/>
      <c r="C22" s="592" t="s">
        <v>309</v>
      </c>
      <c r="D22" s="593">
        <f>'приложение 3 ДПО'!D28</f>
        <v>5</v>
      </c>
      <c r="E22" s="589">
        <f>F22/D22/12*1000</f>
        <v>23486.666666666668</v>
      </c>
      <c r="F22" s="684">
        <f>'приложение 3 ДПО'!E28</f>
        <v>1409.2</v>
      </c>
      <c r="G22" s="217">
        <f>E22/E21</f>
        <v>0.67027868462586215</v>
      </c>
      <c r="H22" s="379"/>
      <c r="I22" s="379"/>
      <c r="J22" s="379"/>
    </row>
    <row r="23" spans="1:10" s="3" customFormat="1" ht="37.5">
      <c r="A23" s="596"/>
      <c r="B23" s="26" t="s">
        <v>386</v>
      </c>
      <c r="C23" s="682"/>
      <c r="D23" s="682"/>
      <c r="E23" s="682"/>
      <c r="F23" s="682"/>
      <c r="G23" s="683"/>
      <c r="H23" s="379"/>
      <c r="I23" s="379"/>
      <c r="J23" s="379"/>
    </row>
    <row r="24" spans="1:10" s="3" customFormat="1" ht="18.75">
      <c r="A24" s="596"/>
      <c r="B24" s="682"/>
      <c r="C24" s="592" t="s">
        <v>14</v>
      </c>
      <c r="D24" s="593">
        <f>'приложение 3 ДПО'!D32</f>
        <v>1</v>
      </c>
      <c r="E24" s="589">
        <f>F24/D24/12*1000</f>
        <v>41383.333333333336</v>
      </c>
      <c r="F24" s="684">
        <f>'приложение 3 ДПО'!E32</f>
        <v>496.6</v>
      </c>
      <c r="G24" s="217">
        <f>E24/E25</f>
        <v>0.81489990154250092</v>
      </c>
      <c r="H24" s="379"/>
      <c r="I24" s="379"/>
      <c r="J24" s="379"/>
    </row>
    <row r="25" spans="1:10" s="3" customFormat="1" ht="18.75">
      <c r="A25" s="596"/>
      <c r="B25" s="682"/>
      <c r="C25" s="592" t="s">
        <v>15</v>
      </c>
      <c r="D25" s="593">
        <f>'приложение 3 ДПО'!D33</f>
        <v>5</v>
      </c>
      <c r="E25" s="589">
        <f>F25/D25/12*1000</f>
        <v>50783.333333333328</v>
      </c>
      <c r="F25" s="684">
        <f>'приложение 3 ДПО'!E33</f>
        <v>3047</v>
      </c>
      <c r="G25" s="217">
        <f>E25/E25</f>
        <v>1</v>
      </c>
      <c r="H25" s="379"/>
      <c r="I25" s="379"/>
      <c r="J25" s="379"/>
    </row>
    <row r="26" spans="1:10" s="3" customFormat="1" ht="18.75">
      <c r="A26" s="596"/>
      <c r="B26" s="682"/>
      <c r="C26" s="592" t="s">
        <v>309</v>
      </c>
      <c r="D26" s="593">
        <f>'приложение 3 ДПО'!D34</f>
        <v>4.5</v>
      </c>
      <c r="E26" s="589">
        <f>F26/D26/12*1000</f>
        <v>24724.074074074073</v>
      </c>
      <c r="F26" s="684">
        <f>'приложение 3 ДПО'!E34</f>
        <v>1335.1</v>
      </c>
      <c r="G26" s="217">
        <f>E26/E25</f>
        <v>0.48685410057251216</v>
      </c>
      <c r="H26" s="379"/>
      <c r="I26" s="379"/>
      <c r="J26" s="379"/>
    </row>
    <row r="27" spans="1:10" s="3" customFormat="1" ht="37.5">
      <c r="A27" s="596"/>
      <c r="B27" s="26" t="s">
        <v>387</v>
      </c>
      <c r="C27" s="682"/>
      <c r="D27" s="682"/>
      <c r="E27" s="682"/>
      <c r="F27" s="682"/>
      <c r="G27" s="683"/>
      <c r="H27" s="379"/>
      <c r="I27" s="379"/>
      <c r="J27" s="379"/>
    </row>
    <row r="28" spans="1:10" s="3" customFormat="1" ht="18.75">
      <c r="A28" s="596"/>
      <c r="B28" s="682"/>
      <c r="C28" s="592" t="s">
        <v>14</v>
      </c>
      <c r="D28" s="593">
        <f>'приложение 3 ДПО'!D38</f>
        <v>1</v>
      </c>
      <c r="E28" s="589">
        <f>F28/D28/12*1000</f>
        <v>39025</v>
      </c>
      <c r="F28" s="684">
        <f>'приложение 3 ДПО'!E38</f>
        <v>468.3</v>
      </c>
      <c r="G28" s="217">
        <f>E28/E29</f>
        <v>1.0775375079242093</v>
      </c>
      <c r="H28" s="379"/>
      <c r="I28" s="379"/>
      <c r="J28" s="379"/>
    </row>
    <row r="29" spans="1:10" s="3" customFormat="1" ht="18.75">
      <c r="A29" s="596"/>
      <c r="B29" s="682"/>
      <c r="C29" s="592" t="s">
        <v>15</v>
      </c>
      <c r="D29" s="593">
        <f>'приложение 3 ДПО'!D39</f>
        <v>9.8000000000000007</v>
      </c>
      <c r="E29" s="589">
        <f>F29/D29/12*1000</f>
        <v>36216.836734693876</v>
      </c>
      <c r="F29" s="684">
        <f>'приложение 3 ДПО'!E39</f>
        <v>4259.1000000000004</v>
      </c>
      <c r="G29" s="217">
        <f>E29/E29</f>
        <v>1</v>
      </c>
      <c r="H29" s="379"/>
      <c r="I29" s="379"/>
      <c r="J29" s="379"/>
    </row>
    <row r="30" spans="1:10" s="3" customFormat="1" ht="18.75">
      <c r="A30" s="596"/>
      <c r="B30" s="682"/>
      <c r="C30" s="592" t="s">
        <v>309</v>
      </c>
      <c r="D30" s="593">
        <f>'приложение 3 ДПО'!D40</f>
        <v>2.7</v>
      </c>
      <c r="E30" s="589">
        <f>F30/D30/12*1000</f>
        <v>16290.123456790119</v>
      </c>
      <c r="F30" s="684">
        <f>'приложение 3 ДПО'!E40</f>
        <v>527.79999999999995</v>
      </c>
      <c r="G30" s="217">
        <f>E30/E29</f>
        <v>0.44979420969653638</v>
      </c>
      <c r="H30" s="379"/>
      <c r="I30" s="379"/>
      <c r="J30" s="379"/>
    </row>
    <row r="31" spans="1:10" s="3" customFormat="1" ht="27.75" customHeight="1">
      <c r="A31" s="596"/>
      <c r="B31" s="685" t="s">
        <v>407</v>
      </c>
      <c r="C31" s="682"/>
      <c r="D31" s="682"/>
      <c r="E31" s="682"/>
      <c r="F31" s="682"/>
      <c r="G31" s="683"/>
      <c r="H31" s="379"/>
      <c r="I31" s="379"/>
      <c r="J31" s="379"/>
    </row>
    <row r="32" spans="1:10" s="3" customFormat="1" ht="18.75">
      <c r="A32" s="596"/>
      <c r="B32" s="682"/>
      <c r="C32" s="592" t="s">
        <v>14</v>
      </c>
      <c r="D32" s="593">
        <f>'приложение 3 ДПО'!D44</f>
        <v>6</v>
      </c>
      <c r="E32" s="589">
        <f>F32/D32/12*1000</f>
        <v>42629.166666666672</v>
      </c>
      <c r="F32" s="684">
        <f>'приложение 3 ДПО'!E44</f>
        <v>3069.3</v>
      </c>
      <c r="G32" s="217">
        <f>E32/E33</f>
        <v>1.1222917492383386</v>
      </c>
      <c r="H32" s="379"/>
      <c r="I32" s="379"/>
      <c r="J32" s="379"/>
    </row>
    <row r="33" spans="1:10" s="3" customFormat="1" ht="18.75">
      <c r="A33" s="596"/>
      <c r="C33" s="592" t="s">
        <v>15</v>
      </c>
      <c r="D33" s="593">
        <f>'приложение 3 ДПО'!D45</f>
        <v>54.8</v>
      </c>
      <c r="E33" s="589">
        <f>F33/D33/12*1000</f>
        <v>37984.032846715338</v>
      </c>
      <c r="F33" s="684">
        <f>'приложение 3 ДПО'!E45</f>
        <v>24978.300000000003</v>
      </c>
      <c r="G33" s="217">
        <f>E33/E33</f>
        <v>1</v>
      </c>
      <c r="H33" s="379"/>
      <c r="I33" s="379"/>
      <c r="J33" s="379"/>
    </row>
    <row r="34" spans="1:10" s="3" customFormat="1" ht="18.75">
      <c r="A34" s="596"/>
      <c r="B34" s="682"/>
      <c r="C34" s="592" t="s">
        <v>309</v>
      </c>
      <c r="D34" s="593">
        <f>'приложение 3 ДПО'!D46</f>
        <v>26</v>
      </c>
      <c r="E34" s="589">
        <f>F34/D34/12*1000</f>
        <v>28371.153846153844</v>
      </c>
      <c r="F34" s="684">
        <f>'приложение 3 ДПО'!E46</f>
        <v>8851.7999999999993</v>
      </c>
      <c r="G34" s="217">
        <f>E34/E33</f>
        <v>0.74692316007217319</v>
      </c>
      <c r="H34" s="379"/>
      <c r="I34" s="379"/>
      <c r="J34" s="379"/>
    </row>
    <row r="35" spans="1:10" s="3" customFormat="1" ht="28.5" customHeight="1">
      <c r="A35" s="801" t="s">
        <v>260</v>
      </c>
      <c r="B35" s="802"/>
      <c r="C35" s="802"/>
      <c r="D35" s="802"/>
      <c r="E35" s="802"/>
      <c r="F35" s="802"/>
      <c r="G35" s="803"/>
      <c r="H35" s="379"/>
      <c r="I35" s="379"/>
      <c r="J35" s="379"/>
    </row>
    <row r="36" spans="1:10" s="3" customFormat="1" ht="20.25" customHeight="1">
      <c r="A36" s="686" t="s">
        <v>19</v>
      </c>
      <c r="B36" s="682"/>
      <c r="C36" s="687"/>
      <c r="D36" s="687"/>
      <c r="E36" s="687"/>
      <c r="F36" s="688"/>
      <c r="G36" s="689"/>
      <c r="H36" s="379"/>
      <c r="I36" s="379"/>
      <c r="J36" s="379"/>
    </row>
    <row r="37" spans="1:10" s="3" customFormat="1" ht="22.5" customHeight="1">
      <c r="A37" s="690"/>
      <c r="B37" s="691" t="s">
        <v>416</v>
      </c>
      <c r="C37" s="130"/>
      <c r="D37" s="586"/>
      <c r="E37" s="599"/>
      <c r="F37" s="692"/>
      <c r="G37" s="693"/>
      <c r="H37" s="379"/>
      <c r="I37" s="379"/>
      <c r="J37" s="379"/>
    </row>
    <row r="38" spans="1:10" s="3" customFormat="1" ht="18.75">
      <c r="A38" s="690"/>
      <c r="B38" s="690"/>
      <c r="C38" s="592" t="s">
        <v>14</v>
      </c>
      <c r="D38" s="593">
        <f>'приложение 3 ДПО'!D52</f>
        <v>1</v>
      </c>
      <c r="E38" s="589">
        <f>F38/D38/12*1000</f>
        <v>59683.333333333336</v>
      </c>
      <c r="F38" s="684">
        <f>'приложение 3 ДПО'!E52</f>
        <v>716.2</v>
      </c>
      <c r="G38" s="217">
        <f>E38/E39</f>
        <v>1.062473343594118</v>
      </c>
      <c r="H38" s="379"/>
      <c r="I38" s="379"/>
      <c r="J38" s="379"/>
    </row>
    <row r="39" spans="1:10" s="3" customFormat="1" ht="18.75">
      <c r="A39" s="690"/>
      <c r="B39" s="690"/>
      <c r="C39" s="592" t="s">
        <v>15</v>
      </c>
      <c r="D39" s="593">
        <f>'приложение 3 ДПО'!D53</f>
        <v>8</v>
      </c>
      <c r="E39" s="589">
        <f>F39/D39/12*1000</f>
        <v>56173.958333333328</v>
      </c>
      <c r="F39" s="684">
        <f>'приложение 3 ДПО'!E53</f>
        <v>5392.7</v>
      </c>
      <c r="G39" s="217">
        <f>E39/E39</f>
        <v>1</v>
      </c>
      <c r="H39" s="379"/>
      <c r="I39" s="379"/>
      <c r="J39" s="379"/>
    </row>
    <row r="40" spans="1:10" s="3" customFormat="1" ht="18.75">
      <c r="A40" s="690"/>
      <c r="B40" s="690"/>
      <c r="C40" s="592" t="s">
        <v>309</v>
      </c>
      <c r="D40" s="593">
        <f>'приложение 3 ДПО'!D54</f>
        <v>0</v>
      </c>
      <c r="E40" s="589" t="e">
        <f>F40/D40/12*1000</f>
        <v>#DIV/0!</v>
      </c>
      <c r="F40" s="684">
        <f>'приложение 3 ДПО'!E54</f>
        <v>0</v>
      </c>
      <c r="G40" s="217" t="e">
        <f>E40/E39</f>
        <v>#DIV/0!</v>
      </c>
      <c r="H40" s="379"/>
      <c r="I40" s="379"/>
      <c r="J40" s="379"/>
    </row>
    <row r="41" spans="1:10" s="3" customFormat="1" ht="18.75">
      <c r="A41" s="694" t="s">
        <v>25</v>
      </c>
      <c r="B41" s="695"/>
      <c r="C41" s="616"/>
      <c r="D41" s="616"/>
      <c r="E41" s="616"/>
      <c r="F41" s="696"/>
      <c r="G41" s="618"/>
      <c r="H41" s="379"/>
      <c r="I41" s="379"/>
      <c r="J41" s="379"/>
    </row>
    <row r="42" spans="1:10" s="3" customFormat="1" ht="98.25" customHeight="1">
      <c r="A42" s="690"/>
      <c r="B42" s="697" t="s">
        <v>349</v>
      </c>
      <c r="C42" s="130"/>
      <c r="D42" s="697"/>
      <c r="E42" s="603"/>
      <c r="F42" s="600"/>
      <c r="G42" s="693"/>
      <c r="H42" s="379"/>
      <c r="I42" s="379"/>
      <c r="J42" s="379"/>
    </row>
    <row r="43" spans="1:10" s="3" customFormat="1" ht="18.75">
      <c r="A43" s="690"/>
      <c r="B43" s="690"/>
      <c r="C43" s="592" t="s">
        <v>14</v>
      </c>
      <c r="D43" s="593">
        <f>'приложение 3 ДПО'!D59</f>
        <v>2</v>
      </c>
      <c r="E43" s="589">
        <f>F43/D43/12*1000</f>
        <v>73254.166666666657</v>
      </c>
      <c r="F43" s="585">
        <f>'приложение 3 ДПО'!E59</f>
        <v>1758.1</v>
      </c>
      <c r="G43" s="217">
        <f>E43/E44</f>
        <v>1.5470179898318341</v>
      </c>
      <c r="H43" s="379"/>
      <c r="I43" s="379"/>
      <c r="J43" s="379"/>
    </row>
    <row r="44" spans="1:10" s="3" customFormat="1" ht="18.75">
      <c r="A44" s="690"/>
      <c r="B44" s="690"/>
      <c r="C44" s="592" t="s">
        <v>15</v>
      </c>
      <c r="D44" s="593">
        <f>'приложение 3 ДПО'!D60</f>
        <v>14.4</v>
      </c>
      <c r="E44" s="589">
        <f>F44/D44/12*1000</f>
        <v>47351.851851851847</v>
      </c>
      <c r="F44" s="585">
        <f>'приложение 3 ДПО'!E60</f>
        <v>8182.4</v>
      </c>
      <c r="G44" s="217">
        <f>E44/E44</f>
        <v>1</v>
      </c>
      <c r="H44" s="379"/>
      <c r="I44" s="379"/>
      <c r="J44" s="379"/>
    </row>
    <row r="45" spans="1:10" s="3" customFormat="1" ht="18.75">
      <c r="A45" s="690"/>
      <c r="B45" s="690"/>
      <c r="C45" s="592" t="s">
        <v>309</v>
      </c>
      <c r="D45" s="593">
        <f>'приложение 3 ДПО'!D61</f>
        <v>4.7</v>
      </c>
      <c r="E45" s="589">
        <f>F45/D45/12*1000</f>
        <v>24549.64539007092</v>
      </c>
      <c r="F45" s="585">
        <f>'приложение 3 ДПО'!E61</f>
        <v>1384.6</v>
      </c>
      <c r="G45" s="217">
        <f>E45/E44</f>
        <v>0.51845164296590918</v>
      </c>
      <c r="H45" s="379"/>
      <c r="I45" s="379"/>
      <c r="J45" s="379"/>
    </row>
    <row r="46" spans="1:10" s="3" customFormat="1" ht="32.25">
      <c r="A46" s="694" t="s">
        <v>27</v>
      </c>
      <c r="B46" s="695"/>
      <c r="C46" s="616"/>
      <c r="D46" s="616"/>
      <c r="E46" s="616"/>
      <c r="F46" s="696"/>
      <c r="G46" s="618"/>
      <c r="H46" s="379"/>
      <c r="I46" s="379"/>
      <c r="J46" s="379"/>
    </row>
    <row r="47" spans="1:10" s="3" customFormat="1" ht="40.5" customHeight="1">
      <c r="A47" s="690"/>
      <c r="B47" s="698" t="s">
        <v>417</v>
      </c>
      <c r="C47" s="130"/>
      <c r="D47" s="699"/>
      <c r="E47" s="603"/>
      <c r="F47" s="600"/>
      <c r="G47" s="693"/>
      <c r="H47" s="379"/>
      <c r="I47" s="379"/>
      <c r="J47" s="379"/>
    </row>
    <row r="48" spans="1:10" s="3" customFormat="1" ht="18.75">
      <c r="A48" s="690"/>
      <c r="B48" s="690"/>
      <c r="C48" s="592" t="s">
        <v>14</v>
      </c>
      <c r="D48" s="593">
        <f>'приложение 3 ДПО'!D66</f>
        <v>2.9</v>
      </c>
      <c r="E48" s="589">
        <f>F48/D48/12*1000</f>
        <v>37959.770114942527</v>
      </c>
      <c r="F48" s="585">
        <f>'приложение 3 ДПО'!E66</f>
        <v>1321</v>
      </c>
      <c r="G48" s="217">
        <f>E48/E49</f>
        <v>1.0003562314742831</v>
      </c>
      <c r="H48" s="379"/>
      <c r="I48" s="379"/>
      <c r="J48" s="379"/>
    </row>
    <row r="49" spans="1:10" s="3" customFormat="1" ht="18.75">
      <c r="A49" s="690"/>
      <c r="B49" s="690"/>
      <c r="C49" s="592" t="s">
        <v>15</v>
      </c>
      <c r="D49" s="593">
        <f>'приложение 3 ДПО'!D67</f>
        <v>16.899999999999999</v>
      </c>
      <c r="E49" s="589">
        <f>F49/D49/12*1000</f>
        <v>37946.25246548323</v>
      </c>
      <c r="F49" s="585">
        <f>'приложение 3 ДПО'!E67</f>
        <v>7695.5</v>
      </c>
      <c r="G49" s="217">
        <f>E49/E49</f>
        <v>1</v>
      </c>
      <c r="H49" s="379"/>
      <c r="I49" s="379"/>
      <c r="J49" s="379"/>
    </row>
    <row r="50" spans="1:10" s="3" customFormat="1" ht="18.75">
      <c r="A50" s="690"/>
      <c r="B50" s="690"/>
      <c r="C50" s="592" t="s">
        <v>309</v>
      </c>
      <c r="D50" s="593">
        <f>'приложение 3 ДПО'!D68</f>
        <v>8.8000000000000007</v>
      </c>
      <c r="E50" s="589">
        <f>F50/D50/12*1000</f>
        <v>16114.583333333332</v>
      </c>
      <c r="F50" s="585">
        <f>'приложение 3 ДПО'!E68</f>
        <v>1701.7</v>
      </c>
      <c r="G50" s="217">
        <f>E50/E49</f>
        <v>0.4246686375154311</v>
      </c>
      <c r="H50" s="379"/>
      <c r="I50" s="379"/>
      <c r="J50" s="379"/>
    </row>
    <row r="51" spans="1:10" s="3" customFormat="1" ht="18.75">
      <c r="A51" s="694" t="s">
        <v>28</v>
      </c>
      <c r="B51" s="695"/>
      <c r="C51" s="616"/>
      <c r="D51" s="616"/>
      <c r="E51" s="616"/>
      <c r="F51" s="696"/>
      <c r="G51" s="618"/>
      <c r="H51" s="379"/>
      <c r="I51" s="379"/>
      <c r="J51" s="379"/>
    </row>
    <row r="52" spans="1:10" s="3" customFormat="1" ht="32.25">
      <c r="A52" s="690"/>
      <c r="B52" s="691" t="s">
        <v>418</v>
      </c>
      <c r="C52" s="130"/>
      <c r="D52" s="586"/>
      <c r="E52" s="603"/>
      <c r="F52" s="600"/>
      <c r="G52" s="693"/>
      <c r="H52" s="379"/>
      <c r="I52" s="379"/>
      <c r="J52" s="379"/>
    </row>
    <row r="53" spans="1:10" s="3" customFormat="1" ht="18.75">
      <c r="A53" s="690"/>
      <c r="B53" s="690"/>
      <c r="C53" s="592" t="s">
        <v>14</v>
      </c>
      <c r="D53" s="593">
        <f>'приложение 3 ДПО'!D73</f>
        <v>1</v>
      </c>
      <c r="E53" s="589">
        <f>F53/D53/12*1000</f>
        <v>70991.666666666657</v>
      </c>
      <c r="F53" s="585">
        <f>'приложение 3 ДПО'!E73</f>
        <v>851.9</v>
      </c>
      <c r="G53" s="217">
        <f>E53/E54</f>
        <v>1.5393372122438651</v>
      </c>
      <c r="H53" s="379"/>
      <c r="I53" s="379"/>
      <c r="J53" s="379"/>
    </row>
    <row r="54" spans="1:10" s="3" customFormat="1" ht="18.75">
      <c r="A54" s="690"/>
      <c r="B54" s="690"/>
      <c r="C54" s="592" t="s">
        <v>15</v>
      </c>
      <c r="D54" s="593">
        <f>'приложение 3 ДПО'!D74</f>
        <v>10</v>
      </c>
      <c r="E54" s="589">
        <f>F54/D54/12*1000</f>
        <v>46118.333333333336</v>
      </c>
      <c r="F54" s="585">
        <f>'приложение 3 ДПО'!E74</f>
        <v>5534.2</v>
      </c>
      <c r="G54" s="217">
        <f>E54/E54</f>
        <v>1</v>
      </c>
      <c r="H54" s="379"/>
      <c r="I54" s="379"/>
      <c r="J54" s="379"/>
    </row>
    <row r="55" spans="1:10" s="3" customFormat="1" ht="18.75">
      <c r="A55" s="690"/>
      <c r="B55" s="690"/>
      <c r="C55" s="592" t="s">
        <v>309</v>
      </c>
      <c r="D55" s="593">
        <f>'приложение 3 ДПО'!D75</f>
        <v>3.4</v>
      </c>
      <c r="E55" s="589">
        <f>F55/D55/12*1000</f>
        <v>25997.549019607846</v>
      </c>
      <c r="F55" s="585">
        <f>'приложение 3 ДПО'!E75</f>
        <v>1060.7</v>
      </c>
      <c r="G55" s="217">
        <f>E55/E54</f>
        <v>0.56371397534475465</v>
      </c>
      <c r="H55" s="379"/>
      <c r="I55" s="379"/>
      <c r="J55" s="379"/>
    </row>
    <row r="56" spans="1:10" s="3" customFormat="1" ht="18.75">
      <c r="A56" s="694" t="s">
        <v>30</v>
      </c>
      <c r="B56" s="695"/>
      <c r="C56" s="616"/>
      <c r="D56" s="616"/>
      <c r="E56" s="616"/>
      <c r="F56" s="696"/>
      <c r="G56" s="618"/>
      <c r="H56" s="379"/>
      <c r="I56" s="379"/>
      <c r="J56" s="379"/>
    </row>
    <row r="57" spans="1:10" s="3" customFormat="1" ht="32.25">
      <c r="A57" s="690"/>
      <c r="B57" s="691" t="s">
        <v>419</v>
      </c>
      <c r="C57" s="130"/>
      <c r="D57" s="586"/>
      <c r="E57" s="620"/>
      <c r="F57" s="700"/>
      <c r="G57" s="693"/>
      <c r="H57" s="379"/>
      <c r="I57" s="379"/>
      <c r="J57" s="379"/>
    </row>
    <row r="58" spans="1:10" s="3" customFormat="1" ht="18.75">
      <c r="A58" s="690"/>
      <c r="B58" s="690"/>
      <c r="C58" s="592" t="s">
        <v>14</v>
      </c>
      <c r="D58" s="593">
        <f>'приложение 3 ДПО'!D80</f>
        <v>2</v>
      </c>
      <c r="E58" s="589">
        <f>F58/D58/12*1000</f>
        <v>43179.166666666664</v>
      </c>
      <c r="F58" s="583">
        <f>'приложение 3 ДПО'!E80</f>
        <v>1036.3</v>
      </c>
      <c r="G58" s="217">
        <f>E58/E59</f>
        <v>0.88732572641140639</v>
      </c>
      <c r="H58" s="379"/>
      <c r="I58" s="395"/>
      <c r="J58" s="379"/>
    </row>
    <row r="59" spans="1:10" s="3" customFormat="1" ht="18.75">
      <c r="A59" s="690"/>
      <c r="B59" s="690"/>
      <c r="C59" s="592" t="s">
        <v>15</v>
      </c>
      <c r="D59" s="593">
        <f>'приложение 3 ДПО'!D81</f>
        <v>9.1999999999999993</v>
      </c>
      <c r="E59" s="589">
        <f>F59/D59/12*1000</f>
        <v>48662.137681159431</v>
      </c>
      <c r="F59" s="583">
        <f>'приложение 3 ДПО'!E81</f>
        <v>5372.3</v>
      </c>
      <c r="G59" s="217">
        <f>E59/E59</f>
        <v>1</v>
      </c>
      <c r="H59" s="379"/>
      <c r="I59" s="395"/>
      <c r="J59" s="379"/>
    </row>
    <row r="60" spans="1:10" s="3" customFormat="1" ht="18.75">
      <c r="A60" s="690"/>
      <c r="B60" s="690"/>
      <c r="C60" s="592" t="s">
        <v>309</v>
      </c>
      <c r="D60" s="593">
        <f>'приложение 3 ДПО'!D82</f>
        <v>5</v>
      </c>
      <c r="E60" s="589">
        <f>F60/D60/12*1000</f>
        <v>25718.333333333332</v>
      </c>
      <c r="F60" s="583">
        <f>'приложение 3 ДПО'!E82</f>
        <v>1543.1</v>
      </c>
      <c r="G60" s="217">
        <f>E60/E59</f>
        <v>0.52850808778363068</v>
      </c>
      <c r="H60" s="379"/>
      <c r="I60" s="395"/>
      <c r="J60" s="379"/>
    </row>
    <row r="61" spans="1:10" s="3" customFormat="1" ht="18.75">
      <c r="A61" s="694" t="s">
        <v>32</v>
      </c>
      <c r="B61" s="695"/>
      <c r="C61" s="616"/>
      <c r="D61" s="616"/>
      <c r="E61" s="616"/>
      <c r="F61" s="696"/>
      <c r="G61" s="618"/>
      <c r="H61" s="379"/>
      <c r="I61" s="379"/>
      <c r="J61" s="379"/>
    </row>
    <row r="62" spans="1:10" s="3" customFormat="1" ht="126">
      <c r="A62" s="690"/>
      <c r="B62" s="671" t="s">
        <v>408</v>
      </c>
      <c r="C62" s="130"/>
      <c r="D62" s="671"/>
      <c r="E62" s="603"/>
      <c r="F62" s="600"/>
      <c r="G62" s="693"/>
      <c r="H62" s="379"/>
      <c r="I62" s="379"/>
      <c r="J62" s="379"/>
    </row>
    <row r="63" spans="1:10" s="3" customFormat="1" ht="18.75">
      <c r="A63" s="690"/>
      <c r="B63" s="690"/>
      <c r="C63" s="592" t="s">
        <v>14</v>
      </c>
      <c r="D63" s="593">
        <f>'приложение 3 ДПО'!D87</f>
        <v>1</v>
      </c>
      <c r="E63" s="589">
        <f>F63/D63/12*1000</f>
        <v>63533.333333333328</v>
      </c>
      <c r="F63" s="585">
        <f>'приложение 3 ДПО'!E87</f>
        <v>762.4</v>
      </c>
      <c r="G63" s="217">
        <f>E63/E64</f>
        <v>1.5174093239984077</v>
      </c>
      <c r="H63" s="379"/>
      <c r="I63" s="379"/>
      <c r="J63" s="379"/>
    </row>
    <row r="64" spans="1:10" s="3" customFormat="1" ht="18.75">
      <c r="A64" s="690"/>
      <c r="B64" s="690"/>
      <c r="C64" s="592" t="s">
        <v>15</v>
      </c>
      <c r="D64" s="593">
        <f>'приложение 3 ДПО'!D88</f>
        <v>8.5</v>
      </c>
      <c r="E64" s="589">
        <f>F64/D64/12*1000</f>
        <v>41869.607843137252</v>
      </c>
      <c r="F64" s="585">
        <f>'приложение 3 ДПО'!E88</f>
        <v>4270.7</v>
      </c>
      <c r="G64" s="217">
        <f>E64/E64</f>
        <v>1</v>
      </c>
      <c r="H64" s="379"/>
      <c r="I64" s="379"/>
      <c r="J64" s="379"/>
    </row>
    <row r="65" spans="1:10" s="3" customFormat="1" ht="18.75">
      <c r="A65" s="690"/>
      <c r="B65" s="690"/>
      <c r="C65" s="592" t="s">
        <v>309</v>
      </c>
      <c r="D65" s="593">
        <f>'приложение 3 ДПО'!D89</f>
        <v>2.8</v>
      </c>
      <c r="E65" s="589">
        <f>F65/D65/12*1000</f>
        <v>21148.809523809527</v>
      </c>
      <c r="F65" s="585">
        <f>'приложение 3 ДПО'!E89</f>
        <v>710.6</v>
      </c>
      <c r="G65" s="217">
        <f>E65/E64</f>
        <v>0.50511123970978333</v>
      </c>
      <c r="H65" s="379"/>
      <c r="I65" s="379"/>
      <c r="J65" s="379"/>
    </row>
    <row r="66" spans="1:10" s="3" customFormat="1" ht="18.75">
      <c r="A66" s="694" t="s">
        <v>35</v>
      </c>
      <c r="B66" s="695"/>
      <c r="C66" s="616"/>
      <c r="D66" s="616"/>
      <c r="E66" s="616"/>
      <c r="F66" s="696"/>
      <c r="G66" s="618"/>
      <c r="H66" s="379"/>
      <c r="I66" s="379"/>
      <c r="J66" s="379"/>
    </row>
    <row r="67" spans="1:10" s="3" customFormat="1" ht="102" customHeight="1">
      <c r="A67" s="690"/>
      <c r="B67" s="697" t="s">
        <v>409</v>
      </c>
      <c r="C67" s="130"/>
      <c r="D67" s="697"/>
      <c r="E67" s="603"/>
      <c r="F67" s="600"/>
      <c r="G67" s="693"/>
      <c r="H67" s="379"/>
      <c r="I67" s="379"/>
      <c r="J67" s="379"/>
    </row>
    <row r="68" spans="1:10" s="3" customFormat="1" ht="18.75">
      <c r="A68" s="690"/>
      <c r="B68" s="690"/>
      <c r="C68" s="592" t="s">
        <v>14</v>
      </c>
      <c r="D68" s="593">
        <f>'приложение 3 ДПО'!D94</f>
        <v>1.6</v>
      </c>
      <c r="E68" s="589">
        <f>F68/D68/12*1000</f>
        <v>41208.333333333336</v>
      </c>
      <c r="F68" s="585">
        <f>'приложение 3 ДПО'!E94</f>
        <v>791.2</v>
      </c>
      <c r="G68" s="217">
        <f>E68/E69</f>
        <v>1.1046779141104295</v>
      </c>
      <c r="H68" s="379"/>
      <c r="I68" s="379"/>
      <c r="J68" s="379"/>
    </row>
    <row r="69" spans="1:10" s="3" customFormat="1" ht="18.75">
      <c r="A69" s="690"/>
      <c r="B69" s="690"/>
      <c r="C69" s="592" t="s">
        <v>15</v>
      </c>
      <c r="D69" s="593">
        <f>'приложение 3 ДПО'!D95</f>
        <v>6.7</v>
      </c>
      <c r="E69" s="589">
        <f>F69/D69/12*1000</f>
        <v>37303.482587064675</v>
      </c>
      <c r="F69" s="585">
        <f>'приложение 3 ДПО'!E95</f>
        <v>2999.2</v>
      </c>
      <c r="G69" s="217">
        <f>E69/E69</f>
        <v>1</v>
      </c>
      <c r="H69" s="379"/>
      <c r="I69" s="379"/>
      <c r="J69" s="379"/>
    </row>
    <row r="70" spans="1:10" s="3" customFormat="1" ht="18.75">
      <c r="A70" s="690"/>
      <c r="B70" s="690"/>
      <c r="C70" s="592" t="s">
        <v>309</v>
      </c>
      <c r="D70" s="593">
        <f>'приложение 3 ДПО'!D96</f>
        <v>4</v>
      </c>
      <c r="E70" s="589">
        <f>F70/D70/12*1000</f>
        <v>18195.833333333332</v>
      </c>
      <c r="F70" s="585">
        <f>'приложение 3 ДПО'!E96</f>
        <v>873.4</v>
      </c>
      <c r="G70" s="217">
        <f>E70/E69</f>
        <v>0.4877784075753534</v>
      </c>
      <c r="H70" s="379"/>
      <c r="I70" s="379"/>
      <c r="J70" s="379"/>
    </row>
    <row r="71" spans="1:10" s="3" customFormat="1" ht="88.5" customHeight="1">
      <c r="A71" s="690"/>
      <c r="B71" s="697" t="s">
        <v>410</v>
      </c>
      <c r="C71" s="130"/>
      <c r="D71" s="697"/>
      <c r="E71" s="603"/>
      <c r="F71" s="600"/>
      <c r="G71" s="693"/>
      <c r="H71" s="379"/>
      <c r="I71" s="379"/>
      <c r="J71" s="379"/>
    </row>
    <row r="72" spans="1:10" s="3" customFormat="1" ht="18.75">
      <c r="A72" s="690"/>
      <c r="B72" s="690"/>
      <c r="C72" s="592" t="s">
        <v>14</v>
      </c>
      <c r="D72" s="593">
        <f>'приложение 3 ДПО'!D100</f>
        <v>1</v>
      </c>
      <c r="E72" s="589">
        <f>F72/D72/12*1000</f>
        <v>58125</v>
      </c>
      <c r="F72" s="585">
        <f>'приложение 3 ДПО'!E100</f>
        <v>697.5</v>
      </c>
      <c r="G72" s="217">
        <f>E72/E73</f>
        <v>1.7109566639411284</v>
      </c>
      <c r="H72" s="379"/>
      <c r="I72" s="379"/>
      <c r="J72" s="379"/>
    </row>
    <row r="73" spans="1:10" s="3" customFormat="1" ht="18.75">
      <c r="A73" s="690"/>
      <c r="B73" s="690"/>
      <c r="C73" s="592" t="s">
        <v>15</v>
      </c>
      <c r="D73" s="593">
        <f>'приложение 3 ДПО'!D101</f>
        <v>5.7</v>
      </c>
      <c r="E73" s="589">
        <f>F73/D73/12*1000</f>
        <v>33972.222222222219</v>
      </c>
      <c r="F73" s="585">
        <f>'приложение 3 ДПО'!E101</f>
        <v>2323.7000000000003</v>
      </c>
      <c r="G73" s="217">
        <f>E73/E73</f>
        <v>1</v>
      </c>
      <c r="H73" s="379"/>
      <c r="I73" s="379"/>
      <c r="J73" s="379"/>
    </row>
    <row r="74" spans="1:10" s="3" customFormat="1" ht="18.75">
      <c r="A74" s="690"/>
      <c r="B74" s="690"/>
      <c r="C74" s="592" t="s">
        <v>309</v>
      </c>
      <c r="D74" s="593">
        <f>'приложение 3 ДПО'!D102</f>
        <v>2.5</v>
      </c>
      <c r="E74" s="589">
        <f>F74/D74/12*1000</f>
        <v>18636.666666666668</v>
      </c>
      <c r="F74" s="585">
        <f>'приложение 3 ДПО'!E102</f>
        <v>559.1</v>
      </c>
      <c r="G74" s="217">
        <f>E74/E73</f>
        <v>0.54858544562551115</v>
      </c>
      <c r="H74" s="379"/>
      <c r="I74" s="379"/>
      <c r="J74" s="379"/>
    </row>
    <row r="75" spans="1:10" s="3" customFormat="1" ht="99.75" customHeight="1">
      <c r="A75" s="690"/>
      <c r="B75" s="697" t="s">
        <v>411</v>
      </c>
      <c r="C75" s="130"/>
      <c r="D75" s="697"/>
      <c r="E75" s="603"/>
      <c r="F75" s="600"/>
      <c r="G75" s="693"/>
      <c r="H75" s="379"/>
      <c r="I75" s="379"/>
      <c r="J75" s="379"/>
    </row>
    <row r="76" spans="1:10" s="3" customFormat="1" ht="18.75">
      <c r="A76" s="690"/>
      <c r="B76" s="690"/>
      <c r="C76" s="592" t="s">
        <v>14</v>
      </c>
      <c r="D76" s="593">
        <f>'приложение 3 ДПО'!D106</f>
        <v>2.5</v>
      </c>
      <c r="E76" s="589">
        <f>F76/D76/12*1000</f>
        <v>48050.000000000007</v>
      </c>
      <c r="F76" s="585">
        <f>'приложение 3 ДПО'!E106</f>
        <v>1441.5</v>
      </c>
      <c r="G76" s="217">
        <f>E76/E77</f>
        <v>1.4817314375987363</v>
      </c>
      <c r="H76" s="379"/>
      <c r="I76" s="379"/>
      <c r="J76" s="379"/>
    </row>
    <row r="77" spans="1:10" s="3" customFormat="1" ht="18.75">
      <c r="A77" s="690"/>
      <c r="B77" s="690"/>
      <c r="C77" s="592" t="s">
        <v>15</v>
      </c>
      <c r="D77" s="593">
        <f>'приложение 3 ДПО'!D107</f>
        <v>12.2</v>
      </c>
      <c r="E77" s="589">
        <f>F77/D77/12*1000</f>
        <v>32428.278688524591</v>
      </c>
      <c r="F77" s="585">
        <f>'приложение 3 ДПО'!E107</f>
        <v>4747.5</v>
      </c>
      <c r="G77" s="217">
        <f>E77/E77</f>
        <v>1</v>
      </c>
      <c r="H77" s="379"/>
      <c r="I77" s="379"/>
      <c r="J77" s="379"/>
    </row>
    <row r="78" spans="1:10" s="3" customFormat="1" ht="18.75">
      <c r="A78" s="690"/>
      <c r="B78" s="690"/>
      <c r="C78" s="592" t="s">
        <v>309</v>
      </c>
      <c r="D78" s="593">
        <f>'приложение 3 ДПО'!D108</f>
        <v>7.5</v>
      </c>
      <c r="E78" s="589">
        <f>F78/D78/12*1000</f>
        <v>17395.555555555555</v>
      </c>
      <c r="F78" s="585">
        <f>'приложение 3 ДПО'!E108</f>
        <v>1565.6</v>
      </c>
      <c r="G78" s="217">
        <f>E78/E77</f>
        <v>0.53643166578901169</v>
      </c>
      <c r="H78" s="379"/>
      <c r="I78" s="379"/>
      <c r="J78" s="379"/>
    </row>
    <row r="79" spans="1:10" s="3" customFormat="1" ht="126">
      <c r="A79" s="690"/>
      <c r="B79" s="697" t="s">
        <v>412</v>
      </c>
      <c r="C79" s="130"/>
      <c r="D79" s="697"/>
      <c r="E79" s="603"/>
      <c r="F79" s="600"/>
      <c r="G79" s="693"/>
      <c r="H79" s="379"/>
      <c r="I79" s="379"/>
      <c r="J79" s="379"/>
    </row>
    <row r="80" spans="1:10" s="3" customFormat="1" ht="18.75">
      <c r="A80" s="690"/>
      <c r="B80" s="690"/>
      <c r="C80" s="592" t="s">
        <v>14</v>
      </c>
      <c r="D80" s="593">
        <f>'приложение 3 ДПО'!D112</f>
        <v>1.8</v>
      </c>
      <c r="E80" s="589">
        <f>F80/D80/12*1000</f>
        <v>34226.851851851847</v>
      </c>
      <c r="F80" s="585">
        <f>'приложение 3 ДПО'!E112</f>
        <v>739.3</v>
      </c>
      <c r="G80" s="217">
        <f>E80/E81</f>
        <v>1.0103867705343719</v>
      </c>
      <c r="H80" s="379"/>
      <c r="I80" s="379"/>
      <c r="J80" s="379"/>
    </row>
    <row r="81" spans="1:10" s="3" customFormat="1" ht="18.75">
      <c r="A81" s="690"/>
      <c r="B81" s="690"/>
      <c r="C81" s="592" t="s">
        <v>15</v>
      </c>
      <c r="D81" s="593">
        <f>'приложение 3 ДПО'!D113</f>
        <v>11</v>
      </c>
      <c r="E81" s="589">
        <f>F81/D81/12*1000</f>
        <v>33875</v>
      </c>
      <c r="F81" s="585">
        <f>'приложение 3 ДПО'!E113</f>
        <v>4471.5</v>
      </c>
      <c r="G81" s="217">
        <f>E81/E81</f>
        <v>1</v>
      </c>
      <c r="H81" s="379"/>
      <c r="I81" s="379"/>
      <c r="J81" s="379"/>
    </row>
    <row r="82" spans="1:10" s="3" customFormat="1" ht="18.75">
      <c r="A82" s="690"/>
      <c r="B82" s="690"/>
      <c r="C82" s="592" t="s">
        <v>309</v>
      </c>
      <c r="D82" s="593">
        <f>'приложение 3 ДПО'!D114</f>
        <v>2</v>
      </c>
      <c r="E82" s="589">
        <f>F82/D82/12*1000</f>
        <v>17800</v>
      </c>
      <c r="F82" s="585">
        <f>'приложение 3 ДПО'!E114</f>
        <v>427.2</v>
      </c>
      <c r="G82" s="217">
        <f>E82/E81</f>
        <v>0.52546125461254611</v>
      </c>
      <c r="H82" s="379"/>
      <c r="I82" s="379"/>
      <c r="J82" s="379"/>
    </row>
    <row r="83" spans="1:10" s="3" customFormat="1" ht="47.25">
      <c r="A83" s="690"/>
      <c r="B83" s="671" t="s">
        <v>393</v>
      </c>
      <c r="C83" s="130"/>
      <c r="D83" s="671"/>
      <c r="E83" s="603"/>
      <c r="F83" s="600"/>
      <c r="G83" s="693"/>
      <c r="H83" s="379"/>
      <c r="I83" s="379"/>
      <c r="J83" s="379"/>
    </row>
    <row r="84" spans="1:10" s="3" customFormat="1" ht="18.75">
      <c r="A84" s="690"/>
      <c r="B84" s="690"/>
      <c r="C84" s="592" t="s">
        <v>14</v>
      </c>
      <c r="D84" s="593">
        <f>'приложение 3 ДПО'!D117</f>
        <v>6.9</v>
      </c>
      <c r="E84" s="589">
        <f>F84/D84/12*1000</f>
        <v>44317.632850241542</v>
      </c>
      <c r="F84" s="585">
        <f>'приложение 3 ДПО'!E117</f>
        <v>3669.5</v>
      </c>
      <c r="G84" s="217">
        <f>E84/E85</f>
        <v>1.3019270352308285</v>
      </c>
      <c r="H84" s="701">
        <f>D68+D72+D76+D80</f>
        <v>6.8999999999999995</v>
      </c>
      <c r="I84" s="396">
        <f>J84/H84/12*1000</f>
        <v>44317.632850241549</v>
      </c>
      <c r="J84" s="701">
        <f>F68+F72+F76+F80</f>
        <v>3669.5</v>
      </c>
    </row>
    <row r="85" spans="1:10" s="3" customFormat="1" ht="18.75">
      <c r="A85" s="690"/>
      <c r="B85" s="690"/>
      <c r="C85" s="592" t="s">
        <v>15</v>
      </c>
      <c r="D85" s="593">
        <f>'приложение 3 ДПО'!D118</f>
        <v>35.6</v>
      </c>
      <c r="E85" s="589">
        <f>F85/D85/12*1000</f>
        <v>34040.028089887644</v>
      </c>
      <c r="F85" s="585">
        <f>'приложение 3 ДПО'!E118</f>
        <v>14541.900000000001</v>
      </c>
      <c r="G85" s="217">
        <f>E85/E85</f>
        <v>1</v>
      </c>
      <c r="H85" s="701">
        <f>D69+D73+D77+D81</f>
        <v>35.6</v>
      </c>
      <c r="I85" s="396">
        <f>J85/H85/12*1000</f>
        <v>34040.028089887637</v>
      </c>
      <c r="J85" s="701">
        <f>F69+F73+F77+F81</f>
        <v>14541.9</v>
      </c>
    </row>
    <row r="86" spans="1:10" s="3" customFormat="1" ht="18.75">
      <c r="A86" s="690"/>
      <c r="B86" s="690"/>
      <c r="C86" s="592" t="s">
        <v>309</v>
      </c>
      <c r="D86" s="593">
        <f>'приложение 3 ДПО'!D119</f>
        <v>16</v>
      </c>
      <c r="E86" s="589">
        <f>F86/D86/12*1000</f>
        <v>17840.104166666668</v>
      </c>
      <c r="F86" s="585">
        <f>'приложение 3 ДПО'!E119</f>
        <v>3425.3</v>
      </c>
      <c r="G86" s="217">
        <f>E86/E85</f>
        <v>0.52409193434145462</v>
      </c>
      <c r="H86" s="701">
        <f>D70+D74+D78+D82</f>
        <v>16</v>
      </c>
      <c r="I86" s="396">
        <f>J86/H86/12*1000</f>
        <v>17840.104166666668</v>
      </c>
      <c r="J86" s="701">
        <f>F70+F74+F78+F82</f>
        <v>3425.2999999999997</v>
      </c>
    </row>
    <row r="87" spans="1:10" s="3" customFormat="1" ht="18.75">
      <c r="A87" s="694" t="s">
        <v>36</v>
      </c>
      <c r="B87" s="695"/>
      <c r="C87" s="616"/>
      <c r="D87" s="616"/>
      <c r="E87" s="616"/>
      <c r="F87" s="696"/>
      <c r="G87" s="618"/>
      <c r="H87" s="379"/>
      <c r="I87" s="379"/>
      <c r="J87" s="379"/>
    </row>
    <row r="88" spans="1:10" s="3" customFormat="1" ht="32.25">
      <c r="A88" s="690"/>
      <c r="B88" s="691" t="s">
        <v>420</v>
      </c>
      <c r="C88" s="130"/>
      <c r="D88" s="586"/>
      <c r="E88" s="599"/>
      <c r="F88" s="692"/>
      <c r="G88" s="693"/>
      <c r="H88" s="379"/>
      <c r="I88" s="379"/>
      <c r="J88" s="379"/>
    </row>
    <row r="89" spans="1:10" s="3" customFormat="1" ht="18.75">
      <c r="A89" s="690"/>
      <c r="B89" s="690"/>
      <c r="C89" s="592" t="s">
        <v>14</v>
      </c>
      <c r="D89" s="702">
        <f>'приложение 3 ДПО'!D124</f>
        <v>1</v>
      </c>
      <c r="E89" s="589">
        <f>F89/D89/12*1000</f>
        <v>66300</v>
      </c>
      <c r="F89" s="684">
        <f>'приложение 3 ДПО'!E124</f>
        <v>795.6</v>
      </c>
      <c r="G89" s="217">
        <f>E89/E90</f>
        <v>1.2867540029112081</v>
      </c>
      <c r="H89" s="379"/>
      <c r="I89" s="379"/>
      <c r="J89" s="379"/>
    </row>
    <row r="90" spans="1:10" s="3" customFormat="1" ht="18.75">
      <c r="A90" s="690"/>
      <c r="B90" s="690"/>
      <c r="C90" s="592" t="s">
        <v>15</v>
      </c>
      <c r="D90" s="702">
        <f>'приложение 3 ДПО'!D125</f>
        <v>5</v>
      </c>
      <c r="E90" s="589">
        <f>F90/D90/12*1000</f>
        <v>51525</v>
      </c>
      <c r="F90" s="684">
        <f>'приложение 3 ДПО'!E125</f>
        <v>3091.5</v>
      </c>
      <c r="G90" s="217">
        <f>E90/E90</f>
        <v>1</v>
      </c>
      <c r="H90" s="379"/>
      <c r="I90" s="379"/>
      <c r="J90" s="379"/>
    </row>
    <row r="91" spans="1:10" s="3" customFormat="1" ht="18.75">
      <c r="A91" s="690"/>
      <c r="B91" s="690"/>
      <c r="C91" s="592" t="s">
        <v>309</v>
      </c>
      <c r="D91" s="702">
        <f>'приложение 3 ДПО'!D126</f>
        <v>0.8</v>
      </c>
      <c r="E91" s="589">
        <f>F91/D91/12*1000</f>
        <v>23895.833333333332</v>
      </c>
      <c r="F91" s="684">
        <f>'приложение 3 ДПО'!E126</f>
        <v>229.4</v>
      </c>
      <c r="G91" s="217">
        <f>E91/E90</f>
        <v>0.46377163189390264</v>
      </c>
      <c r="H91" s="379"/>
      <c r="I91" s="379"/>
      <c r="J91" s="379"/>
    </row>
    <row r="92" spans="1:10" s="3" customFormat="1" ht="32.25">
      <c r="A92" s="690"/>
      <c r="B92" s="691" t="s">
        <v>421</v>
      </c>
      <c r="C92" s="130"/>
      <c r="D92" s="599"/>
      <c r="E92" s="599"/>
      <c r="F92" s="692"/>
      <c r="G92" s="693"/>
      <c r="H92" s="379"/>
      <c r="I92" s="379"/>
      <c r="J92" s="379"/>
    </row>
    <row r="93" spans="1:10" s="3" customFormat="1" ht="18.75">
      <c r="A93" s="690"/>
      <c r="B93" s="690"/>
      <c r="C93" s="592" t="s">
        <v>14</v>
      </c>
      <c r="D93" s="702">
        <f>'приложение 3 ДПО'!D130</f>
        <v>1</v>
      </c>
      <c r="E93" s="589">
        <f>F93/D93/12*1000</f>
        <v>60308.333333333336</v>
      </c>
      <c r="F93" s="684">
        <f>'приложение 3 ДПО'!E130</f>
        <v>723.7</v>
      </c>
      <c r="G93" s="217">
        <f>E93/E94</f>
        <v>1.233877498827842</v>
      </c>
      <c r="H93" s="379"/>
      <c r="I93" s="379"/>
      <c r="J93" s="379"/>
    </row>
    <row r="94" spans="1:10" s="3" customFormat="1" ht="18.75">
      <c r="A94" s="690"/>
      <c r="B94" s="690"/>
      <c r="C94" s="592" t="s">
        <v>15</v>
      </c>
      <c r="D94" s="702">
        <f>'приложение 3 ДПО'!D131</f>
        <v>4</v>
      </c>
      <c r="E94" s="589">
        <f>F94/D94/12*1000</f>
        <v>48877.083333333328</v>
      </c>
      <c r="F94" s="684">
        <f>'приложение 3 ДПО'!E131</f>
        <v>2346.1</v>
      </c>
      <c r="G94" s="217">
        <f>E94/E94</f>
        <v>1</v>
      </c>
      <c r="H94" s="379"/>
      <c r="I94" s="379"/>
      <c r="J94" s="379"/>
    </row>
    <row r="95" spans="1:10" s="3" customFormat="1" ht="18.75">
      <c r="A95" s="690"/>
      <c r="B95" s="690"/>
      <c r="C95" s="592" t="s">
        <v>309</v>
      </c>
      <c r="D95" s="702">
        <f>'приложение 3 ДПО'!D132</f>
        <v>1</v>
      </c>
      <c r="E95" s="589">
        <f>F95/D95/12*1000</f>
        <v>24366.666666666664</v>
      </c>
      <c r="F95" s="684">
        <f>'приложение 3 ДПО'!E132</f>
        <v>292.39999999999998</v>
      </c>
      <c r="G95" s="217">
        <f>E95/E94</f>
        <v>0.4985294744469545</v>
      </c>
      <c r="H95" s="379"/>
      <c r="I95" s="379"/>
      <c r="J95" s="379"/>
    </row>
    <row r="96" spans="1:10" s="3" customFormat="1" ht="47.25">
      <c r="A96" s="690"/>
      <c r="B96" s="671" t="s">
        <v>37</v>
      </c>
      <c r="C96" s="130"/>
      <c r="D96" s="673"/>
      <c r="E96" s="603"/>
      <c r="F96" s="600"/>
      <c r="G96" s="693"/>
      <c r="H96" s="379"/>
      <c r="I96" s="379"/>
      <c r="J96" s="379"/>
    </row>
    <row r="97" spans="1:10" s="3" customFormat="1" ht="18.75">
      <c r="A97" s="690"/>
      <c r="B97" s="690"/>
      <c r="C97" s="592" t="s">
        <v>14</v>
      </c>
      <c r="D97" s="594">
        <f>'приложение 3 ДПО'!D136</f>
        <v>2</v>
      </c>
      <c r="E97" s="589">
        <f>F97/D97/12*1000</f>
        <v>63304.166666666672</v>
      </c>
      <c r="F97" s="684">
        <f>'приложение 3 ДПО'!E136</f>
        <v>1519.3000000000002</v>
      </c>
      <c r="G97" s="217">
        <f>E97/E98</f>
        <v>1.2573286008533178</v>
      </c>
      <c r="H97" s="703">
        <f>D89+D93</f>
        <v>2</v>
      </c>
      <c r="I97" s="396">
        <f>J97/H97/12*1000</f>
        <v>63304.166666666672</v>
      </c>
      <c r="J97" s="703">
        <f>F89+F93</f>
        <v>1519.3000000000002</v>
      </c>
    </row>
    <row r="98" spans="1:10" s="3" customFormat="1" ht="18.75">
      <c r="A98" s="690"/>
      <c r="B98" s="690"/>
      <c r="C98" s="592" t="s">
        <v>15</v>
      </c>
      <c r="D98" s="594">
        <f>'приложение 3 ДПО'!D137</f>
        <v>9</v>
      </c>
      <c r="E98" s="589">
        <f>F98/D98/12*1000</f>
        <v>50348.148148148146</v>
      </c>
      <c r="F98" s="684">
        <f>'приложение 3 ДПО'!E137</f>
        <v>5437.6</v>
      </c>
      <c r="G98" s="217">
        <f>E98/E98</f>
        <v>1</v>
      </c>
      <c r="H98" s="703">
        <f>D90+D94</f>
        <v>9</v>
      </c>
      <c r="I98" s="396">
        <f>J98/H98/12*1000</f>
        <v>50348.148148148146</v>
      </c>
      <c r="J98" s="703">
        <f>F90+F94</f>
        <v>5437.6</v>
      </c>
    </row>
    <row r="99" spans="1:10" s="3" customFormat="1" ht="18.75">
      <c r="A99" s="690"/>
      <c r="B99" s="690"/>
      <c r="C99" s="592" t="s">
        <v>309</v>
      </c>
      <c r="D99" s="594">
        <f>'приложение 3 ДПО'!D138</f>
        <v>1.8</v>
      </c>
      <c r="E99" s="589">
        <f>F99/D99/12*1000</f>
        <v>24157.407407407405</v>
      </c>
      <c r="F99" s="684">
        <f>'приложение 3 ДПО'!E138</f>
        <v>521.79999999999995</v>
      </c>
      <c r="G99" s="217">
        <f>E99/E98</f>
        <v>0.47980726791231421</v>
      </c>
      <c r="H99" s="703">
        <f>D91+D95</f>
        <v>1.8</v>
      </c>
      <c r="I99" s="396">
        <f>J99/H99/12*1000</f>
        <v>24157.407407407405</v>
      </c>
      <c r="J99" s="703">
        <f>F91+F95</f>
        <v>521.79999999999995</v>
      </c>
    </row>
    <row r="100" spans="1:10" s="3" customFormat="1" ht="18.75">
      <c r="A100" s="694" t="s">
        <v>42</v>
      </c>
      <c r="B100" s="695"/>
      <c r="C100" s="616"/>
      <c r="D100" s="616"/>
      <c r="E100" s="616"/>
      <c r="F100" s="696"/>
      <c r="G100" s="618"/>
      <c r="H100" s="379"/>
      <c r="I100" s="379"/>
      <c r="J100" s="379"/>
    </row>
    <row r="101" spans="1:10" s="3" customFormat="1" ht="18.75">
      <c r="A101" s="690"/>
      <c r="B101" s="698" t="s">
        <v>422</v>
      </c>
      <c r="C101" s="130"/>
      <c r="D101" s="699"/>
      <c r="E101" s="603"/>
      <c r="F101" s="600"/>
      <c r="G101" s="693"/>
      <c r="H101" s="379"/>
      <c r="I101" s="379"/>
      <c r="J101" s="379"/>
    </row>
    <row r="102" spans="1:10" s="3" customFormat="1" ht="18.75">
      <c r="A102" s="690"/>
      <c r="B102" s="690"/>
      <c r="C102" s="592" t="s">
        <v>14</v>
      </c>
      <c r="D102" s="593">
        <f>'приложение 3 ДПО'!D143</f>
        <v>2</v>
      </c>
      <c r="E102" s="589">
        <f>F102/D102/12*1000</f>
        <v>76370.833333333343</v>
      </c>
      <c r="F102" s="585">
        <f>'приложение 3 ДПО'!E143</f>
        <v>1832.9</v>
      </c>
      <c r="G102" s="217">
        <f>E102/E103</f>
        <v>2.2425237321177556</v>
      </c>
      <c r="H102" s="379"/>
      <c r="I102" s="379"/>
      <c r="J102" s="379"/>
    </row>
    <row r="103" spans="1:10" s="3" customFormat="1" ht="18.75">
      <c r="A103" s="690"/>
      <c r="B103" s="690"/>
      <c r="C103" s="592" t="s">
        <v>15</v>
      </c>
      <c r="D103" s="593">
        <f>'приложение 3 ДПО'!D144</f>
        <v>42.3</v>
      </c>
      <c r="E103" s="589">
        <f>F103/D103/12*1000</f>
        <v>34055.752561071713</v>
      </c>
      <c r="F103" s="585">
        <f>'приложение 3 ДПО'!E144</f>
        <v>17286.7</v>
      </c>
      <c r="G103" s="217">
        <f>E103/E103</f>
        <v>1</v>
      </c>
      <c r="H103" s="379"/>
      <c r="I103" s="379"/>
      <c r="J103" s="379"/>
    </row>
    <row r="104" spans="1:10" s="3" customFormat="1" ht="18.75">
      <c r="A104" s="690"/>
      <c r="B104" s="690"/>
      <c r="C104" s="592" t="s">
        <v>309</v>
      </c>
      <c r="D104" s="593">
        <f>'приложение 3 ДПО'!D145</f>
        <v>10.8</v>
      </c>
      <c r="E104" s="589">
        <f>F104/D104/12*1000</f>
        <v>24410.493827160495</v>
      </c>
      <c r="F104" s="585">
        <f>'приложение 3 ДПО'!E145</f>
        <v>3163.6</v>
      </c>
      <c r="G104" s="217">
        <f>E104/E103</f>
        <v>0.71678033787054019</v>
      </c>
      <c r="H104" s="379"/>
      <c r="I104" s="379"/>
      <c r="J104" s="379"/>
    </row>
    <row r="105" spans="1:10" s="3" customFormat="1" ht="18.75">
      <c r="A105" s="690"/>
      <c r="B105" s="698" t="s">
        <v>423</v>
      </c>
      <c r="C105" s="130"/>
      <c r="D105" s="699"/>
      <c r="E105" s="603"/>
      <c r="F105" s="600"/>
      <c r="G105" s="217"/>
      <c r="H105" s="379"/>
      <c r="I105" s="379"/>
      <c r="J105" s="379"/>
    </row>
    <row r="106" spans="1:10" s="3" customFormat="1" ht="18.75">
      <c r="A106" s="690"/>
      <c r="B106" s="690"/>
      <c r="C106" s="592" t="s">
        <v>14</v>
      </c>
      <c r="D106" s="593">
        <f>'приложение 3 ДПО'!D149</f>
        <v>4</v>
      </c>
      <c r="E106" s="589">
        <f>F106/D106/12*1000</f>
        <v>50204.166666666672</v>
      </c>
      <c r="F106" s="585">
        <f>'приложение 3 ДПО'!E149</f>
        <v>2409.8000000000002</v>
      </c>
      <c r="G106" s="217">
        <f>E106/E107</f>
        <v>1.5204949233328096</v>
      </c>
      <c r="H106" s="379"/>
      <c r="I106" s="379"/>
      <c r="J106" s="379"/>
    </row>
    <row r="107" spans="1:10" s="3" customFormat="1" ht="18.75">
      <c r="A107" s="690"/>
      <c r="B107" s="690"/>
      <c r="C107" s="592" t="s">
        <v>15</v>
      </c>
      <c r="D107" s="593">
        <f>'приложение 3 ДПО'!D150</f>
        <v>30.5</v>
      </c>
      <c r="E107" s="589">
        <f>F107/D107/12*1000</f>
        <v>33018.306010928958</v>
      </c>
      <c r="F107" s="585">
        <f>'приложение 3 ДПО'!E150</f>
        <v>12084.7</v>
      </c>
      <c r="G107" s="217">
        <f>E107/E107</f>
        <v>1</v>
      </c>
      <c r="H107" s="379"/>
      <c r="I107" s="379"/>
      <c r="J107" s="379"/>
    </row>
    <row r="108" spans="1:10" s="3" customFormat="1" ht="18.75">
      <c r="A108" s="690"/>
      <c r="B108" s="690"/>
      <c r="C108" s="592" t="s">
        <v>309</v>
      </c>
      <c r="D108" s="593">
        <f>'приложение 3 ДПО'!D151</f>
        <v>5.5</v>
      </c>
      <c r="E108" s="589">
        <f>F108/D108/12*1000</f>
        <v>16651.515151515152</v>
      </c>
      <c r="F108" s="585">
        <f>'приложение 3 ДПО'!E151</f>
        <v>1099</v>
      </c>
      <c r="G108" s="217">
        <f>E108/E107</f>
        <v>0.50431161265522073</v>
      </c>
      <c r="H108" s="379"/>
      <c r="I108" s="379"/>
      <c r="J108" s="379"/>
    </row>
    <row r="109" spans="1:10" s="3" customFormat="1" ht="18.75">
      <c r="A109" s="690"/>
      <c r="B109" s="698" t="s">
        <v>424</v>
      </c>
      <c r="C109" s="130"/>
      <c r="D109" s="699"/>
      <c r="E109" s="603"/>
      <c r="F109" s="600"/>
      <c r="G109" s="693"/>
      <c r="H109" s="379"/>
      <c r="I109" s="379"/>
      <c r="J109" s="379"/>
    </row>
    <row r="110" spans="1:10" s="3" customFormat="1" ht="18.75">
      <c r="A110" s="690"/>
      <c r="B110" s="690"/>
      <c r="C110" s="592" t="s">
        <v>14</v>
      </c>
      <c r="D110" s="593">
        <f>'приложение 3 ДПО'!D155</f>
        <v>3</v>
      </c>
      <c r="E110" s="589">
        <f>F110/D110/12*1000</f>
        <v>70652.777777777781</v>
      </c>
      <c r="F110" s="585">
        <f>'приложение 3 ДПО'!E155</f>
        <v>2543.5</v>
      </c>
      <c r="G110" s="217">
        <f>E110/E111</f>
        <v>2.2615800433568527</v>
      </c>
      <c r="H110" s="379"/>
      <c r="I110" s="379"/>
      <c r="J110" s="379"/>
    </row>
    <row r="111" spans="1:10" s="3" customFormat="1" ht="18.75">
      <c r="A111" s="690"/>
      <c r="B111" s="690"/>
      <c r="C111" s="592" t="s">
        <v>15</v>
      </c>
      <c r="D111" s="593">
        <f>'приложение 3 ДПО'!D156</f>
        <v>54.1</v>
      </c>
      <c r="E111" s="589">
        <f>F111/D111/12*1000</f>
        <v>31240.449784349967</v>
      </c>
      <c r="F111" s="585">
        <f>'приложение 3 ДПО'!E156</f>
        <v>20281.3</v>
      </c>
      <c r="G111" s="217">
        <f>E111/E111</f>
        <v>1</v>
      </c>
      <c r="H111" s="379"/>
      <c r="I111" s="379"/>
      <c r="J111" s="379"/>
    </row>
    <row r="112" spans="1:10" s="3" customFormat="1" ht="18.75">
      <c r="A112" s="690"/>
      <c r="B112" s="690"/>
      <c r="C112" s="592" t="s">
        <v>309</v>
      </c>
      <c r="D112" s="593">
        <f>'приложение 3 ДПО'!D157</f>
        <v>23.2</v>
      </c>
      <c r="E112" s="589">
        <f>F112/D112/12*1000</f>
        <v>17978.807471264372</v>
      </c>
      <c r="F112" s="585">
        <f>'приложение 3 ДПО'!E157</f>
        <v>5005.3</v>
      </c>
      <c r="G112" s="217">
        <f>E112/E111</f>
        <v>0.57549771515360604</v>
      </c>
      <c r="H112" s="379"/>
      <c r="I112" s="379"/>
      <c r="J112" s="379"/>
    </row>
    <row r="113" spans="1:10" s="3" customFormat="1" ht="18.75">
      <c r="A113" s="690"/>
      <c r="B113" s="698" t="s">
        <v>425</v>
      </c>
      <c r="C113" s="130"/>
      <c r="D113" s="699"/>
      <c r="E113" s="603"/>
      <c r="F113" s="600"/>
      <c r="G113" s="217"/>
      <c r="H113" s="379"/>
      <c r="I113" s="379"/>
      <c r="J113" s="379"/>
    </row>
    <row r="114" spans="1:10" s="3" customFormat="1" ht="18.75">
      <c r="A114" s="690"/>
      <c r="B114" s="690"/>
      <c r="C114" s="592" t="s">
        <v>14</v>
      </c>
      <c r="D114" s="593">
        <f>'приложение 3 ДПО'!D161</f>
        <v>2</v>
      </c>
      <c r="E114" s="589">
        <f>F114/D114/12*1000</f>
        <v>69295.833333333328</v>
      </c>
      <c r="F114" s="585">
        <f>'приложение 3 ДПО'!E161</f>
        <v>1663.1</v>
      </c>
      <c r="G114" s="217">
        <f>E114/E115</f>
        <v>2.1539193240136205</v>
      </c>
      <c r="H114" s="379"/>
      <c r="I114" s="379"/>
      <c r="J114" s="379"/>
    </row>
    <row r="115" spans="1:10" s="3" customFormat="1" ht="18.75">
      <c r="A115" s="690"/>
      <c r="B115" s="690"/>
      <c r="C115" s="592" t="s">
        <v>15</v>
      </c>
      <c r="D115" s="593">
        <f>'приложение 3 ДПО'!D162</f>
        <v>26.7</v>
      </c>
      <c r="E115" s="589">
        <f>F115/D115/12*1000</f>
        <v>32171.972534332086</v>
      </c>
      <c r="F115" s="585">
        <f>'приложение 3 ДПО'!E162</f>
        <v>10307.9</v>
      </c>
      <c r="G115" s="217">
        <f>E115/E115</f>
        <v>1</v>
      </c>
      <c r="H115" s="379"/>
      <c r="I115" s="379"/>
      <c r="J115" s="379"/>
    </row>
    <row r="116" spans="1:10" s="3" customFormat="1" ht="18.75">
      <c r="A116" s="690"/>
      <c r="B116" s="690"/>
      <c r="C116" s="592" t="s">
        <v>309</v>
      </c>
      <c r="D116" s="593">
        <f>'приложение 3 ДПО'!D163</f>
        <v>6</v>
      </c>
      <c r="E116" s="589">
        <f>F116/D116/12*1000</f>
        <v>18504.166666666668</v>
      </c>
      <c r="F116" s="585">
        <f>'приложение 3 ДПО'!E163</f>
        <v>1332.3</v>
      </c>
      <c r="G116" s="217">
        <f>E116/E115</f>
        <v>0.57516419445279832</v>
      </c>
      <c r="H116" s="379"/>
      <c r="I116" s="379"/>
      <c r="J116" s="379"/>
    </row>
    <row r="117" spans="1:10" s="3" customFormat="1" ht="18.75">
      <c r="A117" s="690"/>
      <c r="B117" s="698" t="s">
        <v>426</v>
      </c>
      <c r="C117" s="130"/>
      <c r="D117" s="699"/>
      <c r="E117" s="603"/>
      <c r="F117" s="600"/>
      <c r="G117" s="217"/>
      <c r="H117" s="379"/>
      <c r="I117" s="379"/>
      <c r="J117" s="379"/>
    </row>
    <row r="118" spans="1:10" s="3" customFormat="1" ht="18.75">
      <c r="A118" s="690"/>
      <c r="B118" s="690"/>
      <c r="C118" s="592" t="s">
        <v>14</v>
      </c>
      <c r="D118" s="593">
        <f>'приложение 3 ДПО'!D167</f>
        <v>2</v>
      </c>
      <c r="E118" s="589">
        <f>F118/D118/12*1000</f>
        <v>86312.5</v>
      </c>
      <c r="F118" s="585">
        <f>'приложение 3 ДПО'!E167</f>
        <v>2071.5</v>
      </c>
      <c r="G118" s="217">
        <f>E118/E119</f>
        <v>2.171965284740133</v>
      </c>
      <c r="H118" s="379"/>
      <c r="I118" s="379"/>
      <c r="J118" s="379"/>
    </row>
    <row r="119" spans="1:10" s="3" customFormat="1" ht="18.75">
      <c r="A119" s="690"/>
      <c r="B119" s="690"/>
      <c r="C119" s="592" t="s">
        <v>15</v>
      </c>
      <c r="D119" s="593">
        <f>'приложение 3 ДПО'!D168</f>
        <v>27.4</v>
      </c>
      <c r="E119" s="589">
        <f>F119/D119/12*1000</f>
        <v>39739.355231143556</v>
      </c>
      <c r="F119" s="585">
        <f>'приложение 3 ДПО'!E168</f>
        <v>13066.3</v>
      </c>
      <c r="G119" s="217">
        <f>E119/E119</f>
        <v>1</v>
      </c>
      <c r="H119" s="379"/>
      <c r="I119" s="379"/>
      <c r="J119" s="379"/>
    </row>
    <row r="120" spans="1:10" s="3" customFormat="1" ht="18.75">
      <c r="A120" s="690"/>
      <c r="B120" s="690"/>
      <c r="C120" s="592" t="s">
        <v>309</v>
      </c>
      <c r="D120" s="593">
        <f>'приложение 3 ДПО'!D169</f>
        <v>9.6</v>
      </c>
      <c r="E120" s="589">
        <f>F120/D120/12*1000</f>
        <v>21668.402777777774</v>
      </c>
      <c r="F120" s="585">
        <f>'приложение 3 ДПО'!E169</f>
        <v>2496.1999999999998</v>
      </c>
      <c r="G120" s="217">
        <f>E120/E119</f>
        <v>0.54526306860651685</v>
      </c>
      <c r="H120" s="379"/>
      <c r="I120" s="379"/>
      <c r="J120" s="379"/>
    </row>
    <row r="121" spans="1:10" s="3" customFormat="1" ht="18.75">
      <c r="A121" s="690"/>
      <c r="B121" s="698" t="s">
        <v>427</v>
      </c>
      <c r="C121" s="130"/>
      <c r="D121" s="699"/>
      <c r="E121" s="603"/>
      <c r="F121" s="600"/>
      <c r="G121" s="693"/>
      <c r="H121" s="379"/>
      <c r="I121" s="379"/>
      <c r="J121" s="379"/>
    </row>
    <row r="122" spans="1:10" s="3" customFormat="1" ht="18.75">
      <c r="A122" s="690"/>
      <c r="B122" s="690"/>
      <c r="C122" s="592" t="s">
        <v>14</v>
      </c>
      <c r="D122" s="593">
        <f>'приложение 3 ДПО'!D173</f>
        <v>2</v>
      </c>
      <c r="E122" s="589">
        <f>F122/D122/12*1000</f>
        <v>53708.333333333336</v>
      </c>
      <c r="F122" s="585">
        <f>'приложение 3 ДПО'!E173</f>
        <v>1289</v>
      </c>
      <c r="G122" s="217">
        <f>E122/E123</f>
        <v>1.6022374145431946</v>
      </c>
      <c r="H122" s="379"/>
      <c r="I122" s="379"/>
      <c r="J122" s="379"/>
    </row>
    <row r="123" spans="1:10" s="3" customFormat="1" ht="18.75">
      <c r="A123" s="690"/>
      <c r="B123" s="690"/>
      <c r="C123" s="592" t="s">
        <v>15</v>
      </c>
      <c r="D123" s="593">
        <f>'приложение 3 ДПО'!D174</f>
        <v>10</v>
      </c>
      <c r="E123" s="589">
        <f>F123/D123/12*1000</f>
        <v>33520.833333333336</v>
      </c>
      <c r="F123" s="585">
        <f>'приложение 3 ДПО'!E174</f>
        <v>4022.5</v>
      </c>
      <c r="G123" s="217">
        <f>E123/E123</f>
        <v>1</v>
      </c>
      <c r="H123" s="379"/>
      <c r="I123" s="379"/>
      <c r="J123" s="379"/>
    </row>
    <row r="124" spans="1:10" s="3" customFormat="1" ht="18.75">
      <c r="A124" s="690"/>
      <c r="B124" s="690"/>
      <c r="C124" s="592" t="s">
        <v>309</v>
      </c>
      <c r="D124" s="593">
        <f>'приложение 3 ДПО'!D175</f>
        <v>5.7</v>
      </c>
      <c r="E124" s="589">
        <f>F124/D124/12*1000</f>
        <v>18859.649122807015</v>
      </c>
      <c r="F124" s="585">
        <f>'приложение 3 ДПО'!E175</f>
        <v>1290</v>
      </c>
      <c r="G124" s="217">
        <f>E124/E123</f>
        <v>0.5626247096921918</v>
      </c>
      <c r="H124" s="379"/>
      <c r="I124" s="379"/>
      <c r="J124" s="379"/>
    </row>
    <row r="125" spans="1:10" s="3" customFormat="1" ht="18.75">
      <c r="A125" s="690"/>
      <c r="B125" s="698" t="s">
        <v>428</v>
      </c>
      <c r="C125" s="130"/>
      <c r="D125" s="699"/>
      <c r="E125" s="603"/>
      <c r="F125" s="600"/>
      <c r="G125" s="693"/>
      <c r="H125" s="379"/>
      <c r="I125" s="379"/>
      <c r="J125" s="379"/>
    </row>
    <row r="126" spans="1:10" s="3" customFormat="1" ht="18.75">
      <c r="A126" s="690"/>
      <c r="B126" s="690"/>
      <c r="C126" s="592" t="s">
        <v>14</v>
      </c>
      <c r="D126" s="593">
        <f>'приложение 3 ДПО'!D179</f>
        <v>4</v>
      </c>
      <c r="E126" s="589">
        <f>F126/D126/12*1000</f>
        <v>48693.75</v>
      </c>
      <c r="F126" s="585">
        <f>'приложение 3 ДПО'!E179</f>
        <v>2337.3000000000002</v>
      </c>
      <c r="G126" s="217">
        <f>E126/E127</f>
        <v>1.0547021191523391</v>
      </c>
      <c r="H126" s="379"/>
      <c r="I126" s="379"/>
      <c r="J126" s="379"/>
    </row>
    <row r="127" spans="1:10" s="3" customFormat="1" ht="18.75">
      <c r="A127" s="690"/>
      <c r="B127" s="690"/>
      <c r="C127" s="592" t="s">
        <v>15</v>
      </c>
      <c r="D127" s="593">
        <f>'приложение 3 ДПО'!D180</f>
        <v>15.8</v>
      </c>
      <c r="E127" s="589">
        <f>F127/D127/12*1000</f>
        <v>46168.248945147672</v>
      </c>
      <c r="F127" s="585">
        <f>'приложение 3 ДПО'!E180</f>
        <v>8753.5</v>
      </c>
      <c r="G127" s="217">
        <f>E127/E127</f>
        <v>1</v>
      </c>
      <c r="H127" s="379"/>
      <c r="I127" s="379"/>
      <c r="J127" s="379"/>
    </row>
    <row r="128" spans="1:10" s="3" customFormat="1" ht="18.75">
      <c r="A128" s="690"/>
      <c r="B128" s="690"/>
      <c r="C128" s="592" t="s">
        <v>309</v>
      </c>
      <c r="D128" s="593">
        <f>'приложение 3 ДПО'!D181</f>
        <v>10.199999999999999</v>
      </c>
      <c r="E128" s="589">
        <f>F128/D128/12*1000</f>
        <v>22893.790849673205</v>
      </c>
      <c r="F128" s="585">
        <f>'приложение 3 ДПО'!E181</f>
        <v>2802.2</v>
      </c>
      <c r="G128" s="217">
        <f>E128/E127</f>
        <v>0.49587739134038272</v>
      </c>
      <c r="H128" s="379"/>
      <c r="I128" s="379"/>
      <c r="J128" s="379"/>
    </row>
    <row r="129" spans="1:10" s="3" customFormat="1" ht="18.75">
      <c r="A129" s="690"/>
      <c r="B129" s="698" t="s">
        <v>429</v>
      </c>
      <c r="C129" s="130"/>
      <c r="D129" s="699"/>
      <c r="E129" s="603"/>
      <c r="F129" s="600"/>
      <c r="G129" s="217"/>
      <c r="H129" s="379"/>
      <c r="I129" s="379"/>
      <c r="J129" s="379"/>
    </row>
    <row r="130" spans="1:10" s="3" customFormat="1" ht="18.75">
      <c r="A130" s="690"/>
      <c r="B130" s="690"/>
      <c r="C130" s="592" t="s">
        <v>14</v>
      </c>
      <c r="D130" s="593">
        <f>'приложение 3 ДПО'!D185</f>
        <v>3</v>
      </c>
      <c r="E130" s="589">
        <f>F130/D130/12*1000</f>
        <v>75972.222222222219</v>
      </c>
      <c r="F130" s="585">
        <f>'приложение 3 ДПО'!E185</f>
        <v>2735</v>
      </c>
      <c r="G130" s="217">
        <f>E130/E131</f>
        <v>2.049867531199888</v>
      </c>
      <c r="H130" s="379"/>
      <c r="I130" s="379"/>
      <c r="J130" s="379"/>
    </row>
    <row r="131" spans="1:10" s="3" customFormat="1" ht="18.75">
      <c r="A131" s="690"/>
      <c r="B131" s="690"/>
      <c r="C131" s="592" t="s">
        <v>15</v>
      </c>
      <c r="D131" s="593">
        <f>'приложение 3 ДПО'!D186</f>
        <v>17.2</v>
      </c>
      <c r="E131" s="589">
        <f>F131/D131/12*1000</f>
        <v>37062.015503875977</v>
      </c>
      <c r="F131" s="585">
        <f>'приложение 3 ДПО'!E186</f>
        <v>7649.6</v>
      </c>
      <c r="G131" s="217">
        <f>E131/E131</f>
        <v>1</v>
      </c>
      <c r="H131" s="379"/>
      <c r="I131" s="379"/>
      <c r="J131" s="379"/>
    </row>
    <row r="132" spans="1:10" s="3" customFormat="1" ht="18.75">
      <c r="A132" s="690"/>
      <c r="B132" s="690"/>
      <c r="C132" s="592" t="s">
        <v>309</v>
      </c>
      <c r="D132" s="593">
        <f>'приложение 3 ДПО'!D187</f>
        <v>10.3</v>
      </c>
      <c r="E132" s="589">
        <f>F132/D132/12*1000</f>
        <v>18438.51132686084</v>
      </c>
      <c r="F132" s="585">
        <f>'приложение 3 ДПО'!E187</f>
        <v>2279</v>
      </c>
      <c r="G132" s="217">
        <f>E132/E131</f>
        <v>0.49750427968313071</v>
      </c>
      <c r="H132" s="379"/>
      <c r="I132" s="379"/>
      <c r="J132" s="379"/>
    </row>
    <row r="133" spans="1:10" s="708" customFormat="1" ht="32.25">
      <c r="A133" s="704"/>
      <c r="B133" s="705" t="s">
        <v>395</v>
      </c>
      <c r="C133" s="706"/>
      <c r="D133" s="705"/>
      <c r="E133" s="650"/>
      <c r="F133" s="600"/>
      <c r="G133" s="707"/>
      <c r="H133" s="379"/>
      <c r="I133" s="379"/>
      <c r="J133" s="379"/>
    </row>
    <row r="134" spans="1:10" s="708" customFormat="1" ht="18.75">
      <c r="A134" s="704"/>
      <c r="B134" s="704"/>
      <c r="C134" s="638" t="s">
        <v>14</v>
      </c>
      <c r="D134" s="709">
        <f>'приложение 3 ДПО'!D191</f>
        <v>22</v>
      </c>
      <c r="E134" s="589">
        <f>F134/D134/12*1000</f>
        <v>63947.348484848495</v>
      </c>
      <c r="F134" s="585">
        <f>'приложение 3 ДПО'!E191</f>
        <v>16882.100000000002</v>
      </c>
      <c r="G134" s="710">
        <f>E134/E135</f>
        <v>1.8393351994571872</v>
      </c>
      <c r="H134" s="711">
        <f>D102+D106+D110+D114+D118+D122+D126+D130</f>
        <v>22</v>
      </c>
      <c r="I134" s="378">
        <f>J134/H134/12*1000</f>
        <v>63947.348484848495</v>
      </c>
      <c r="J134" s="711">
        <f>F102+F106+F110+F114+F118+F122+F126+F130</f>
        <v>16882.100000000002</v>
      </c>
    </row>
    <row r="135" spans="1:10" s="708" customFormat="1" ht="18.75">
      <c r="A135" s="704"/>
      <c r="B135" s="704"/>
      <c r="C135" s="638" t="s">
        <v>15</v>
      </c>
      <c r="D135" s="709">
        <f>'приложение 3 ДПО'!D192</f>
        <v>224</v>
      </c>
      <c r="E135" s="589">
        <f>F135/D135/12*1000</f>
        <v>34766.555059523802</v>
      </c>
      <c r="F135" s="585">
        <f>'приложение 3 ДПО'!E192</f>
        <v>93452.499999999985</v>
      </c>
      <c r="G135" s="710">
        <f>E135/E135</f>
        <v>1</v>
      </c>
      <c r="H135" s="711">
        <f>D103+D107+D111+D115+D119+D123+D127+D131</f>
        <v>224</v>
      </c>
      <c r="I135" s="378">
        <f>J135/H135/12*1000</f>
        <v>34766.555059523809</v>
      </c>
      <c r="J135" s="711">
        <f>F103+F107+F111+F115+F119+F123+F127+F131</f>
        <v>93452.5</v>
      </c>
    </row>
    <row r="136" spans="1:10" s="708" customFormat="1" ht="18.75">
      <c r="A136" s="704"/>
      <c r="B136" s="704"/>
      <c r="C136" s="638" t="s">
        <v>309</v>
      </c>
      <c r="D136" s="709">
        <f>'приложение 3 ДПО'!D193</f>
        <v>81.3</v>
      </c>
      <c r="E136" s="589">
        <f>F136/D136/12*1000</f>
        <v>19954.489544895448</v>
      </c>
      <c r="F136" s="585">
        <f>'приложение 3 ДПО'!E193</f>
        <v>19467.599999999999</v>
      </c>
      <c r="G136" s="710">
        <f>E136/E135</f>
        <v>0.57395647945939354</v>
      </c>
      <c r="H136" s="711">
        <f>D104+D108+D112+D116+D120+D124+D128+D132</f>
        <v>81.3</v>
      </c>
      <c r="I136" s="378">
        <f>J136/H136/12*1000</f>
        <v>19954.489544895452</v>
      </c>
      <c r="J136" s="711">
        <f>F104+F108+F112+F116+F120+F124+F128+F132</f>
        <v>19467.600000000002</v>
      </c>
    </row>
    <row r="137" spans="1:10" s="708" customFormat="1" ht="18.75">
      <c r="A137" s="694" t="s">
        <v>369</v>
      </c>
      <c r="B137" s="695"/>
      <c r="C137" s="616"/>
      <c r="D137" s="616"/>
      <c r="E137" s="616"/>
      <c r="F137" s="696"/>
      <c r="G137" s="618"/>
      <c r="H137" s="379"/>
      <c r="I137" s="379"/>
      <c r="J137" s="379"/>
    </row>
    <row r="138" spans="1:10" s="708" customFormat="1" ht="126.75">
      <c r="A138" s="704"/>
      <c r="B138" s="691" t="s">
        <v>370</v>
      </c>
      <c r="C138" s="706"/>
      <c r="D138" s="712"/>
      <c r="E138" s="642"/>
      <c r="F138" s="585"/>
      <c r="G138" s="707"/>
      <c r="H138" s="379"/>
      <c r="I138" s="379"/>
      <c r="J138" s="379"/>
    </row>
    <row r="139" spans="1:10" s="708" customFormat="1" ht="18.75">
      <c r="A139" s="704"/>
      <c r="B139" s="704"/>
      <c r="C139" s="592" t="s">
        <v>14</v>
      </c>
      <c r="D139" s="709">
        <f>'приложение 3 ДПО'!D198</f>
        <v>1</v>
      </c>
      <c r="E139" s="589">
        <f>F139/D139/12*1000</f>
        <v>76183.333333333343</v>
      </c>
      <c r="F139" s="585">
        <f>'приложение 3 ДПО'!E198</f>
        <v>914.2</v>
      </c>
      <c r="G139" s="710">
        <f>E139/E140</f>
        <v>1.2652036378015026</v>
      </c>
      <c r="H139" s="379"/>
      <c r="I139" s="379"/>
      <c r="J139" s="379"/>
    </row>
    <row r="140" spans="1:10" s="708" customFormat="1" ht="18.75">
      <c r="A140" s="704"/>
      <c r="B140" s="704"/>
      <c r="C140" s="592" t="s">
        <v>15</v>
      </c>
      <c r="D140" s="709">
        <f>'приложение 3 ДПО'!D199</f>
        <v>2.1</v>
      </c>
      <c r="E140" s="589">
        <f>F140/D140/12*1000</f>
        <v>60214.285714285717</v>
      </c>
      <c r="F140" s="585">
        <f>'приложение 3 ДПО'!E199</f>
        <v>1517.4</v>
      </c>
      <c r="G140" s="710">
        <f>E140/E140</f>
        <v>1</v>
      </c>
      <c r="H140" s="379"/>
      <c r="I140" s="379"/>
      <c r="J140" s="379"/>
    </row>
    <row r="141" spans="1:10" s="708" customFormat="1" ht="18.75">
      <c r="A141" s="704"/>
      <c r="B141" s="704"/>
      <c r="C141" s="592" t="s">
        <v>309</v>
      </c>
      <c r="D141" s="709">
        <f>'приложение 3 ДПО'!D200</f>
        <v>2</v>
      </c>
      <c r="E141" s="589">
        <f>F141/D141/12*1000</f>
        <v>24829.166666666664</v>
      </c>
      <c r="F141" s="585">
        <f>'приложение 3 ДПО'!E200</f>
        <v>595.9</v>
      </c>
      <c r="G141" s="710">
        <f>E141/E140</f>
        <v>0.41234677738236453</v>
      </c>
      <c r="H141" s="379"/>
      <c r="I141" s="379"/>
      <c r="J141" s="379"/>
    </row>
    <row r="142" spans="1:10" s="3" customFormat="1" ht="18.75">
      <c r="A142" s="694" t="s">
        <v>43</v>
      </c>
      <c r="B142" s="695"/>
      <c r="C142" s="616"/>
      <c r="D142" s="616"/>
      <c r="E142" s="616"/>
      <c r="F142" s="696"/>
      <c r="G142" s="618"/>
      <c r="H142" s="379"/>
      <c r="I142" s="379"/>
      <c r="J142" s="379"/>
    </row>
    <row r="143" spans="1:10" s="3" customFormat="1" ht="32.25">
      <c r="A143" s="690"/>
      <c r="B143" s="691" t="s">
        <v>430</v>
      </c>
      <c r="C143" s="130"/>
      <c r="D143" s="586"/>
      <c r="E143" s="603"/>
      <c r="F143" s="600"/>
      <c r="G143" s="693"/>
      <c r="H143" s="379"/>
      <c r="I143" s="379"/>
      <c r="J143" s="379"/>
    </row>
    <row r="144" spans="1:10" s="3" customFormat="1" ht="18.75">
      <c r="A144" s="690"/>
      <c r="B144" s="690"/>
      <c r="C144" s="592" t="s">
        <v>14</v>
      </c>
      <c r="D144" s="593">
        <f>'приложение 3 ДПО'!D205</f>
        <v>4</v>
      </c>
      <c r="E144" s="589">
        <f>F144/D144/12*1000</f>
        <v>65112.5</v>
      </c>
      <c r="F144" s="585">
        <f>'приложение 3 ДПО'!E205</f>
        <v>3125.4</v>
      </c>
      <c r="G144" s="217">
        <f>E144/E145</f>
        <v>1.2715784108589518</v>
      </c>
      <c r="H144" s="379"/>
      <c r="I144" s="379"/>
      <c r="J144" s="379"/>
    </row>
    <row r="145" spans="1:10" s="3" customFormat="1" ht="18.75">
      <c r="A145" s="690"/>
      <c r="B145" s="690"/>
      <c r="C145" s="592" t="s">
        <v>15</v>
      </c>
      <c r="D145" s="593">
        <f>'приложение 3 ДПО'!D206</f>
        <v>27.3</v>
      </c>
      <c r="E145" s="589">
        <f>F145/D145/12*1000</f>
        <v>51206.043956043948</v>
      </c>
      <c r="F145" s="585">
        <f>'приложение 3 ДПО'!E206</f>
        <v>16775.099999999999</v>
      </c>
      <c r="G145" s="217">
        <f>E145/E145</f>
        <v>1</v>
      </c>
      <c r="H145" s="379"/>
      <c r="I145" s="379"/>
      <c r="J145" s="379"/>
    </row>
    <row r="146" spans="1:10" s="3" customFormat="1" ht="18.75">
      <c r="A146" s="690"/>
      <c r="B146" s="690"/>
      <c r="C146" s="592" t="s">
        <v>309</v>
      </c>
      <c r="D146" s="593">
        <f>'приложение 3 ДПО'!D207</f>
        <v>5.5</v>
      </c>
      <c r="E146" s="589">
        <f>F146/D146/12*1000</f>
        <v>38983.333333333336</v>
      </c>
      <c r="F146" s="585">
        <f>'приложение 3 ДПО'!E207</f>
        <v>2572.9</v>
      </c>
      <c r="G146" s="217">
        <f>E146/E145</f>
        <v>0.76130336033764345</v>
      </c>
      <c r="H146" s="379"/>
      <c r="I146" s="379"/>
      <c r="J146" s="379"/>
    </row>
    <row r="147" spans="1:10" s="3" customFormat="1" ht="18.75">
      <c r="A147" s="694" t="s">
        <v>44</v>
      </c>
      <c r="B147" s="695"/>
      <c r="C147" s="616"/>
      <c r="D147" s="616"/>
      <c r="E147" s="616"/>
      <c r="F147" s="696"/>
      <c r="G147" s="618"/>
      <c r="H147" s="379"/>
      <c r="I147" s="379"/>
      <c r="J147" s="379"/>
    </row>
    <row r="148" spans="1:10" s="3" customFormat="1" ht="18.75">
      <c r="A148" s="690"/>
      <c r="B148" s="691" t="s">
        <v>431</v>
      </c>
      <c r="C148" s="130"/>
      <c r="D148" s="586"/>
      <c r="E148" s="603"/>
      <c r="F148" s="600"/>
      <c r="G148" s="693"/>
      <c r="H148" s="379"/>
      <c r="I148" s="379"/>
      <c r="J148" s="379"/>
    </row>
    <row r="149" spans="1:10" s="3" customFormat="1" ht="18.75">
      <c r="A149" s="690"/>
      <c r="B149" s="690"/>
      <c r="C149" s="592" t="s">
        <v>14</v>
      </c>
      <c r="D149" s="593">
        <f>'приложение 3 ДПО'!D212</f>
        <v>5</v>
      </c>
      <c r="E149" s="589">
        <f>F149/D149/12*1000</f>
        <v>59333.333333333336</v>
      </c>
      <c r="F149" s="585">
        <f>'приложение 3 ДПО'!E212</f>
        <v>3560</v>
      </c>
      <c r="G149" s="217">
        <f>E149/E150</f>
        <v>1.5938260952928773</v>
      </c>
      <c r="H149" s="379"/>
      <c r="I149" s="379"/>
      <c r="J149" s="379"/>
    </row>
    <row r="150" spans="1:10" s="3" customFormat="1" ht="18.75">
      <c r="A150" s="690"/>
      <c r="B150" s="690"/>
      <c r="C150" s="592" t="s">
        <v>15</v>
      </c>
      <c r="D150" s="593">
        <f>'приложение 3 ДПО'!D213</f>
        <v>93.4</v>
      </c>
      <c r="E150" s="589">
        <f>F150/D150/12*1000</f>
        <v>37226.980728051385</v>
      </c>
      <c r="F150" s="585">
        <f>'приложение 3 ДПО'!E213</f>
        <v>41724</v>
      </c>
      <c r="G150" s="217">
        <f>E150/E150</f>
        <v>1</v>
      </c>
      <c r="H150" s="379"/>
      <c r="I150" s="379"/>
      <c r="J150" s="379"/>
    </row>
    <row r="151" spans="1:10" s="3" customFormat="1" ht="18.75">
      <c r="A151" s="690"/>
      <c r="B151" s="690"/>
      <c r="C151" s="592" t="s">
        <v>309</v>
      </c>
      <c r="D151" s="593">
        <f>'приложение 3 ДПО'!D214</f>
        <v>58.6</v>
      </c>
      <c r="E151" s="589">
        <f>F151/D151/12*1000</f>
        <v>24989.903299203645</v>
      </c>
      <c r="F151" s="585">
        <f>'приложение 3 ДПО'!E214</f>
        <v>17572.900000000001</v>
      </c>
      <c r="G151" s="217">
        <f>E151/E150</f>
        <v>0.67128471905252252</v>
      </c>
      <c r="H151" s="379"/>
      <c r="I151" s="379"/>
      <c r="J151" s="379"/>
    </row>
    <row r="152" spans="1:10" s="3" customFormat="1" ht="31.5">
      <c r="A152" s="690"/>
      <c r="B152" s="697" t="s">
        <v>432</v>
      </c>
      <c r="C152" s="130"/>
      <c r="D152" s="713"/>
      <c r="E152" s="603"/>
      <c r="F152" s="600"/>
      <c r="G152" s="217"/>
      <c r="H152" s="379"/>
      <c r="I152" s="379"/>
      <c r="J152" s="379"/>
    </row>
    <row r="153" spans="1:10" s="3" customFormat="1" ht="18.75">
      <c r="A153" s="690"/>
      <c r="B153" s="690"/>
      <c r="C153" s="592" t="s">
        <v>14</v>
      </c>
      <c r="D153" s="593">
        <f>'приложение 3 ДПО'!D218</f>
        <v>5</v>
      </c>
      <c r="E153" s="589">
        <f>F153/D153/12*1000</f>
        <v>64399.999999999993</v>
      </c>
      <c r="F153" s="585">
        <f>'приложение 3 ДПО'!E218</f>
        <v>3864</v>
      </c>
      <c r="G153" s="217">
        <f>E153/E154</f>
        <v>1.9080584099513249</v>
      </c>
      <c r="H153" s="379"/>
      <c r="I153" s="379"/>
      <c r="J153" s="379"/>
    </row>
    <row r="154" spans="1:10" s="3" customFormat="1" ht="18.75">
      <c r="A154" s="690"/>
      <c r="B154" s="690"/>
      <c r="C154" s="592" t="s">
        <v>15</v>
      </c>
      <c r="D154" s="593">
        <f>'приложение 3 ДПО'!D219</f>
        <v>21</v>
      </c>
      <c r="E154" s="589">
        <f>F154/D154/12*1000</f>
        <v>33751.5873015873</v>
      </c>
      <c r="F154" s="585">
        <f>'приложение 3 ДПО'!E219</f>
        <v>8505.4</v>
      </c>
      <c r="G154" s="217">
        <f>E154/E154</f>
        <v>1</v>
      </c>
      <c r="H154" s="379"/>
      <c r="I154" s="379"/>
      <c r="J154" s="379"/>
    </row>
    <row r="155" spans="1:10" s="3" customFormat="1" ht="18.75">
      <c r="A155" s="690"/>
      <c r="B155" s="690"/>
      <c r="C155" s="592" t="s">
        <v>309</v>
      </c>
      <c r="D155" s="593">
        <f>'приложение 3 ДПО'!D220</f>
        <v>16.2</v>
      </c>
      <c r="E155" s="589">
        <f>F155/D155/12*1000</f>
        <v>24838.991769547323</v>
      </c>
      <c r="F155" s="585">
        <f>'приложение 3 ДПО'!E220</f>
        <v>4828.7</v>
      </c>
      <c r="G155" s="217">
        <f>E155/E154</f>
        <v>0.73593551460553597</v>
      </c>
      <c r="H155" s="379"/>
      <c r="I155" s="379"/>
      <c r="J155" s="379"/>
    </row>
    <row r="156" spans="1:10" s="3" customFormat="1" ht="31.5">
      <c r="A156" s="690"/>
      <c r="B156" s="697" t="s">
        <v>433</v>
      </c>
      <c r="C156" s="130"/>
      <c r="D156" s="713"/>
      <c r="E156" s="603"/>
      <c r="F156" s="600"/>
      <c r="G156" s="217"/>
      <c r="H156" s="379"/>
      <c r="I156" s="379"/>
      <c r="J156" s="379"/>
    </row>
    <row r="157" spans="1:10" s="3" customFormat="1" ht="18.75">
      <c r="A157" s="584"/>
      <c r="B157" s="690"/>
      <c r="C157" s="592" t="s">
        <v>14</v>
      </c>
      <c r="D157" s="593">
        <f>'приложение 3 ДПО'!D224</f>
        <v>2</v>
      </c>
      <c r="E157" s="589">
        <f>F157/D157/12*1000</f>
        <v>47108.333333333328</v>
      </c>
      <c r="F157" s="585">
        <f>'приложение 3 ДПО'!E224</f>
        <v>1130.5999999999999</v>
      </c>
      <c r="G157" s="217">
        <f>E157/E158</f>
        <v>1.2595811051693404</v>
      </c>
      <c r="H157" s="379"/>
      <c r="I157" s="379"/>
      <c r="J157" s="379"/>
    </row>
    <row r="158" spans="1:10" s="3" customFormat="1" ht="18.75">
      <c r="A158" s="584"/>
      <c r="B158" s="690"/>
      <c r="C158" s="592" t="s">
        <v>15</v>
      </c>
      <c r="D158" s="593">
        <f>'приложение 3 ДПО'!D225</f>
        <v>13</v>
      </c>
      <c r="E158" s="589">
        <f>F158/D158/12*1000</f>
        <v>37400</v>
      </c>
      <c r="F158" s="585">
        <f>'приложение 3 ДПО'!E225</f>
        <v>5834.4</v>
      </c>
      <c r="G158" s="217">
        <f>E158/E158</f>
        <v>1</v>
      </c>
      <c r="H158" s="379"/>
      <c r="I158" s="379"/>
      <c r="J158" s="379"/>
    </row>
    <row r="159" spans="1:10" s="3" customFormat="1" ht="18.75">
      <c r="A159" s="584"/>
      <c r="B159" s="690"/>
      <c r="C159" s="592" t="s">
        <v>309</v>
      </c>
      <c r="D159" s="593">
        <f>'приложение 3 ДПО'!D226</f>
        <v>9.6999999999999993</v>
      </c>
      <c r="E159" s="589">
        <f>F159/D159/12*1000</f>
        <v>22870.27491408935</v>
      </c>
      <c r="F159" s="585">
        <f>'приложение 3 ДПО'!E226</f>
        <v>2662.1</v>
      </c>
      <c r="G159" s="217">
        <f>E159/E158</f>
        <v>0.6115046768473088</v>
      </c>
      <c r="H159" s="379"/>
      <c r="I159" s="379"/>
      <c r="J159" s="379"/>
    </row>
    <row r="160" spans="1:10" s="3" customFormat="1" ht="47.25">
      <c r="A160" s="584"/>
      <c r="B160" s="671" t="s">
        <v>45</v>
      </c>
      <c r="C160" s="130"/>
      <c r="D160" s="671"/>
      <c r="E160" s="603"/>
      <c r="F160" s="600"/>
      <c r="G160" s="217"/>
      <c r="H160" s="379"/>
      <c r="I160" s="379"/>
      <c r="J160" s="379"/>
    </row>
    <row r="161" spans="1:10" s="3" customFormat="1" ht="18.75">
      <c r="A161" s="584"/>
      <c r="B161" s="690"/>
      <c r="C161" s="592" t="s">
        <v>14</v>
      </c>
      <c r="D161" s="593">
        <f>'приложение 3 ДПО'!D230</f>
        <v>12</v>
      </c>
      <c r="E161" s="589">
        <f>F161/D161/12*1000</f>
        <v>59406.944444444438</v>
      </c>
      <c r="F161" s="585">
        <f>'приложение 3 ДПО'!E230</f>
        <v>8554.6</v>
      </c>
      <c r="G161" s="217">
        <f>E161/E162</f>
        <v>1.6199639815115399</v>
      </c>
      <c r="H161" s="395">
        <f>D149+D153+D157</f>
        <v>12</v>
      </c>
      <c r="I161" s="378">
        <f>J161/H161/12*1000</f>
        <v>59406.944444444438</v>
      </c>
      <c r="J161" s="395">
        <f>F149+F153+F157</f>
        <v>8554.6</v>
      </c>
    </row>
    <row r="162" spans="1:10" s="3" customFormat="1" ht="18.75">
      <c r="A162" s="584"/>
      <c r="B162" s="690"/>
      <c r="C162" s="592" t="s">
        <v>15</v>
      </c>
      <c r="D162" s="593">
        <f>'приложение 3 ДПО'!D231</f>
        <v>127.4</v>
      </c>
      <c r="E162" s="589">
        <f>F162/D162/12*1000</f>
        <v>36671.768707482988</v>
      </c>
      <c r="F162" s="585">
        <f>'приложение 3 ДПО'!E231</f>
        <v>56063.8</v>
      </c>
      <c r="G162" s="217">
        <f>E162/E162</f>
        <v>1</v>
      </c>
      <c r="H162" s="395">
        <f>D150+D154+D158</f>
        <v>127.4</v>
      </c>
      <c r="I162" s="378">
        <f>J162/H162/12*1000</f>
        <v>36671.768707482988</v>
      </c>
      <c r="J162" s="395">
        <f>F150+F154+F158</f>
        <v>56063.8</v>
      </c>
    </row>
    <row r="163" spans="1:10" s="3" customFormat="1" ht="18.75">
      <c r="A163" s="584"/>
      <c r="B163" s="690"/>
      <c r="C163" s="592" t="s">
        <v>309</v>
      </c>
      <c r="D163" s="593">
        <f>'приложение 3 ДПО'!D232</f>
        <v>84.5</v>
      </c>
      <c r="E163" s="589">
        <f>F163/D163/12*1000</f>
        <v>24717.652859960552</v>
      </c>
      <c r="F163" s="585">
        <f>'приложение 3 ДПО'!E232</f>
        <v>25063.7</v>
      </c>
      <c r="G163" s="217">
        <f>E163/E162</f>
        <v>0.67402401714310656</v>
      </c>
      <c r="H163" s="395">
        <f>D151+D155+D159</f>
        <v>84.5</v>
      </c>
      <c r="I163" s="378">
        <f>J163/H163/12*1000</f>
        <v>24717.652859960552</v>
      </c>
      <c r="J163" s="395">
        <f>F151+F155+F159</f>
        <v>25063.7</v>
      </c>
    </row>
    <row r="164" spans="1:10" s="3" customFormat="1" ht="27.75" customHeight="1">
      <c r="A164" s="584"/>
      <c r="B164" s="714" t="s">
        <v>400</v>
      </c>
      <c r="C164" s="130"/>
      <c r="D164" s="597"/>
      <c r="E164" s="605"/>
      <c r="F164" s="608"/>
      <c r="G164" s="693"/>
      <c r="H164" s="715"/>
      <c r="I164" s="379"/>
      <c r="J164" s="379"/>
    </row>
    <row r="165" spans="1:10" s="3" customFormat="1" ht="18.75">
      <c r="A165" s="584"/>
      <c r="B165" s="690"/>
      <c r="C165" s="592" t="s">
        <v>14</v>
      </c>
      <c r="D165" s="593">
        <f>'приложение 3 ДПО'!D236</f>
        <v>57.8</v>
      </c>
      <c r="E165" s="589">
        <f>F165/D165/12*1000</f>
        <v>59271.914648212231</v>
      </c>
      <c r="F165" s="716">
        <f>'приложение 3 ДПО'!E236</f>
        <v>41111</v>
      </c>
      <c r="G165" s="693">
        <f>E165/E166</f>
        <v>1.5618622036030618</v>
      </c>
      <c r="H165" s="395" t="e">
        <f>D38+#REF!+D43+D48+D53+D58+D63+#REF!+D68+D72+D76+D80+D89+D93+#REF!+#REF!+D102+D106+D110+D114+D118+D122+D126+D130+D139+D144+D149+D153+D157</f>
        <v>#REF!</v>
      </c>
      <c r="I165" s="711" t="e">
        <f>J165/H165/12*1000</f>
        <v>#REF!</v>
      </c>
      <c r="J165" s="395" t="e">
        <f>F38+#REF!+F43+F48+F53+F58+F63+#REF!+F68+F72+F76+F80+F89+F93+#REF!+#REF!+F102+F106+F110+F114+F118+F122+F126+F130+F139+F144+F149+F153+F157</f>
        <v>#REF!</v>
      </c>
    </row>
    <row r="166" spans="1:10" s="3" customFormat="1" ht="18.75">
      <c r="A166" s="584"/>
      <c r="B166" s="584"/>
      <c r="C166" s="592" t="s">
        <v>15</v>
      </c>
      <c r="D166" s="593">
        <f>'приложение 3 ДПО'!D237</f>
        <v>492.40000000000003</v>
      </c>
      <c r="E166" s="589">
        <f>F166/D166/12*1000</f>
        <v>37949.515976171126</v>
      </c>
      <c r="F166" s="716">
        <f>'приложение 3 ДПО'!E237</f>
        <v>224236.09999999998</v>
      </c>
      <c r="G166" s="693">
        <f>E166/E166</f>
        <v>1</v>
      </c>
      <c r="H166" s="395" t="e">
        <f>D39+#REF!+D44+D49+D54+D59+D64+#REF!+D69+D73+D77+D81+D90+D94+#REF!+#REF!+D103+D107+D111+D115+D119+D123+D127+D131+D140+D145+D150+D154+D158</f>
        <v>#REF!</v>
      </c>
      <c r="I166" s="711" t="e">
        <f>J166/H166/12*1000</f>
        <v>#REF!</v>
      </c>
      <c r="J166" s="395" t="e">
        <f>F39+#REF!+F44+F49+F54+F59+F64+#REF!+F69+F73+F77+F81+F90+F94+#REF!+#REF!+F103+F107+F111+F115+F119+F123+F127+F131+F140+F145+F150+F154+F158</f>
        <v>#REF!</v>
      </c>
    </row>
    <row r="167" spans="1:10" s="3" customFormat="1" ht="18.75">
      <c r="A167" s="584"/>
      <c r="B167" s="584"/>
      <c r="C167" s="592" t="s">
        <v>309</v>
      </c>
      <c r="D167" s="593">
        <f>'приложение 3 ДПО'!D238</f>
        <v>215.80000000000004</v>
      </c>
      <c r="E167" s="589">
        <f>F167/D167/12*1000</f>
        <v>22415.778498609816</v>
      </c>
      <c r="F167" s="716">
        <f>'приложение 3 ДПО'!E238</f>
        <v>58047.899999999994</v>
      </c>
      <c r="G167" s="693">
        <f>E167/E166</f>
        <v>0.59067363369495685</v>
      </c>
      <c r="H167" s="395" t="e">
        <f>D40+#REF!+D45+D50+D55+D60+D65+#REF!+D70+D74+D78+D82+D91+D95+#REF!+#REF!+D104+D108+D112+D116+D120+D124+D128+D132+D141+D146+D151+D155+D159</f>
        <v>#REF!</v>
      </c>
      <c r="I167" s="711" t="e">
        <f>J167/H167/12*1000</f>
        <v>#REF!</v>
      </c>
      <c r="J167" s="395" t="e">
        <f>F40+#REF!+F45+F50+F55+F60+F65+#REF!+F70+F74+F78+F82+F91+F95+#REF!+#REF!+F104+F108+F112+F116+F120+F124+F128+F132+F141+F146+F151+F155+F159</f>
        <v>#REF!</v>
      </c>
    </row>
    <row r="168" spans="1:10" s="3" customFormat="1" ht="40.5" customHeight="1">
      <c r="A168" s="717"/>
      <c r="B168" s="718" t="s">
        <v>413</v>
      </c>
      <c r="C168" s="130"/>
      <c r="D168" s="719"/>
      <c r="E168" s="720"/>
      <c r="F168" s="721"/>
      <c r="G168" s="130"/>
      <c r="H168" s="379"/>
      <c r="I168" s="379"/>
      <c r="J168" s="379"/>
    </row>
    <row r="169" spans="1:10" s="3" customFormat="1" ht="18.75">
      <c r="A169" s="722"/>
      <c r="B169" s="723"/>
      <c r="C169" s="592" t="s">
        <v>14</v>
      </c>
      <c r="D169" s="593">
        <f>'приложение 3 ДПО'!D242</f>
        <v>63.8</v>
      </c>
      <c r="E169" s="589">
        <f>F169/D169/12*1000</f>
        <v>57706.765935214215</v>
      </c>
      <c r="F169" s="716">
        <f>'приложение 3 ДПО'!E242</f>
        <v>44180.3</v>
      </c>
      <c r="G169" s="693">
        <f>E169/E170</f>
        <v>1.5204807901830339</v>
      </c>
      <c r="H169" s="379"/>
      <c r="I169" s="379"/>
      <c r="J169" s="379"/>
    </row>
    <row r="170" spans="1:10" s="3" customFormat="1" ht="18.75">
      <c r="A170" s="584"/>
      <c r="B170" s="584"/>
      <c r="C170" s="592" t="s">
        <v>15</v>
      </c>
      <c r="D170" s="593">
        <f>'приложение 3 ДПО'!D243</f>
        <v>547.20000000000005</v>
      </c>
      <c r="E170" s="589">
        <f>F170/D170/12*1000</f>
        <v>37952.97270955165</v>
      </c>
      <c r="F170" s="716">
        <f>'приложение 3 ДПО'!E243</f>
        <v>249214.39999999997</v>
      </c>
      <c r="G170" s="693">
        <f>E170/E170</f>
        <v>1</v>
      </c>
      <c r="H170" s="379"/>
      <c r="I170" s="379"/>
      <c r="J170" s="379"/>
    </row>
    <row r="171" spans="1:10" s="3" customFormat="1" ht="18.75">
      <c r="A171" s="584"/>
      <c r="B171" s="584"/>
      <c r="C171" s="592" t="s">
        <v>309</v>
      </c>
      <c r="D171" s="593">
        <f>'приложение 3 ДПО'!D244</f>
        <v>241.80000000000004</v>
      </c>
      <c r="E171" s="589">
        <f>F171/D171/12*1000</f>
        <v>23056.141439205949</v>
      </c>
      <c r="F171" s="716">
        <f>'приложение 3 ДПО'!E244</f>
        <v>66899.7</v>
      </c>
      <c r="G171" s="693">
        <f>E171/E170</f>
        <v>0.60749237261732059</v>
      </c>
      <c r="H171" s="379"/>
      <c r="I171" s="379"/>
      <c r="J171" s="379"/>
    </row>
    <row r="172" spans="1:10" s="3" customFormat="1" ht="18.75">
      <c r="A172" s="717"/>
      <c r="B172" s="717"/>
      <c r="C172" s="130"/>
      <c r="D172" s="717"/>
      <c r="E172" s="130"/>
      <c r="F172" s="724"/>
      <c r="G172" s="130"/>
      <c r="H172" s="379"/>
      <c r="I172" s="379"/>
      <c r="J172" s="379"/>
    </row>
    <row r="173" spans="1:10" s="3" customFormat="1" ht="18.75">
      <c r="A173" s="717"/>
      <c r="B173" s="717"/>
      <c r="C173" s="130"/>
      <c r="D173" s="717"/>
      <c r="E173" s="130"/>
      <c r="F173" s="724"/>
      <c r="G173" s="130"/>
      <c r="H173" s="379"/>
      <c r="I173" s="379"/>
      <c r="J173" s="379"/>
    </row>
    <row r="174" spans="1:10" s="3" customFormat="1" ht="18.75">
      <c r="A174" s="717"/>
      <c r="B174" s="717"/>
      <c r="C174" s="130"/>
      <c r="D174" s="717"/>
      <c r="E174" s="130"/>
      <c r="F174" s="724"/>
      <c r="G174" s="130"/>
      <c r="H174" s="379"/>
      <c r="I174" s="379"/>
      <c r="J174" s="379"/>
    </row>
    <row r="175" spans="1:10" s="3" customFormat="1" ht="18.75">
      <c r="A175" s="717"/>
      <c r="B175" s="717"/>
      <c r="C175" s="130"/>
      <c r="D175" s="717"/>
      <c r="E175" s="130"/>
      <c r="F175" s="724"/>
      <c r="G175" s="130"/>
      <c r="H175" s="379"/>
      <c r="I175" s="379"/>
      <c r="J175" s="379"/>
    </row>
    <row r="176" spans="1:10" s="3" customFormat="1" ht="18.75">
      <c r="A176" s="717"/>
      <c r="B176" s="717"/>
      <c r="C176" s="130"/>
      <c r="D176" s="717"/>
      <c r="E176" s="130"/>
      <c r="F176" s="724"/>
      <c r="G176" s="130"/>
      <c r="H176" s="379"/>
      <c r="I176" s="379"/>
      <c r="J176" s="379"/>
    </row>
    <row r="177" spans="1:10" s="3" customFormat="1" ht="18.75">
      <c r="A177" s="717"/>
      <c r="B177" s="717"/>
      <c r="C177" s="130"/>
      <c r="D177" s="717"/>
      <c r="E177" s="130"/>
      <c r="F177" s="724"/>
      <c r="G177" s="130"/>
      <c r="H177" s="379"/>
      <c r="I177" s="379"/>
      <c r="J177" s="379"/>
    </row>
    <row r="178" spans="1:10" s="3" customFormat="1" ht="18.75">
      <c r="A178" s="717"/>
      <c r="B178" s="717"/>
      <c r="C178" s="130"/>
      <c r="D178" s="717"/>
      <c r="E178" s="130"/>
      <c r="F178" s="724"/>
      <c r="G178" s="130"/>
      <c r="H178" s="379"/>
      <c r="I178" s="379"/>
      <c r="J178" s="379"/>
    </row>
    <row r="179" spans="1:10" s="3" customFormat="1" ht="18.75">
      <c r="A179" s="717"/>
      <c r="B179" s="717"/>
      <c r="C179" s="130"/>
      <c r="D179" s="717"/>
      <c r="E179" s="130"/>
      <c r="F179" s="724"/>
      <c r="G179" s="130"/>
      <c r="H179" s="379"/>
      <c r="I179" s="379"/>
      <c r="J179" s="379"/>
    </row>
    <row r="180" spans="1:10" s="3" customFormat="1" ht="18.75">
      <c r="A180" s="717"/>
      <c r="B180" s="717"/>
      <c r="C180" s="130"/>
      <c r="D180" s="717"/>
      <c r="E180" s="130"/>
      <c r="F180" s="724"/>
      <c r="G180" s="130"/>
      <c r="H180" s="379"/>
      <c r="I180" s="379"/>
      <c r="J180" s="379"/>
    </row>
    <row r="181" spans="1:10" s="3" customFormat="1" ht="18.75">
      <c r="A181" s="717"/>
      <c r="B181" s="717"/>
      <c r="C181" s="130"/>
      <c r="D181" s="717"/>
      <c r="E181" s="130"/>
      <c r="F181" s="724"/>
      <c r="G181" s="130"/>
      <c r="H181" s="379"/>
      <c r="I181" s="379"/>
      <c r="J181" s="379"/>
    </row>
    <row r="182" spans="1:10" s="3" customFormat="1" ht="18.75">
      <c r="A182" s="717"/>
      <c r="B182" s="717"/>
      <c r="C182" s="130"/>
      <c r="D182" s="717"/>
      <c r="E182" s="130"/>
      <c r="F182" s="724"/>
      <c r="G182" s="130"/>
      <c r="H182" s="379"/>
      <c r="I182" s="379"/>
      <c r="J182" s="379"/>
    </row>
    <row r="183" spans="1:10" s="3" customFormat="1" ht="18.75">
      <c r="A183" s="717"/>
      <c r="B183" s="717"/>
      <c r="C183" s="130"/>
      <c r="D183" s="717"/>
      <c r="E183" s="130"/>
      <c r="F183" s="724"/>
      <c r="G183" s="130"/>
      <c r="H183" s="379"/>
      <c r="I183" s="379"/>
      <c r="J183" s="379"/>
    </row>
    <row r="184" spans="1:10" s="3" customFormat="1" ht="18.75">
      <c r="A184" s="717"/>
      <c r="B184" s="717"/>
      <c r="C184" s="130"/>
      <c r="D184" s="717"/>
      <c r="E184" s="130"/>
      <c r="F184" s="724"/>
      <c r="G184" s="130"/>
      <c r="H184" s="379"/>
      <c r="I184" s="379"/>
      <c r="J184" s="379"/>
    </row>
    <row r="185" spans="1:10" s="3" customFormat="1" ht="18.75">
      <c r="A185" s="717"/>
      <c r="B185" s="717"/>
      <c r="C185" s="130"/>
      <c r="D185" s="717"/>
      <c r="E185" s="130"/>
      <c r="F185" s="724"/>
      <c r="G185" s="130"/>
      <c r="H185" s="379"/>
      <c r="I185" s="379"/>
      <c r="J185" s="379"/>
    </row>
    <row r="186" spans="1:10" s="3" customFormat="1" ht="18.75">
      <c r="A186" s="717"/>
      <c r="B186" s="717"/>
      <c r="C186" s="130"/>
      <c r="D186" s="717"/>
      <c r="E186" s="130"/>
      <c r="F186" s="724"/>
      <c r="G186" s="130"/>
      <c r="H186" s="379"/>
      <c r="I186" s="379"/>
      <c r="J186" s="379"/>
    </row>
    <row r="187" spans="1:10" s="3" customFormat="1" ht="18.75">
      <c r="A187" s="717"/>
      <c r="B187" s="717"/>
      <c r="C187" s="130"/>
      <c r="D187" s="717"/>
      <c r="E187" s="130"/>
      <c r="F187" s="724"/>
      <c r="G187" s="130"/>
      <c r="H187" s="379"/>
      <c r="I187" s="379"/>
      <c r="J187" s="379"/>
    </row>
    <row r="188" spans="1:10" s="3" customFormat="1" ht="18.75">
      <c r="A188" s="717"/>
      <c r="B188" s="717"/>
      <c r="C188" s="130"/>
      <c r="D188" s="717"/>
      <c r="E188" s="130"/>
      <c r="F188" s="724"/>
      <c r="G188" s="130"/>
      <c r="H188" s="379"/>
      <c r="I188" s="379"/>
      <c r="J188" s="379"/>
    </row>
    <row r="189" spans="1:10" s="3" customFormat="1" ht="18.75">
      <c r="A189" s="717"/>
      <c r="B189" s="717"/>
      <c r="C189" s="130"/>
      <c r="D189" s="717"/>
      <c r="E189" s="130"/>
      <c r="F189" s="724"/>
      <c r="G189" s="130"/>
      <c r="H189" s="379"/>
      <c r="I189" s="379"/>
      <c r="J189" s="379"/>
    </row>
    <row r="190" spans="1:10" s="3" customFormat="1" ht="18.75">
      <c r="A190" s="717"/>
      <c r="B190" s="717"/>
      <c r="C190" s="130"/>
      <c r="D190" s="717"/>
      <c r="E190" s="130"/>
      <c r="F190" s="724"/>
      <c r="G190" s="130"/>
      <c r="H190" s="379"/>
      <c r="I190" s="379"/>
      <c r="J190" s="379"/>
    </row>
    <row r="191" spans="1:10" s="3" customFormat="1" ht="18.75">
      <c r="A191" s="717"/>
      <c r="B191" s="717"/>
      <c r="C191" s="130"/>
      <c r="D191" s="717"/>
      <c r="E191" s="130"/>
      <c r="F191" s="724"/>
      <c r="G191" s="130"/>
      <c r="H191" s="379"/>
      <c r="I191" s="379"/>
      <c r="J191" s="379"/>
    </row>
    <row r="192" spans="1:10" s="3" customFormat="1" ht="18.75">
      <c r="A192" s="717"/>
      <c r="B192" s="717"/>
      <c r="C192" s="130"/>
      <c r="D192" s="717"/>
      <c r="E192" s="130"/>
      <c r="F192" s="724"/>
      <c r="G192" s="130"/>
      <c r="H192" s="379"/>
      <c r="I192" s="379"/>
      <c r="J192" s="379"/>
    </row>
    <row r="193" spans="1:10" s="3" customFormat="1" ht="18.75">
      <c r="A193" s="717"/>
      <c r="B193" s="717"/>
      <c r="C193" s="130"/>
      <c r="D193" s="717"/>
      <c r="E193" s="130"/>
      <c r="F193" s="724"/>
      <c r="G193" s="130"/>
      <c r="H193" s="379"/>
      <c r="I193" s="379"/>
      <c r="J193" s="379"/>
    </row>
    <row r="194" spans="1:10" s="3" customFormat="1" ht="18.75">
      <c r="A194" s="717"/>
      <c r="B194" s="717"/>
      <c r="C194" s="130"/>
      <c r="D194" s="717"/>
      <c r="E194" s="130"/>
      <c r="F194" s="724"/>
      <c r="G194" s="130"/>
      <c r="H194" s="379"/>
      <c r="I194" s="379"/>
      <c r="J194" s="379"/>
    </row>
    <row r="195" spans="1:10" s="3" customFormat="1" ht="18.75">
      <c r="A195" s="717"/>
      <c r="B195" s="717"/>
      <c r="C195" s="130"/>
      <c r="D195" s="717"/>
      <c r="E195" s="130"/>
      <c r="F195" s="724"/>
      <c r="G195" s="130"/>
      <c r="H195" s="379"/>
      <c r="I195" s="379"/>
      <c r="J195" s="379"/>
    </row>
    <row r="196" spans="1:10" s="3" customFormat="1" ht="18.75">
      <c r="A196" s="717"/>
      <c r="B196" s="717"/>
      <c r="C196" s="130"/>
      <c r="D196" s="717"/>
      <c r="E196" s="130"/>
      <c r="F196" s="724"/>
      <c r="G196" s="130"/>
      <c r="H196" s="379"/>
      <c r="I196" s="379"/>
      <c r="J196" s="379"/>
    </row>
    <row r="197" spans="1:10" s="3" customFormat="1" ht="18.75">
      <c r="A197" s="717"/>
      <c r="B197" s="717"/>
      <c r="C197" s="130"/>
      <c r="D197" s="717"/>
      <c r="E197" s="130"/>
      <c r="F197" s="724"/>
      <c r="G197" s="130"/>
      <c r="H197" s="379"/>
      <c r="I197" s="379"/>
      <c r="J197" s="379"/>
    </row>
    <row r="198" spans="1:10" s="3" customFormat="1" ht="18.75">
      <c r="A198" s="717"/>
      <c r="B198" s="717"/>
      <c r="C198" s="130"/>
      <c r="D198" s="717"/>
      <c r="E198" s="130"/>
      <c r="F198" s="724"/>
      <c r="G198" s="130"/>
      <c r="H198" s="379"/>
      <c r="I198" s="379"/>
      <c r="J198" s="379"/>
    </row>
    <row r="199" spans="1:10" s="3" customFormat="1" ht="18.75">
      <c r="A199" s="717"/>
      <c r="B199" s="717"/>
      <c r="C199" s="130"/>
      <c r="D199" s="717"/>
      <c r="E199" s="130"/>
      <c r="F199" s="724"/>
      <c r="G199" s="130"/>
      <c r="H199" s="379"/>
      <c r="I199" s="379"/>
      <c r="J199" s="379"/>
    </row>
    <row r="200" spans="1:10" s="3" customFormat="1" ht="18.75">
      <c r="A200" s="717"/>
      <c r="B200" s="717"/>
      <c r="C200" s="130"/>
      <c r="D200" s="717"/>
      <c r="E200" s="130"/>
      <c r="F200" s="724"/>
      <c r="G200" s="130"/>
      <c r="H200" s="379"/>
      <c r="I200" s="379"/>
      <c r="J200" s="379"/>
    </row>
    <row r="201" spans="1:10" s="3" customFormat="1" ht="18.75">
      <c r="A201" s="717"/>
      <c r="B201" s="717"/>
      <c r="C201" s="130"/>
      <c r="D201" s="717"/>
      <c r="E201" s="130"/>
      <c r="F201" s="724"/>
      <c r="G201" s="130"/>
      <c r="H201" s="379"/>
      <c r="I201" s="379"/>
      <c r="J201" s="379"/>
    </row>
    <row r="202" spans="1:10" s="3" customFormat="1" ht="18.75">
      <c r="A202" s="717"/>
      <c r="B202" s="717"/>
      <c r="C202" s="130"/>
      <c r="D202" s="717"/>
      <c r="E202" s="130"/>
      <c r="F202" s="724"/>
      <c r="G202" s="130"/>
      <c r="H202" s="379"/>
      <c r="I202" s="379"/>
      <c r="J202" s="379"/>
    </row>
    <row r="203" spans="1:10" s="3" customFormat="1" ht="18.75">
      <c r="A203" s="717"/>
      <c r="B203" s="717"/>
      <c r="C203" s="130"/>
      <c r="D203" s="717"/>
      <c r="E203" s="130"/>
      <c r="F203" s="724"/>
      <c r="G203" s="130"/>
      <c r="H203" s="379"/>
      <c r="I203" s="379"/>
      <c r="J203" s="379"/>
    </row>
    <row r="204" spans="1:10" s="3" customFormat="1" ht="18.75">
      <c r="A204" s="717"/>
      <c r="B204" s="717"/>
      <c r="C204" s="130"/>
      <c r="D204" s="717"/>
      <c r="E204" s="130"/>
      <c r="F204" s="724"/>
      <c r="G204" s="130"/>
      <c r="H204" s="379"/>
      <c r="I204" s="379"/>
      <c r="J204" s="379"/>
    </row>
    <row r="205" spans="1:10" s="3" customFormat="1" ht="18.75">
      <c r="A205" s="717"/>
      <c r="B205" s="717"/>
      <c r="C205" s="130"/>
      <c r="D205" s="717"/>
      <c r="E205" s="130"/>
      <c r="F205" s="724"/>
      <c r="G205" s="130"/>
      <c r="H205" s="379"/>
      <c r="I205" s="379"/>
      <c r="J205" s="379"/>
    </row>
    <row r="206" spans="1:10" s="3" customFormat="1" ht="18.75">
      <c r="A206" s="717"/>
      <c r="B206" s="717"/>
      <c r="C206" s="130"/>
      <c r="D206" s="717"/>
      <c r="E206" s="130"/>
      <c r="F206" s="724"/>
      <c r="G206" s="130"/>
      <c r="H206" s="379"/>
      <c r="I206" s="379"/>
      <c r="J206" s="379"/>
    </row>
    <row r="207" spans="1:10" s="3" customFormat="1" ht="18.75">
      <c r="A207" s="717"/>
      <c r="B207" s="717"/>
      <c r="C207" s="130"/>
      <c r="D207" s="717"/>
      <c r="E207" s="130"/>
      <c r="F207" s="724"/>
      <c r="G207" s="130"/>
      <c r="H207" s="379"/>
      <c r="I207" s="379"/>
      <c r="J207" s="379"/>
    </row>
    <row r="208" spans="1:10" s="3" customFormat="1" ht="18.75">
      <c r="A208" s="717"/>
      <c r="B208" s="717"/>
      <c r="C208" s="130"/>
      <c r="D208" s="717"/>
      <c r="E208" s="130"/>
      <c r="F208" s="724"/>
      <c r="G208" s="130"/>
      <c r="H208" s="379"/>
      <c r="I208" s="379"/>
      <c r="J208" s="379"/>
    </row>
    <row r="209" spans="1:10" s="3" customFormat="1" ht="18.75">
      <c r="A209" s="717"/>
      <c r="B209" s="717"/>
      <c r="C209" s="130"/>
      <c r="D209" s="717"/>
      <c r="E209" s="130"/>
      <c r="F209" s="724"/>
      <c r="G209" s="130"/>
      <c r="H209" s="379"/>
      <c r="I209" s="379"/>
      <c r="J209" s="379"/>
    </row>
    <row r="210" spans="1:10" s="3" customFormat="1" ht="18.75">
      <c r="A210" s="717"/>
      <c r="B210" s="717"/>
      <c r="C210" s="130"/>
      <c r="D210" s="717"/>
      <c r="E210" s="130"/>
      <c r="F210" s="724"/>
      <c r="G210" s="130"/>
      <c r="H210" s="379"/>
      <c r="I210" s="379"/>
      <c r="J210" s="379"/>
    </row>
    <row r="211" spans="1:10" s="3" customFormat="1" ht="18.75">
      <c r="A211" s="717"/>
      <c r="B211" s="717"/>
      <c r="C211" s="130"/>
      <c r="D211" s="717"/>
      <c r="E211" s="130"/>
      <c r="F211" s="724"/>
      <c r="G211" s="130"/>
      <c r="H211" s="379"/>
      <c r="I211" s="379"/>
      <c r="J211" s="379"/>
    </row>
    <row r="212" spans="1:10" s="3" customFormat="1" ht="18.75">
      <c r="A212" s="717"/>
      <c r="B212" s="717"/>
      <c r="C212" s="130"/>
      <c r="D212" s="717"/>
      <c r="E212" s="130"/>
      <c r="F212" s="724"/>
      <c r="G212" s="130"/>
      <c r="H212" s="379"/>
      <c r="I212" s="379"/>
      <c r="J212" s="379"/>
    </row>
    <row r="213" spans="1:10" s="3" customFormat="1" ht="18.75">
      <c r="A213" s="717"/>
      <c r="B213" s="717"/>
      <c r="C213" s="130"/>
      <c r="D213" s="717"/>
      <c r="E213" s="130"/>
      <c r="F213" s="724"/>
      <c r="G213" s="130"/>
      <c r="H213" s="379"/>
      <c r="I213" s="379"/>
      <c r="J213" s="379"/>
    </row>
    <row r="214" spans="1:10" s="3" customFormat="1" ht="18.75">
      <c r="A214" s="717"/>
      <c r="B214" s="717"/>
      <c r="C214" s="130"/>
      <c r="D214" s="717"/>
      <c r="E214" s="130"/>
      <c r="F214" s="724"/>
      <c r="G214" s="130"/>
      <c r="H214" s="379"/>
      <c r="I214" s="379"/>
      <c r="J214" s="379"/>
    </row>
    <row r="215" spans="1:10" s="3" customFormat="1" ht="18.75">
      <c r="A215" s="717"/>
      <c r="B215" s="717"/>
      <c r="C215" s="130"/>
      <c r="D215" s="717"/>
      <c r="E215" s="130"/>
      <c r="F215" s="724"/>
      <c r="G215" s="130"/>
      <c r="H215" s="379"/>
      <c r="I215" s="379"/>
      <c r="J215" s="379"/>
    </row>
    <row r="216" spans="1:10" s="3" customFormat="1" ht="18.75">
      <c r="A216" s="717"/>
      <c r="B216" s="717"/>
      <c r="C216" s="130"/>
      <c r="D216" s="717"/>
      <c r="E216" s="130"/>
      <c r="F216" s="724"/>
      <c r="G216" s="130"/>
      <c r="H216" s="379"/>
      <c r="I216" s="379"/>
      <c r="J216" s="379"/>
    </row>
    <row r="217" spans="1:10" s="3" customFormat="1" ht="18.75">
      <c r="A217" s="717"/>
      <c r="B217" s="717"/>
      <c r="C217" s="130"/>
      <c r="D217" s="717"/>
      <c r="E217" s="130"/>
      <c r="F217" s="724"/>
      <c r="G217" s="130"/>
      <c r="H217" s="379"/>
      <c r="I217" s="379"/>
      <c r="J217" s="379"/>
    </row>
    <row r="218" spans="1:10" s="3" customFormat="1" ht="18.75">
      <c r="A218" s="717"/>
      <c r="B218" s="717"/>
      <c r="C218" s="130"/>
      <c r="D218" s="717"/>
      <c r="E218" s="130"/>
      <c r="F218" s="724"/>
      <c r="G218" s="130"/>
      <c r="H218" s="379"/>
      <c r="I218" s="379"/>
      <c r="J218" s="379"/>
    </row>
    <row r="219" spans="1:10" s="3" customFormat="1" ht="18.75">
      <c r="A219" s="717"/>
      <c r="B219" s="717"/>
      <c r="C219" s="130"/>
      <c r="D219" s="717"/>
      <c r="E219" s="130"/>
      <c r="F219" s="724"/>
      <c r="G219" s="130"/>
      <c r="H219" s="379"/>
      <c r="I219" s="379"/>
      <c r="J219" s="379"/>
    </row>
    <row r="220" spans="1:10" s="3" customFormat="1" ht="18.75">
      <c r="A220" s="717"/>
      <c r="B220" s="717"/>
      <c r="C220" s="130"/>
      <c r="D220" s="717"/>
      <c r="E220" s="130"/>
      <c r="F220" s="724"/>
      <c r="G220" s="130"/>
      <c r="H220" s="379"/>
      <c r="I220" s="379"/>
      <c r="J220" s="379"/>
    </row>
    <row r="221" spans="1:10" s="3" customFormat="1" ht="18.75">
      <c r="A221" s="717"/>
      <c r="B221" s="717"/>
      <c r="C221" s="130"/>
      <c r="D221" s="717"/>
      <c r="E221" s="130"/>
      <c r="F221" s="724"/>
      <c r="G221" s="130"/>
      <c r="H221" s="379"/>
      <c r="I221" s="379"/>
      <c r="J221" s="379"/>
    </row>
    <row r="222" spans="1:10" s="3" customFormat="1" ht="18.75">
      <c r="A222" s="717"/>
      <c r="B222" s="717"/>
      <c r="C222" s="130"/>
      <c r="D222" s="717"/>
      <c r="E222" s="130"/>
      <c r="F222" s="724"/>
      <c r="G222" s="130"/>
      <c r="H222" s="379"/>
      <c r="I222" s="379"/>
      <c r="J222" s="379"/>
    </row>
    <row r="223" spans="1:10" s="3" customFormat="1" ht="18.75">
      <c r="A223" s="717"/>
      <c r="B223" s="717"/>
      <c r="C223" s="130"/>
      <c r="D223" s="717"/>
      <c r="E223" s="130"/>
      <c r="F223" s="724"/>
      <c r="G223" s="130"/>
      <c r="H223" s="379"/>
      <c r="I223" s="379"/>
      <c r="J223" s="379"/>
    </row>
    <row r="224" spans="1:10" s="3" customFormat="1" ht="18.75">
      <c r="A224" s="717"/>
      <c r="B224" s="717"/>
      <c r="C224" s="130"/>
      <c r="D224" s="717"/>
      <c r="E224" s="130"/>
      <c r="F224" s="724"/>
      <c r="G224" s="130"/>
      <c r="H224" s="379"/>
      <c r="I224" s="379"/>
      <c r="J224" s="379"/>
    </row>
    <row r="225" spans="1:10" s="3" customFormat="1" ht="18.75">
      <c r="A225" s="717"/>
      <c r="B225" s="717"/>
      <c r="C225" s="130"/>
      <c r="D225" s="717"/>
      <c r="E225" s="130"/>
      <c r="F225" s="724"/>
      <c r="G225" s="130"/>
      <c r="H225" s="379"/>
      <c r="I225" s="379"/>
      <c r="J225" s="379"/>
    </row>
    <row r="226" spans="1:10" s="3" customFormat="1" ht="18.75">
      <c r="A226" s="717"/>
      <c r="B226" s="717"/>
      <c r="C226" s="130"/>
      <c r="D226" s="717"/>
      <c r="E226" s="130"/>
      <c r="F226" s="724"/>
      <c r="G226" s="130"/>
      <c r="H226" s="379"/>
      <c r="I226" s="379"/>
      <c r="J226" s="379"/>
    </row>
    <row r="227" spans="1:10" s="3" customFormat="1" ht="18.75">
      <c r="A227" s="717"/>
      <c r="B227" s="717"/>
      <c r="C227" s="130"/>
      <c r="D227" s="717"/>
      <c r="E227" s="130"/>
      <c r="F227" s="724"/>
      <c r="G227" s="130"/>
      <c r="H227" s="379"/>
      <c r="I227" s="379"/>
      <c r="J227" s="379"/>
    </row>
    <row r="228" spans="1:10" s="3" customFormat="1" ht="18.75">
      <c r="A228" s="717"/>
      <c r="B228" s="717"/>
      <c r="C228" s="130"/>
      <c r="D228" s="717"/>
      <c r="E228" s="130"/>
      <c r="F228" s="724"/>
      <c r="G228" s="130"/>
      <c r="H228" s="379"/>
      <c r="I228" s="379"/>
      <c r="J228" s="379"/>
    </row>
    <row r="229" spans="1:10" s="3" customFormat="1" ht="18.75">
      <c r="A229" s="717"/>
      <c r="B229" s="717"/>
      <c r="C229" s="130"/>
      <c r="D229" s="717"/>
      <c r="E229" s="130"/>
      <c r="F229" s="724"/>
      <c r="G229" s="130"/>
      <c r="H229" s="379"/>
      <c r="I229" s="379"/>
      <c r="J229" s="379"/>
    </row>
    <row r="230" spans="1:10" s="3" customFormat="1" ht="18.75">
      <c r="A230" s="717"/>
      <c r="B230" s="717"/>
      <c r="C230" s="130"/>
      <c r="D230" s="717"/>
      <c r="E230" s="130"/>
      <c r="F230" s="724"/>
      <c r="G230" s="130"/>
      <c r="H230" s="379"/>
      <c r="I230" s="379"/>
      <c r="J230" s="379"/>
    </row>
    <row r="231" spans="1:10" s="3" customFormat="1" ht="18.75">
      <c r="A231" s="717"/>
      <c r="B231" s="717"/>
      <c r="C231" s="130"/>
      <c r="D231" s="717"/>
      <c r="E231" s="130"/>
      <c r="F231" s="724"/>
      <c r="G231" s="130"/>
      <c r="H231" s="379"/>
      <c r="I231" s="379"/>
      <c r="J231" s="379"/>
    </row>
    <row r="232" spans="1:10" s="3" customFormat="1" ht="18.75">
      <c r="A232" s="717"/>
      <c r="B232" s="717"/>
      <c r="C232" s="130"/>
      <c r="D232" s="717"/>
      <c r="E232" s="130"/>
      <c r="F232" s="724"/>
      <c r="G232" s="130"/>
      <c r="H232" s="379"/>
      <c r="I232" s="379"/>
      <c r="J232" s="379"/>
    </row>
    <row r="233" spans="1:10" s="3" customFormat="1" ht="18.75">
      <c r="A233" s="717"/>
      <c r="B233" s="717"/>
      <c r="C233" s="130"/>
      <c r="D233" s="717"/>
      <c r="E233" s="130"/>
      <c r="F233" s="724"/>
      <c r="G233" s="130"/>
      <c r="H233" s="379"/>
      <c r="I233" s="379"/>
      <c r="J233" s="379"/>
    </row>
    <row r="234" spans="1:10" s="3" customFormat="1" ht="18.75">
      <c r="A234" s="717"/>
      <c r="B234" s="717"/>
      <c r="C234" s="130"/>
      <c r="D234" s="717"/>
      <c r="E234" s="130"/>
      <c r="F234" s="724"/>
      <c r="G234" s="130"/>
      <c r="H234" s="379"/>
      <c r="I234" s="379"/>
      <c r="J234" s="379"/>
    </row>
    <row r="235" spans="1:10" s="3" customFormat="1" ht="18.75">
      <c r="A235" s="717"/>
      <c r="B235" s="717"/>
      <c r="C235" s="130"/>
      <c r="D235" s="717"/>
      <c r="E235" s="130"/>
      <c r="F235" s="724"/>
      <c r="G235" s="130"/>
      <c r="H235" s="379"/>
      <c r="I235" s="379"/>
      <c r="J235" s="379"/>
    </row>
    <row r="236" spans="1:10" s="3" customFormat="1" ht="18.75">
      <c r="A236" s="717"/>
      <c r="B236" s="717"/>
      <c r="C236" s="130"/>
      <c r="D236" s="717"/>
      <c r="E236" s="130"/>
      <c r="F236" s="724"/>
      <c r="G236" s="130"/>
      <c r="H236" s="379"/>
      <c r="I236" s="379"/>
      <c r="J236" s="379"/>
    </row>
    <row r="237" spans="1:10" s="3" customFormat="1" ht="18.75">
      <c r="A237" s="717"/>
      <c r="B237" s="717"/>
      <c r="C237" s="130"/>
      <c r="D237" s="717"/>
      <c r="E237" s="130"/>
      <c r="F237" s="724"/>
      <c r="G237" s="130"/>
      <c r="H237" s="379"/>
      <c r="I237" s="379"/>
      <c r="J237" s="379"/>
    </row>
    <row r="238" spans="1:10" s="3" customFormat="1" ht="18.75">
      <c r="A238" s="717"/>
      <c r="B238" s="717"/>
      <c r="C238" s="130"/>
      <c r="D238" s="717"/>
      <c r="E238" s="130"/>
      <c r="F238" s="724"/>
      <c r="G238" s="130"/>
      <c r="H238" s="379"/>
      <c r="I238" s="379"/>
      <c r="J238" s="379"/>
    </row>
    <row r="239" spans="1:10" s="3" customFormat="1" ht="18.75">
      <c r="A239" s="717"/>
      <c r="B239" s="717"/>
      <c r="C239" s="130"/>
      <c r="D239" s="717"/>
      <c r="E239" s="130"/>
      <c r="F239" s="724"/>
      <c r="G239" s="130"/>
      <c r="H239" s="379"/>
      <c r="I239" s="379"/>
      <c r="J239" s="379"/>
    </row>
    <row r="240" spans="1:10" s="3" customFormat="1" ht="18.75">
      <c r="A240" s="717"/>
      <c r="B240" s="717"/>
      <c r="C240" s="130"/>
      <c r="D240" s="717"/>
      <c r="E240" s="130"/>
      <c r="F240" s="724"/>
      <c r="G240" s="130"/>
      <c r="H240" s="379"/>
      <c r="I240" s="379"/>
      <c r="J240" s="379"/>
    </row>
    <row r="241" spans="1:10" s="3" customFormat="1" ht="18.75">
      <c r="A241" s="717"/>
      <c r="B241" s="717"/>
      <c r="C241" s="130"/>
      <c r="D241" s="717"/>
      <c r="E241" s="130"/>
      <c r="F241" s="724"/>
      <c r="G241" s="130"/>
      <c r="H241" s="379"/>
      <c r="I241" s="379"/>
      <c r="J241" s="379"/>
    </row>
    <row r="242" spans="1:10" s="3" customFormat="1" ht="18.75">
      <c r="A242" s="717"/>
      <c r="B242" s="717"/>
      <c r="C242" s="130"/>
      <c r="D242" s="717"/>
      <c r="E242" s="130"/>
      <c r="F242" s="724"/>
      <c r="G242" s="130"/>
      <c r="H242" s="379"/>
      <c r="I242" s="379"/>
      <c r="J242" s="379"/>
    </row>
  </sheetData>
  <mergeCells count="6">
    <mergeCell ref="A35:G35"/>
    <mergeCell ref="E2:G2"/>
    <mergeCell ref="B4:G4"/>
    <mergeCell ref="B5:G5"/>
    <mergeCell ref="A9:G9"/>
    <mergeCell ref="A10:G10"/>
  </mergeCells>
  <pageMargins left="0" right="0" top="0" bottom="0" header="0.31496062992125984" footer="0.31496062992125984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R227"/>
  <sheetViews>
    <sheetView view="pageBreakPreview" zoomScale="60" zoomScaleNormal="70" workbookViewId="0">
      <pane xSplit="1" ySplit="8" topLeftCell="B38" activePane="bottomRight" state="frozen"/>
      <selection activeCell="H120" sqref="H120"/>
      <selection pane="topRight" activeCell="H120" sqref="H120"/>
      <selection pane="bottomLeft" activeCell="H120" sqref="H120"/>
      <selection pane="bottomRight" activeCell="R26" sqref="R26"/>
    </sheetView>
  </sheetViews>
  <sheetFormatPr defaultRowHeight="15"/>
  <cols>
    <col min="1" max="1" width="59.7109375" customWidth="1"/>
    <col min="2" max="2" width="29.28515625" style="11" customWidth="1"/>
    <col min="3" max="3" width="32" style="35" customWidth="1"/>
    <col min="4" max="4" width="34" style="35" customWidth="1"/>
    <col min="5" max="5" width="25" style="79" customWidth="1"/>
    <col min="6" max="6" width="24.140625" style="35" customWidth="1"/>
    <col min="7" max="7" width="21.42578125" style="35" customWidth="1"/>
    <col min="8" max="8" width="20.140625" style="35" customWidth="1"/>
    <col min="9" max="9" width="4.42578125" customWidth="1"/>
    <col min="10" max="10" width="6.7109375" customWidth="1"/>
    <col min="11" max="11" width="11" customWidth="1"/>
  </cols>
  <sheetData>
    <row r="1" spans="1:11">
      <c r="E1" s="78"/>
      <c r="H1" s="324" t="s">
        <v>273</v>
      </c>
    </row>
    <row r="2" spans="1:11">
      <c r="F2" s="728" t="s">
        <v>274</v>
      </c>
      <c r="G2" s="728"/>
      <c r="H2" s="728"/>
    </row>
    <row r="3" spans="1:11">
      <c r="F3" s="324"/>
      <c r="G3" s="324"/>
      <c r="H3" s="324"/>
    </row>
    <row r="4" spans="1:11" ht="29.25" customHeight="1">
      <c r="A4" s="807" t="s">
        <v>293</v>
      </c>
      <c r="B4" s="807"/>
      <c r="C4" s="807"/>
      <c r="D4" s="807"/>
      <c r="E4" s="807"/>
      <c r="F4" s="807"/>
      <c r="G4" s="807"/>
      <c r="H4" s="807"/>
    </row>
    <row r="5" spans="1:11" ht="22.5" customHeight="1">
      <c r="A5" s="808" t="s">
        <v>49</v>
      </c>
      <c r="B5" s="808"/>
      <c r="C5" s="808"/>
      <c r="D5" s="808"/>
      <c r="E5" s="808"/>
      <c r="F5" s="808"/>
      <c r="G5" s="808"/>
      <c r="H5" s="808"/>
    </row>
    <row r="6" spans="1:11">
      <c r="D6" s="80"/>
      <c r="E6" s="78"/>
    </row>
    <row r="7" spans="1:11" s="2" customFormat="1" ht="131.25" customHeight="1">
      <c r="A7" s="730" t="s">
        <v>166</v>
      </c>
      <c r="B7" s="782" t="s">
        <v>6</v>
      </c>
      <c r="C7" s="731" t="s">
        <v>8</v>
      </c>
      <c r="D7" s="730" t="s">
        <v>9</v>
      </c>
      <c r="E7" s="730" t="s">
        <v>4</v>
      </c>
      <c r="F7" s="730"/>
      <c r="G7" s="730" t="s">
        <v>1</v>
      </c>
      <c r="H7" s="730" t="s">
        <v>2</v>
      </c>
    </row>
    <row r="8" spans="1:11" s="2" customFormat="1" ht="36" customHeight="1">
      <c r="A8" s="730"/>
      <c r="B8" s="782"/>
      <c r="C8" s="731"/>
      <c r="D8" s="730"/>
      <c r="E8" s="141" t="s">
        <v>5</v>
      </c>
      <c r="F8" s="325" t="s">
        <v>0</v>
      </c>
      <c r="G8" s="730"/>
      <c r="H8" s="730"/>
    </row>
    <row r="9" spans="1:11" s="3" customFormat="1" ht="18.75">
      <c r="A9" s="4">
        <v>1</v>
      </c>
      <c r="B9" s="12">
        <v>2</v>
      </c>
      <c r="C9" s="4">
        <v>3</v>
      </c>
      <c r="D9" s="4">
        <v>4</v>
      </c>
      <c r="E9" s="12">
        <v>5</v>
      </c>
      <c r="F9" s="4">
        <v>6</v>
      </c>
      <c r="G9" s="4">
        <v>7</v>
      </c>
      <c r="H9" s="4" t="s">
        <v>7</v>
      </c>
    </row>
    <row r="10" spans="1:11" s="3" customFormat="1" ht="18.75">
      <c r="A10" s="779" t="s">
        <v>167</v>
      </c>
      <c r="B10" s="780"/>
      <c r="C10" s="780"/>
      <c r="D10" s="780"/>
      <c r="E10" s="780"/>
      <c r="F10" s="780"/>
      <c r="G10" s="780"/>
      <c r="H10" s="781"/>
    </row>
    <row r="11" spans="1:11" s="3" customFormat="1" ht="19.5" customHeight="1">
      <c r="A11" s="20" t="s">
        <v>168</v>
      </c>
      <c r="B11" s="81">
        <f>'[9]СЗП2019 37858 ОГУ+МО'!$KK$248</f>
        <v>143.30000000000001</v>
      </c>
      <c r="C11" s="8">
        <f>'[10]УК расш(к)'!$F$9</f>
        <v>139</v>
      </c>
      <c r="D11" s="6">
        <f>F11/40339*100</f>
        <v>86.71220637709321</v>
      </c>
      <c r="E11" s="16">
        <f>G11</f>
        <v>34972.766136630948</v>
      </c>
      <c r="F11" s="8">
        <f>'[10]УК расш(к)'!$Q$9</f>
        <v>34978.836930455633</v>
      </c>
      <c r="G11" s="16">
        <f>'[9]СЗП2019 37858 ОГУ+МО'!$KL$248</f>
        <v>34972.766136630948</v>
      </c>
      <c r="H11" s="8">
        <f>F11-G11</f>
        <v>6.0707938246850972</v>
      </c>
      <c r="I11" s="17"/>
      <c r="J11" s="17"/>
      <c r="K11" s="17"/>
    </row>
    <row r="12" spans="1:11" s="3" customFormat="1" ht="19.5" customHeight="1">
      <c r="A12" s="82" t="str">
        <f>'[11]Sheet1 (2)'!$P$26</f>
        <v>ОГАУК "ТОДЮБ"</v>
      </c>
      <c r="B12" s="83">
        <f>'[9]СЗП2019 37858 ОГУ+МО'!$KK$258</f>
        <v>49.5</v>
      </c>
      <c r="C12" s="84">
        <f>'[10]УК расш(к)'!$F$10</f>
        <v>49.6</v>
      </c>
      <c r="D12" s="6">
        <f t="shared" ref="D12:D30" si="0">F12/40339*100</f>
        <v>90.513143048150795</v>
      </c>
      <c r="E12" s="16">
        <f t="shared" ref="E12:E25" si="1">G12</f>
        <v>36489.836635112515</v>
      </c>
      <c r="F12" s="8">
        <f>'[10]УК расш(к)'!$Q$10</f>
        <v>36512.096774193546</v>
      </c>
      <c r="G12" s="8">
        <f>'[9]СЗП2019 37858 ОГУ+МО'!$KL$258</f>
        <v>36489.836635112515</v>
      </c>
      <c r="H12" s="8">
        <f t="shared" ref="H12:H25" si="2">F12-G12</f>
        <v>22.260139081030502</v>
      </c>
      <c r="I12" s="17"/>
      <c r="J12" s="17"/>
      <c r="K12" s="17"/>
    </row>
    <row r="13" spans="1:11" s="3" customFormat="1" ht="19.5" customHeight="1">
      <c r="A13" s="85" t="s">
        <v>169</v>
      </c>
      <c r="B13" s="86">
        <f>'[9]СЗП2019 37858 ОГУ+МО'!$KK$349</f>
        <v>13.7</v>
      </c>
      <c r="C13" s="8">
        <f>'[10]УК расш(к)'!$F$14</f>
        <v>12.7</v>
      </c>
      <c r="D13" s="6">
        <f t="shared" si="0"/>
        <v>69.712662872444767</v>
      </c>
      <c r="E13" s="16">
        <f t="shared" si="1"/>
        <v>28121.07836083011</v>
      </c>
      <c r="F13" s="8">
        <f>'[10]УК расш(к)'!$Q$14</f>
        <v>28121.391076115491</v>
      </c>
      <c r="G13" s="8">
        <f>'[9]СЗП2019 37858 ОГУ+МО'!$KL$349</f>
        <v>28121.07836083011</v>
      </c>
      <c r="H13" s="8">
        <f t="shared" si="2"/>
        <v>0.31271528538127313</v>
      </c>
      <c r="I13" s="17"/>
      <c r="J13" s="17"/>
      <c r="K13" s="17"/>
    </row>
    <row r="14" spans="1:11" s="3" customFormat="1" ht="18.75">
      <c r="A14" s="85" t="s">
        <v>68</v>
      </c>
      <c r="B14" s="86">
        <f>'[9]СЗП2019 37858 ОГУ+МО'!$KK$279</f>
        <v>69.099999999999994</v>
      </c>
      <c r="C14" s="86">
        <f>'[10]УК расш(к)'!$F$16</f>
        <v>69.099999999999994</v>
      </c>
      <c r="D14" s="6">
        <f t="shared" si="0"/>
        <v>83.336176459259335</v>
      </c>
      <c r="E14" s="16">
        <f t="shared" si="1"/>
        <v>33597.718564612907</v>
      </c>
      <c r="F14" s="8">
        <f>'[10]УК расш(к)'!$Q$16</f>
        <v>33616.980221900623</v>
      </c>
      <c r="G14" s="8">
        <f>'[9]СЗП2019 37858 ОГУ+МО'!$KL$279</f>
        <v>33597.718564612907</v>
      </c>
      <c r="H14" s="8">
        <f t="shared" si="2"/>
        <v>19.261657287715934</v>
      </c>
      <c r="I14" s="17"/>
      <c r="J14" s="17"/>
      <c r="K14" s="17"/>
    </row>
    <row r="15" spans="1:11" s="3" customFormat="1" ht="37.5" customHeight="1">
      <c r="A15" s="85" t="s">
        <v>170</v>
      </c>
      <c r="B15" s="81">
        <f>'[9]СЗП2019 37858 ОГУ+МО'!$KK$268</f>
        <v>160.30000000000001</v>
      </c>
      <c r="C15" s="87">
        <f>'[10]УК расш(к)'!$F$15</f>
        <v>160.30000000000001</v>
      </c>
      <c r="D15" s="6">
        <f t="shared" si="0"/>
        <v>72.956114686402458</v>
      </c>
      <c r="E15" s="16">
        <f t="shared" si="1"/>
        <v>29239.892393683764</v>
      </c>
      <c r="F15" s="8">
        <f>'[10]УК расш(к)'!$Q$15</f>
        <v>29429.767103347887</v>
      </c>
      <c r="G15" s="8">
        <f>'[9]СЗП2019 37858 ОГУ+МО'!$KL$268</f>
        <v>29239.892393683764</v>
      </c>
      <c r="H15" s="8">
        <f t="shared" si="2"/>
        <v>189.87470966412366</v>
      </c>
      <c r="I15" s="17"/>
      <c r="J15" s="17"/>
      <c r="K15" s="17"/>
    </row>
    <row r="16" spans="1:11" s="3" customFormat="1" ht="18.75">
      <c r="A16" s="85" t="s">
        <v>171</v>
      </c>
      <c r="B16" s="88">
        <f>'[9]СЗП2019 37858 ОГУ+МО'!$KK$319</f>
        <v>89</v>
      </c>
      <c r="C16" s="8">
        <f>'[10]УК расш(к)'!$F$11</f>
        <v>88.5</v>
      </c>
      <c r="D16" s="6">
        <f t="shared" si="0"/>
        <v>91.547113729037179</v>
      </c>
      <c r="E16" s="16">
        <f t="shared" si="1"/>
        <v>36900.479215721592</v>
      </c>
      <c r="F16" s="8">
        <f>'[10]УК расш(к)'!$Q$11</f>
        <v>36929.190207156309</v>
      </c>
      <c r="G16" s="8">
        <f>'[9]СЗП2019 37858 ОГУ+МО'!$KL$319</f>
        <v>36900.479215721592</v>
      </c>
      <c r="H16" s="8">
        <f t="shared" si="2"/>
        <v>28.710991434716561</v>
      </c>
      <c r="I16" s="17"/>
      <c r="J16" s="17"/>
      <c r="K16" s="17"/>
    </row>
    <row r="17" spans="1:11" s="3" customFormat="1" ht="18.75">
      <c r="A17" s="85" t="s">
        <v>172</v>
      </c>
      <c r="B17" s="86">
        <f>'[9]СЗП2019 37858 ОГУ+МО'!$KK$339</f>
        <v>9.8000000000000007</v>
      </c>
      <c r="C17" s="8">
        <f>'[10]УК расш(к)'!$F$13</f>
        <v>9.8000000000000007</v>
      </c>
      <c r="D17" s="6">
        <f t="shared" si="0"/>
        <v>84.327838574880616</v>
      </c>
      <c r="E17" s="16">
        <f t="shared" si="1"/>
        <v>34009.226283948316</v>
      </c>
      <c r="F17" s="8">
        <f>'[10]УК расш(к)'!$Q$13</f>
        <v>34017.006802721087</v>
      </c>
      <c r="G17" s="8">
        <f>'[9]СЗП2019 37858 ОГУ+МО'!$KL$339</f>
        <v>34009.226283948316</v>
      </c>
      <c r="H17" s="8">
        <f t="shared" si="2"/>
        <v>7.7805187727717566</v>
      </c>
      <c r="I17" s="17"/>
      <c r="J17" s="17"/>
      <c r="K17" s="17"/>
    </row>
    <row r="18" spans="1:11" s="3" customFormat="1" ht="18.75">
      <c r="A18" s="85" t="s">
        <v>173</v>
      </c>
      <c r="B18" s="86">
        <f>'[9]СЗП2019 37858 ОГУ+МО'!$KK$329</f>
        <v>13.8</v>
      </c>
      <c r="C18" s="8">
        <f>'[10]УК расш(к)'!$F$12</f>
        <v>13.8</v>
      </c>
      <c r="D18" s="6">
        <f t="shared" si="0"/>
        <v>83.736289056526118</v>
      </c>
      <c r="E18" s="16">
        <f t="shared" si="1"/>
        <v>33778.488591988018</v>
      </c>
      <c r="F18" s="8">
        <f>'[10]УК расш(к)'!$Q$12</f>
        <v>33778.381642512075</v>
      </c>
      <c r="G18" s="8">
        <f>'[9]СЗП2019 37858 ОГУ+МО'!$KL$329</f>
        <v>33778.488591988018</v>
      </c>
      <c r="H18" s="8">
        <f t="shared" si="2"/>
        <v>-0.10694947594311088</v>
      </c>
      <c r="I18" s="17"/>
      <c r="J18" s="17"/>
      <c r="K18" s="17"/>
    </row>
    <row r="19" spans="1:11" s="3" customFormat="1" ht="18.75">
      <c r="A19" s="85" t="s">
        <v>174</v>
      </c>
      <c r="B19" s="86">
        <f>'[9]СЗП2019 37858 ОГУ+МО'!$KK$309</f>
        <v>61.5</v>
      </c>
      <c r="C19" s="8">
        <f>'[10]УК расш(к)'!$F$19</f>
        <v>63.8</v>
      </c>
      <c r="D19" s="6">
        <f t="shared" si="0"/>
        <v>89.762706724045572</v>
      </c>
      <c r="E19" s="16">
        <f t="shared" si="1"/>
        <v>36209.415716202537</v>
      </c>
      <c r="F19" s="8">
        <f>'[10]УК расш(к)'!$Q$19</f>
        <v>36209.378265412743</v>
      </c>
      <c r="G19" s="8">
        <f>'[9]СЗП2019 37858 ОГУ+МО'!$KL$309</f>
        <v>36209.415716202537</v>
      </c>
      <c r="H19" s="8">
        <f t="shared" si="2"/>
        <v>-3.7450789794092998E-2</v>
      </c>
      <c r="I19" s="17"/>
      <c r="J19" s="17"/>
      <c r="K19" s="17"/>
    </row>
    <row r="20" spans="1:11" s="3" customFormat="1" ht="18.75">
      <c r="A20" s="85" t="str">
        <f>'[11]Sheet1 (2)'!$P$45</f>
        <v>ОГАУК "Театр драмы"</v>
      </c>
      <c r="B20" s="88">
        <f>'[9]СЗП2019 37858 ОГУ+МО'!$KK$289</f>
        <v>142.30000000000001</v>
      </c>
      <c r="C20" s="8">
        <f>'[10]УК расш(к)'!$F$17</f>
        <v>137.1</v>
      </c>
      <c r="D20" s="6">
        <f t="shared" si="0"/>
        <v>103.40789959723004</v>
      </c>
      <c r="E20" s="16">
        <f t="shared" si="1"/>
        <v>41713.672093315334</v>
      </c>
      <c r="F20" s="8">
        <f>'[10]УК расш(к)'!$Q$17</f>
        <v>41713.712618526624</v>
      </c>
      <c r="G20" s="8">
        <f>'[9]СЗП2019 37858 ОГУ+МО'!$KL$289</f>
        <v>41713.672093315334</v>
      </c>
      <c r="H20" s="8">
        <f t="shared" si="2"/>
        <v>4.0525211290514562E-2</v>
      </c>
      <c r="I20" s="17"/>
      <c r="J20" s="17"/>
      <c r="K20" s="17"/>
    </row>
    <row r="21" spans="1:11" s="3" customFormat="1" ht="18.75">
      <c r="A21" s="85" t="s">
        <v>71</v>
      </c>
      <c r="B21" s="86">
        <f>'[9]СЗП2019 37858 ОГУ+МО'!$KK$299</f>
        <v>106.8</v>
      </c>
      <c r="C21" s="8">
        <f>'[10]УК расш(к)'!$F$18</f>
        <v>105.30000000000001</v>
      </c>
      <c r="D21" s="6">
        <f t="shared" si="0"/>
        <v>82.713061881277909</v>
      </c>
      <c r="E21" s="16">
        <f t="shared" si="1"/>
        <v>33365.55599395054</v>
      </c>
      <c r="F21" s="8">
        <f>'[10]УК расш(к)'!$Q$18</f>
        <v>33365.622032288695</v>
      </c>
      <c r="G21" s="8">
        <f>'[9]СЗП2019 37858 ОГУ+МО'!$KL$299</f>
        <v>33365.55599395054</v>
      </c>
      <c r="H21" s="8">
        <f t="shared" si="2"/>
        <v>6.6038338154612575E-2</v>
      </c>
      <c r="I21" s="17"/>
      <c r="J21" s="17"/>
      <c r="K21" s="17"/>
    </row>
    <row r="22" spans="1:11" s="3" customFormat="1" ht="18.75">
      <c r="A22" s="85" t="s">
        <v>175</v>
      </c>
      <c r="B22" s="86">
        <f>'[9]СЗП2019 37858 ОГУ+МО'!$KK$359</f>
        <v>173.1</v>
      </c>
      <c r="C22" s="8">
        <f>'[10]УК расш(к)'!$F$20</f>
        <v>164.2</v>
      </c>
      <c r="D22" s="6">
        <f t="shared" si="0"/>
        <v>155.38957960597781</v>
      </c>
      <c r="E22" s="16">
        <f t="shared" si="1"/>
        <v>62682.626074674372</v>
      </c>
      <c r="F22" s="8">
        <f>'[10]УК расш(к)'!$Q$20</f>
        <v>62682.602517255385</v>
      </c>
      <c r="G22" s="8">
        <f>'[9]СЗП2019 37858 ОГУ+МО'!$KL$359</f>
        <v>62682.626074674372</v>
      </c>
      <c r="H22" s="8">
        <f t="shared" si="2"/>
        <v>-2.3557418986456469E-2</v>
      </c>
      <c r="I22" s="17"/>
      <c r="J22" s="17"/>
      <c r="K22" s="17"/>
    </row>
    <row r="23" spans="1:11" s="3" customFormat="1" ht="19.5" customHeight="1">
      <c r="A23" s="85" t="s">
        <v>76</v>
      </c>
      <c r="B23" s="86">
        <f>'[9]СЗП2019 37858 ОГУ+МО'!$KK$373</f>
        <v>69.5</v>
      </c>
      <c r="C23" s="8">
        <f>'[10]УК расш(к)'!$F$21</f>
        <v>69.5</v>
      </c>
      <c r="D23" s="6">
        <f t="shared" si="0"/>
        <v>94.121386001835873</v>
      </c>
      <c r="E23" s="16">
        <f t="shared" si="1"/>
        <v>37967.59671463292</v>
      </c>
      <c r="F23" s="8">
        <f>'[10]УК расш(к)'!$Q$21</f>
        <v>37967.625899280574</v>
      </c>
      <c r="G23" s="8">
        <f>'[9]СЗП2019 37858 ОГУ+МО'!$KL$373</f>
        <v>37967.59671463292</v>
      </c>
      <c r="H23" s="8">
        <f t="shared" si="2"/>
        <v>2.9184647653892171E-2</v>
      </c>
      <c r="I23" s="17"/>
      <c r="J23" s="17"/>
      <c r="K23" s="17"/>
    </row>
    <row r="24" spans="1:11" s="3" customFormat="1" ht="19.5" customHeight="1">
      <c r="A24" s="85" t="str">
        <f>'[11]Sheet1 (2)'!$P$314</f>
        <v>ОГКУ ЦДНИ ТО</v>
      </c>
      <c r="B24" s="86">
        <f>'[9]СЗП2019 37858 ОГУ+МО'!$KK$383</f>
        <v>40</v>
      </c>
      <c r="C24" s="8">
        <f>'[10]УК расш(к)'!$F$22</f>
        <v>39.700000000000003</v>
      </c>
      <c r="D24" s="6">
        <f t="shared" si="0"/>
        <v>99.817876410935384</v>
      </c>
      <c r="E24" s="16">
        <f t="shared" si="1"/>
        <v>40250.747956236344</v>
      </c>
      <c r="F24" s="8">
        <f>'[10]УК расш(к)'!$Q$22</f>
        <v>40265.533165407222</v>
      </c>
      <c r="G24" s="8">
        <f>'[9]СЗП2019 37858 ОГУ+МО'!$KL$383</f>
        <v>40250.747956236344</v>
      </c>
      <c r="H24" s="8">
        <f t="shared" si="2"/>
        <v>14.785209170877351</v>
      </c>
      <c r="I24" s="17"/>
      <c r="J24" s="17"/>
      <c r="K24" s="17"/>
    </row>
    <row r="25" spans="1:11" s="3" customFormat="1" ht="19.5" customHeight="1">
      <c r="A25" s="10" t="s">
        <v>79</v>
      </c>
      <c r="B25" s="86">
        <f>'[9]СЗП2019 37858 ОГУ+МО'!$KK$393</f>
        <v>13.6</v>
      </c>
      <c r="C25" s="326">
        <f>'[10]УК расш(к)'!$F$177</f>
        <v>12</v>
      </c>
      <c r="D25" s="6">
        <f t="shared" si="0"/>
        <v>103.91790685055268</v>
      </c>
      <c r="E25" s="16">
        <f t="shared" si="1"/>
        <v>37539.828431372545</v>
      </c>
      <c r="F25" s="8">
        <f>'[10]УК расш(к)'!$Q$177</f>
        <v>41919.444444444445</v>
      </c>
      <c r="G25" s="8">
        <f>'[9]СЗП2019 37858 ОГУ+МО'!$KL$393</f>
        <v>37539.828431372545</v>
      </c>
      <c r="H25" s="8">
        <f t="shared" si="2"/>
        <v>4379.6160130718999</v>
      </c>
      <c r="I25" s="17"/>
      <c r="J25" s="17"/>
      <c r="K25" s="17"/>
    </row>
    <row r="26" spans="1:11" s="3" customFormat="1" ht="19.5">
      <c r="A26" s="327" t="s">
        <v>176</v>
      </c>
      <c r="B26" s="152">
        <f>B11+B12+B13+B14+B15+B16+B17+B18+B19+B20+B21+B22+B23+B24</f>
        <v>1141.6999999999998</v>
      </c>
      <c r="C26" s="152">
        <f>C11+C12+C13+C14+C15+C16+C17+C18+C19+C20+C21+C22+C23+C24</f>
        <v>1122.4000000000001</v>
      </c>
      <c r="D26" s="328">
        <f t="shared" si="0"/>
        <v>97.646143693424165</v>
      </c>
      <c r="E26" s="152">
        <f>(E11*B11+E12*B12+E13*B13+E14*B14+E15*B15+E16*B16+E17*B17+E18*B18+E19*B19+E20*B20+E21*B21+E22*B22+E23*B23+E24*B24)/B26</f>
        <v>39520.673414431112</v>
      </c>
      <c r="F26" s="152">
        <f>(F11*C11+F12*C12+F13*C13+F14*C14+F15*C15+F16*C16+F17*C17+F18*C18+F19*C19+F20*C20+F21*C21+F22*C22+F23*C23+F24*C24)/C26</f>
        <v>39389.477904490377</v>
      </c>
      <c r="G26" s="152">
        <f>'[9]СЗП2019 37858 ОГУ+МО'!$KL$24</f>
        <v>39520.673414431098</v>
      </c>
      <c r="H26" s="152">
        <f>F26-G26</f>
        <v>-131.19550994072051</v>
      </c>
      <c r="I26" s="17"/>
      <c r="J26" s="17"/>
      <c r="K26" s="17"/>
    </row>
    <row r="27" spans="1:11" s="3" customFormat="1" ht="19.5">
      <c r="A27" s="89" t="s">
        <v>265</v>
      </c>
      <c r="B27" s="144">
        <f>B26+B25</f>
        <v>1155.2999999999997</v>
      </c>
      <c r="C27" s="33">
        <f>C26+C25</f>
        <v>1134.4000000000001</v>
      </c>
      <c r="D27" s="145">
        <f t="shared" si="0"/>
        <v>97.712488155594073</v>
      </c>
      <c r="E27" s="144">
        <f>(E26*B26+E25*B25)/B27</f>
        <v>39497.355235802534</v>
      </c>
      <c r="F27" s="144">
        <f>(F26*C26+F25*C25)/C27</f>
        <v>39416.240597085096</v>
      </c>
      <c r="G27" s="90">
        <f>(G25*B25+G26*B26)/B27</f>
        <v>39497.355235802519</v>
      </c>
      <c r="H27" s="329">
        <f>F27-G27</f>
        <v>-81.114638717423077</v>
      </c>
      <c r="I27" s="17"/>
      <c r="J27" s="17"/>
      <c r="K27" s="17"/>
    </row>
    <row r="28" spans="1:11" s="3" customFormat="1" ht="18.75">
      <c r="A28" s="779" t="s">
        <v>19</v>
      </c>
      <c r="B28" s="780"/>
      <c r="C28" s="780"/>
      <c r="D28" s="780"/>
      <c r="E28" s="780"/>
      <c r="F28" s="780"/>
      <c r="G28" s="780"/>
      <c r="H28" s="781"/>
      <c r="J28" s="17"/>
      <c r="K28" s="17"/>
    </row>
    <row r="29" spans="1:11" s="95" customFormat="1" ht="31.5" customHeight="1">
      <c r="A29" s="20" t="str">
        <f>'[12]СЗП15 ф14 юр.л.'!$B$6</f>
        <v>МБУ "Культурно - спортивный комплекс"</v>
      </c>
      <c r="B29" s="81">
        <f>'[13]Ф2 2019'!$IQ$43</f>
        <v>69.400000000000006</v>
      </c>
      <c r="C29" s="91">
        <f>'[10]УК расш(к)'!$F$24</f>
        <v>69.8</v>
      </c>
      <c r="D29" s="92">
        <f t="shared" si="0"/>
        <v>118.28034627165147</v>
      </c>
      <c r="E29" s="93">
        <f>G29</f>
        <v>47713.148401617203</v>
      </c>
      <c r="F29" s="93">
        <f>'[10]УК расш(к)'!$Q$24</f>
        <v>47713.10888252149</v>
      </c>
      <c r="G29" s="93">
        <f>'[13]Ф2 2019'!$IR$43</f>
        <v>47713.148401617203</v>
      </c>
      <c r="H29" s="94">
        <f>F29-G29</f>
        <v>-3.9519095713330898E-2</v>
      </c>
      <c r="I29" s="330"/>
      <c r="J29" s="17"/>
      <c r="K29" s="17"/>
    </row>
    <row r="30" spans="1:11" s="98" customFormat="1" ht="38.25" customHeight="1">
      <c r="A30" s="34" t="s">
        <v>177</v>
      </c>
      <c r="B30" s="96">
        <f>B29</f>
        <v>69.400000000000006</v>
      </c>
      <c r="C30" s="96">
        <f>C29</f>
        <v>69.8</v>
      </c>
      <c r="D30" s="92">
        <f t="shared" si="0"/>
        <v>118.28034627165147</v>
      </c>
      <c r="E30" s="97">
        <f>E29*B29/B30</f>
        <v>47713.148401617203</v>
      </c>
      <c r="F30" s="94">
        <f>(F29*C29)/C30</f>
        <v>47713.10888252149</v>
      </c>
      <c r="G30" s="94">
        <f>(G29*B29)/B30</f>
        <v>47713.148401617203</v>
      </c>
      <c r="H30" s="94">
        <f>F30-G30</f>
        <v>-3.9519095713330898E-2</v>
      </c>
      <c r="I30" s="331"/>
      <c r="J30" s="17"/>
      <c r="K30" s="17"/>
    </row>
    <row r="31" spans="1:11" s="3" customFormat="1" ht="18.75">
      <c r="A31" s="779" t="s">
        <v>82</v>
      </c>
      <c r="B31" s="780"/>
      <c r="C31" s="780"/>
      <c r="D31" s="780"/>
      <c r="E31" s="780"/>
      <c r="F31" s="780"/>
      <c r="G31" s="780"/>
      <c r="H31" s="781"/>
      <c r="J31" s="17"/>
      <c r="K31" s="17"/>
    </row>
    <row r="32" spans="1:11" s="3" customFormat="1" ht="18.75" hidden="1">
      <c r="A32" s="5" t="s">
        <v>21</v>
      </c>
      <c r="B32" s="10"/>
      <c r="C32" s="4"/>
      <c r="D32" s="4"/>
      <c r="E32" s="12"/>
      <c r="F32" s="4"/>
      <c r="G32" s="4"/>
      <c r="H32" s="4"/>
      <c r="J32" s="17"/>
      <c r="K32" s="17"/>
    </row>
    <row r="33" spans="1:14" s="3" customFormat="1" ht="18.75" hidden="1">
      <c r="A33" s="5" t="s">
        <v>22</v>
      </c>
      <c r="B33" s="10"/>
      <c r="C33" s="4"/>
      <c r="D33" s="4"/>
      <c r="E33" s="12"/>
      <c r="F33" s="4"/>
      <c r="G33" s="4"/>
      <c r="H33" s="4"/>
      <c r="J33" s="17"/>
      <c r="K33" s="17"/>
    </row>
    <row r="34" spans="1:14" s="3" customFormat="1" ht="49.5" hidden="1" customHeight="1">
      <c r="A34" s="20" t="s">
        <v>23</v>
      </c>
      <c r="B34" s="21"/>
      <c r="C34" s="4"/>
      <c r="D34" s="4"/>
      <c r="E34" s="12"/>
      <c r="F34" s="4"/>
      <c r="G34" s="4"/>
      <c r="H34" s="4"/>
      <c r="J34" s="17"/>
      <c r="K34" s="17"/>
    </row>
    <row r="35" spans="1:14" s="95" customFormat="1" ht="42" customHeight="1">
      <c r="A35" s="20" t="str">
        <f>'[14]СВ Т-ст'!$C$38</f>
        <v>Муниципальное казённое учреждение "Бакчарский краеведческий музей северного садоводства"</v>
      </c>
      <c r="B35" s="81">
        <f>'[13]Ф2 2019'!$IQ$60</f>
        <v>2.5</v>
      </c>
      <c r="C35" s="8">
        <f>'[10]УК расш(к)'!$F$32</f>
        <v>3.1999999999999997</v>
      </c>
      <c r="D35" s="92">
        <f t="shared" ref="D35:D38" si="3">F35/40339*100</f>
        <v>82.633018501532845</v>
      </c>
      <c r="E35" s="16">
        <f>G35</f>
        <v>27913.333332999999</v>
      </c>
      <c r="F35" s="99">
        <f>'[10]УК расш(к)'!$Q$32</f>
        <v>33333.333333333336</v>
      </c>
      <c r="G35" s="99">
        <f>'[13]Ф2 2019'!$IR$60</f>
        <v>27913.333332999999</v>
      </c>
      <c r="H35" s="332">
        <f t="shared" ref="H35:H37" si="4">F35-G35</f>
        <v>5420.0000003333371</v>
      </c>
      <c r="I35" s="101"/>
      <c r="J35" s="17"/>
      <c r="K35" s="17"/>
      <c r="L35" s="102"/>
      <c r="M35" s="103"/>
      <c r="N35" s="101"/>
    </row>
    <row r="36" spans="1:14" s="95" customFormat="1" ht="60.75" customHeight="1">
      <c r="A36" s="20" t="str">
        <f>'[14]СВ Т-ст'!$C$39</f>
        <v>Муниципальное бюджетное учреждение культуры "Бакчарская межпоселенческая централизованная библиотечная система"</v>
      </c>
      <c r="B36" s="333">
        <f>'[13]Ф2 2019'!$IQ$53</f>
        <v>17.899999999999999</v>
      </c>
      <c r="C36" s="8">
        <f>'[10]УК расш(к)'!$F$33</f>
        <v>18.200000000000003</v>
      </c>
      <c r="D36" s="92">
        <f t="shared" si="3"/>
        <v>108.41497430158525</v>
      </c>
      <c r="E36" s="16">
        <f t="shared" ref="E36:E37" si="5">G36</f>
        <v>44348.230912400002</v>
      </c>
      <c r="F36" s="99">
        <f>'[10]УК расш(к)'!$Q$33</f>
        <v>43733.516483516469</v>
      </c>
      <c r="G36" s="99">
        <f>'[13]Ф2 2019'!$IR$53</f>
        <v>44348.230912400002</v>
      </c>
      <c r="H36" s="9">
        <f t="shared" si="4"/>
        <v>-614.7144288835334</v>
      </c>
      <c r="J36" s="17"/>
      <c r="K36" s="17"/>
    </row>
    <row r="37" spans="1:14" s="95" customFormat="1" ht="57.75" customHeight="1">
      <c r="A37" s="20" t="s">
        <v>178</v>
      </c>
      <c r="B37" s="81">
        <f>'[13]Ф2 2019'!$IQ$61</f>
        <v>36.4</v>
      </c>
      <c r="C37" s="8">
        <f>'[10]УК расш(к)'!$F$34</f>
        <v>36.400000000000006</v>
      </c>
      <c r="D37" s="92">
        <f t="shared" si="3"/>
        <v>92.037632166291772</v>
      </c>
      <c r="E37" s="16">
        <f t="shared" si="5"/>
        <v>37127.060439499997</v>
      </c>
      <c r="F37" s="99">
        <f>'[10]УК расш(к)'!$Q$34</f>
        <v>37127.060439560439</v>
      </c>
      <c r="G37" s="99">
        <f>'[13]Ф2 2019'!$IR$62</f>
        <v>37127.060439499997</v>
      </c>
      <c r="H37" s="9">
        <f t="shared" si="4"/>
        <v>6.0441379901021719E-8</v>
      </c>
      <c r="J37" s="17"/>
      <c r="K37" s="17"/>
    </row>
    <row r="38" spans="1:14" s="3" customFormat="1" ht="37.5">
      <c r="A38" s="18" t="s">
        <v>179</v>
      </c>
      <c r="B38" s="9">
        <f>B36+B35+B37</f>
        <v>56.8</v>
      </c>
      <c r="C38" s="9">
        <f>C36+C35+C37</f>
        <v>57.800000000000011</v>
      </c>
      <c r="D38" s="92">
        <f t="shared" si="3"/>
        <v>96.67384087105151</v>
      </c>
      <c r="E38" s="19">
        <f>(E35*B35+E36*B36+E37*B37)/B38</f>
        <v>38997.212441236974</v>
      </c>
      <c r="F38" s="19">
        <f>(F35*C35+F36*C36+F37*C37)/C38</f>
        <v>38997.260668973468</v>
      </c>
      <c r="G38" s="19">
        <f>(G35*B35+G36*B36+G37*B37)/B38</f>
        <v>38997.212441236974</v>
      </c>
      <c r="H38" s="9">
        <f>F38-G38</f>
        <v>4.8227736493572593E-2</v>
      </c>
      <c r="I38" s="331"/>
      <c r="J38" s="17"/>
      <c r="K38" s="17"/>
    </row>
    <row r="39" spans="1:14" s="3" customFormat="1" ht="18.75">
      <c r="A39" s="779" t="s">
        <v>86</v>
      </c>
      <c r="B39" s="780"/>
      <c r="C39" s="780"/>
      <c r="D39" s="780"/>
      <c r="E39" s="780"/>
      <c r="F39" s="780"/>
      <c r="G39" s="780"/>
      <c r="H39" s="781"/>
      <c r="J39" s="17"/>
      <c r="K39" s="17"/>
    </row>
    <row r="40" spans="1:14" s="3" customFormat="1" ht="18.75" hidden="1">
      <c r="A40" s="5" t="s">
        <v>21</v>
      </c>
      <c r="B40" s="10"/>
      <c r="C40" s="4"/>
      <c r="D40" s="4"/>
      <c r="E40" s="12"/>
      <c r="F40" s="4"/>
      <c r="G40" s="4"/>
      <c r="H40" s="4"/>
      <c r="J40" s="17"/>
      <c r="K40" s="17"/>
    </row>
    <row r="41" spans="1:14" s="3" customFormat="1" ht="18.75" hidden="1">
      <c r="A41" s="5" t="s">
        <v>22</v>
      </c>
      <c r="B41" s="10"/>
      <c r="C41" s="4"/>
      <c r="D41" s="4"/>
      <c r="E41" s="12"/>
      <c r="F41" s="4"/>
      <c r="G41" s="4"/>
      <c r="H41" s="4"/>
      <c r="J41" s="17"/>
      <c r="K41" s="17"/>
    </row>
    <row r="42" spans="1:14" s="3" customFormat="1" ht="49.5" hidden="1" customHeight="1">
      <c r="A42" s="20" t="s">
        <v>23</v>
      </c>
      <c r="B42" s="21"/>
      <c r="C42" s="4"/>
      <c r="D42" s="4"/>
      <c r="E42" s="12"/>
      <c r="F42" s="4"/>
      <c r="G42" s="4"/>
      <c r="H42" s="4"/>
      <c r="J42" s="17"/>
      <c r="K42" s="17"/>
    </row>
    <row r="43" spans="1:14" s="3" customFormat="1" ht="34.5" customHeight="1">
      <c r="A43" s="85" t="str">
        <f>'[14]СВ Т-ст'!$C$53</f>
        <v>Муниципальное автономное учреждение "Культура"</v>
      </c>
      <c r="B43" s="141">
        <f>'[13]Ф2 2019'!$IQ$69</f>
        <v>92.9</v>
      </c>
      <c r="C43" s="8">
        <f>'[10]УК расш(к)'!$F$36</f>
        <v>92.9</v>
      </c>
      <c r="D43" s="92">
        <f t="shared" ref="D43:D44" si="6">F43/40339*100</f>
        <v>111.20723166463824</v>
      </c>
      <c r="E43" s="16">
        <f>G43</f>
        <v>44859.870363624228</v>
      </c>
      <c r="F43" s="8">
        <f>'[10]УК расш(к)'!$Q$36</f>
        <v>44859.88518119842</v>
      </c>
      <c r="G43" s="8">
        <f>'[13]Ф2 2019'!$IR$69</f>
        <v>44859.870363624228</v>
      </c>
      <c r="H43" s="9">
        <f>F43-G43</f>
        <v>1.4817574192420579E-2</v>
      </c>
      <c r="J43" s="17"/>
      <c r="K43" s="17"/>
    </row>
    <row r="44" spans="1:14" s="3" customFormat="1" ht="37.5">
      <c r="A44" s="18" t="s">
        <v>180</v>
      </c>
      <c r="B44" s="19">
        <f>B43</f>
        <v>92.9</v>
      </c>
      <c r="C44" s="19">
        <f>C43</f>
        <v>92.9</v>
      </c>
      <c r="D44" s="92">
        <f t="shared" si="6"/>
        <v>111.20723166463824</v>
      </c>
      <c r="E44" s="19">
        <f>E43</f>
        <v>44859.870363624228</v>
      </c>
      <c r="F44" s="9">
        <f>(F43*C43)/C44</f>
        <v>44859.88518119842</v>
      </c>
      <c r="G44" s="9">
        <f>G43</f>
        <v>44859.870363624228</v>
      </c>
      <c r="H44" s="9">
        <f>F44-G44</f>
        <v>1.4817574192420579E-2</v>
      </c>
      <c r="I44" s="331"/>
      <c r="J44" s="17"/>
      <c r="K44" s="17"/>
    </row>
    <row r="45" spans="1:14" s="3" customFormat="1" ht="18.75">
      <c r="A45" s="779" t="s">
        <v>20</v>
      </c>
      <c r="B45" s="780"/>
      <c r="C45" s="780"/>
      <c r="D45" s="780"/>
      <c r="E45" s="780"/>
      <c r="F45" s="780"/>
      <c r="G45" s="780"/>
      <c r="H45" s="781"/>
      <c r="J45" s="17"/>
      <c r="K45" s="17"/>
    </row>
    <row r="46" spans="1:14" s="3" customFormat="1" ht="18.75" hidden="1">
      <c r="A46" s="5" t="s">
        <v>21</v>
      </c>
      <c r="B46" s="10"/>
      <c r="C46" s="4"/>
      <c r="D46" s="4"/>
      <c r="E46" s="12"/>
      <c r="F46" s="4"/>
      <c r="G46" s="4"/>
      <c r="H46" s="4"/>
      <c r="J46" s="17"/>
      <c r="K46" s="17"/>
    </row>
    <row r="47" spans="1:14" s="3" customFormat="1" ht="18.75" hidden="1">
      <c r="A47" s="5" t="s">
        <v>22</v>
      </c>
      <c r="B47" s="10"/>
      <c r="C47" s="4"/>
      <c r="D47" s="4"/>
      <c r="E47" s="12"/>
      <c r="F47" s="4"/>
      <c r="G47" s="4"/>
      <c r="H47" s="4"/>
      <c r="J47" s="17"/>
      <c r="K47" s="17"/>
    </row>
    <row r="48" spans="1:14" s="3" customFormat="1" ht="49.5" hidden="1" customHeight="1">
      <c r="A48" s="20" t="s">
        <v>23</v>
      </c>
      <c r="B48" s="21"/>
      <c r="C48" s="4"/>
      <c r="D48" s="4"/>
      <c r="E48" s="12"/>
      <c r="F48" s="4"/>
      <c r="G48" s="4"/>
      <c r="H48" s="4"/>
      <c r="J48" s="17"/>
      <c r="K48" s="17"/>
    </row>
    <row r="49" spans="1:11" s="106" customFormat="1" ht="37.5">
      <c r="A49" s="26" t="str">
        <f>'[14]СВ Т-ст'!$C$56</f>
        <v>Муниципальное автономное учреждение «Центр культуры" Зырянского района</v>
      </c>
      <c r="B49" s="104">
        <f>'[13]Ф2 2019'!$IQ$77</f>
        <v>42.1</v>
      </c>
      <c r="C49" s="105">
        <f>'[10]УК расш(к)'!$F$40</f>
        <v>42.1</v>
      </c>
      <c r="D49" s="92">
        <f t="shared" ref="D49:D54" si="7">F49/40339*100</f>
        <v>73.673911305564971</v>
      </c>
      <c r="E49" s="8">
        <f>G49</f>
        <v>28319.393210761686</v>
      </c>
      <c r="F49" s="31">
        <f>'[10]УК расш(к)'!$Q$40</f>
        <v>29719.319081551857</v>
      </c>
      <c r="G49" s="8">
        <f>'[13]Ф2 2019'!$IR$77</f>
        <v>28319.393210761686</v>
      </c>
      <c r="H49" s="9">
        <f t="shared" ref="H49:H53" si="8">F49-G49</f>
        <v>1399.9258707901718</v>
      </c>
      <c r="J49" s="17"/>
      <c r="K49" s="17"/>
    </row>
    <row r="50" spans="1:11" s="106" customFormat="1" ht="56.25">
      <c r="A50" s="26" t="str">
        <f>'[14]СВ Т-ст'!$C$57</f>
        <v>Муниципальное бюджетное учреждение «Межпоселенческая централизованная библиотечная система Зырянского района»</v>
      </c>
      <c r="B50" s="104">
        <f>'[13]Ф2 2019'!$IQ$72</f>
        <v>18.7</v>
      </c>
      <c r="C50" s="8">
        <f>'[10]УК расш(к)'!$F$41</f>
        <v>18.7</v>
      </c>
      <c r="D50" s="92">
        <f t="shared" si="7"/>
        <v>75.455655918585535</v>
      </c>
      <c r="E50" s="8">
        <f t="shared" ref="E50:E53" si="9">G50</f>
        <v>29916.679672846665</v>
      </c>
      <c r="F50" s="31">
        <f>'[10]УК расш(к)'!$Q$41</f>
        <v>30438.057040998217</v>
      </c>
      <c r="G50" s="31">
        <f>'[13]Ф2 2019'!$IR$72</f>
        <v>29916.679672846665</v>
      </c>
      <c r="H50" s="9">
        <f t="shared" si="8"/>
        <v>521.37736815155222</v>
      </c>
      <c r="J50" s="17"/>
      <c r="K50" s="17"/>
    </row>
    <row r="51" spans="1:11" s="106" customFormat="1" ht="41.25" customHeight="1">
      <c r="A51" s="26" t="str">
        <f>'[14]СВ Т-ст'!$C$58</f>
        <v>Муниципальное бюджетное учреждение культуры «Зырянский краеведческий музей»</v>
      </c>
      <c r="B51" s="104">
        <f>'[13]Ф2 2019'!$IQ$73</f>
        <v>4</v>
      </c>
      <c r="C51" s="8">
        <f>'[10]УК расш(к)'!$F$42</f>
        <v>4</v>
      </c>
      <c r="D51" s="92">
        <f t="shared" si="7"/>
        <v>77.840303428443917</v>
      </c>
      <c r="E51" s="8">
        <f t="shared" si="9"/>
        <v>36768.269969278037</v>
      </c>
      <c r="F51" s="31">
        <f>'[10]УК расш(к)'!$Q$42</f>
        <v>31399.999999999996</v>
      </c>
      <c r="G51" s="31">
        <f>'[13]Ф2 2019'!$IR$73</f>
        <v>36768.269969278037</v>
      </c>
      <c r="H51" s="9">
        <f t="shared" si="8"/>
        <v>-5368.2699692780407</v>
      </c>
      <c r="J51" s="17"/>
      <c r="K51" s="17"/>
    </row>
    <row r="52" spans="1:11" s="106" customFormat="1" ht="45" customHeight="1">
      <c r="A52" s="26" t="str">
        <f>'[14]СВ Т-ст'!$C$59</f>
        <v>Муниципальное бюджетное учреждение «Центр культуры» Высоковского сельского поселения</v>
      </c>
      <c r="B52" s="104">
        <f>'[13]Ф2 2019'!$IQ$76</f>
        <v>6</v>
      </c>
      <c r="C52" s="8">
        <f>'[10]УК расш(к)'!$F$43</f>
        <v>6</v>
      </c>
      <c r="D52" s="92">
        <f t="shared" si="7"/>
        <v>58.115113303640534</v>
      </c>
      <c r="E52" s="8">
        <f t="shared" si="9"/>
        <v>29236.979433350403</v>
      </c>
      <c r="F52" s="31">
        <f>'[10]УК расш(к)'!$Q$43</f>
        <v>23443.055555555555</v>
      </c>
      <c r="G52" s="31">
        <f>'[13]Ф2 2019'!$IR$76</f>
        <v>29236.979433350403</v>
      </c>
      <c r="H52" s="9">
        <f t="shared" si="8"/>
        <v>-5793.9238777948485</v>
      </c>
      <c r="J52" s="17"/>
      <c r="K52" s="17"/>
    </row>
    <row r="53" spans="1:11" ht="59.25" customHeight="1">
      <c r="A53" s="26" t="str">
        <f>'[14]СВ Т-ст'!$C$62</f>
        <v>Муниципальное бюджетное учреждение «Центр культуры и досуга муниципального образования «Чердатское сельское поселение»</v>
      </c>
      <c r="B53" s="104">
        <f>'[13]Ф2 2019'!$IQ$75</f>
        <v>4.9000000000000004</v>
      </c>
      <c r="C53" s="8">
        <f>'[10]УК расш(к)'!$F$46</f>
        <v>4.9000000000000004</v>
      </c>
      <c r="D53" s="92">
        <f t="shared" si="7"/>
        <v>67.143543502827129</v>
      </c>
      <c r="E53" s="8">
        <f t="shared" si="9"/>
        <v>29528.355120850178</v>
      </c>
      <c r="F53" s="31">
        <f>'[10]УК расш(к)'!$Q$46</f>
        <v>27085.034013605436</v>
      </c>
      <c r="G53" s="31">
        <f>'[13]Ф2 2019'!$IR$75</f>
        <v>29528.355120850178</v>
      </c>
      <c r="H53" s="9">
        <f t="shared" si="8"/>
        <v>-2443.3211072447411</v>
      </c>
      <c r="J53" s="17"/>
      <c r="K53" s="17"/>
    </row>
    <row r="54" spans="1:11" s="3" customFormat="1" ht="37.5">
      <c r="A54" s="18" t="s">
        <v>24</v>
      </c>
      <c r="B54" s="19">
        <f>B49+B50+B51+B52+B53</f>
        <v>75.7</v>
      </c>
      <c r="C54" s="19">
        <f>C49+C50+C51+C52+C53</f>
        <v>75.7</v>
      </c>
      <c r="D54" s="92">
        <f t="shared" si="7"/>
        <v>72.678304997903652</v>
      </c>
      <c r="E54" s="32">
        <f>(B49*E49+E50*B50+E51*B51+E52*B52+E53*B53)/B54</f>
        <v>29311.390497023516</v>
      </c>
      <c r="F54" s="32">
        <f>(C49*F49+F50*C50+F51*C51+F52*C52+F53*C53)/C54</f>
        <v>29317.701453104357</v>
      </c>
      <c r="G54" s="23">
        <f>(G49*B49+G50*B50+G51*B51+G52*B52+G53*B53)/B54</f>
        <v>29311.390497023516</v>
      </c>
      <c r="H54" s="9">
        <f>F54-G54</f>
        <v>6.3109560808406968</v>
      </c>
      <c r="I54" s="331"/>
      <c r="J54" s="17"/>
      <c r="K54" s="17"/>
    </row>
    <row r="55" spans="1:11" s="3" customFormat="1" ht="18.75">
      <c r="A55" s="779" t="s">
        <v>25</v>
      </c>
      <c r="B55" s="780"/>
      <c r="C55" s="780"/>
      <c r="D55" s="780"/>
      <c r="E55" s="780"/>
      <c r="F55" s="780"/>
      <c r="G55" s="780"/>
      <c r="H55" s="781"/>
      <c r="J55" s="17"/>
      <c r="K55" s="17"/>
    </row>
    <row r="56" spans="1:11" s="3" customFormat="1" ht="18.75" hidden="1">
      <c r="A56" s="5" t="s">
        <v>21</v>
      </c>
      <c r="B56" s="10"/>
      <c r="C56" s="4"/>
      <c r="D56" s="4"/>
      <c r="E56" s="12"/>
      <c r="F56" s="4"/>
      <c r="G56" s="4"/>
      <c r="H56" s="4"/>
      <c r="J56" s="17"/>
      <c r="K56" s="17"/>
    </row>
    <row r="57" spans="1:11" s="3" customFormat="1" ht="18.75" hidden="1">
      <c r="A57" s="5" t="s">
        <v>22</v>
      </c>
      <c r="B57" s="10"/>
      <c r="C57" s="4"/>
      <c r="D57" s="4"/>
      <c r="E57" s="12"/>
      <c r="F57" s="4"/>
      <c r="G57" s="4"/>
      <c r="H57" s="4"/>
      <c r="J57" s="17"/>
      <c r="K57" s="17"/>
    </row>
    <row r="58" spans="1:11" s="3" customFormat="1" ht="49.5" hidden="1" customHeight="1">
      <c r="A58" s="20" t="s">
        <v>23</v>
      </c>
      <c r="B58" s="21"/>
      <c r="C58" s="4"/>
      <c r="D58" s="4"/>
      <c r="E58" s="12"/>
      <c r="F58" s="4"/>
      <c r="G58" s="4"/>
      <c r="H58" s="4"/>
      <c r="J58" s="17"/>
      <c r="K58" s="17"/>
    </row>
    <row r="59" spans="1:11" s="109" customFormat="1" ht="46.5" customHeight="1">
      <c r="A59" s="107" t="s">
        <v>181</v>
      </c>
      <c r="B59" s="104">
        <f>'[13]Ф2 2019'!$IQ$98</f>
        <v>43</v>
      </c>
      <c r="C59" s="30">
        <f>'[10]УК расш(к)'!$F$49</f>
        <v>41.1</v>
      </c>
      <c r="D59" s="92">
        <f t="shared" ref="D59:D72" si="10">F59/40339*100</f>
        <v>119.46301727088394</v>
      </c>
      <c r="E59" s="81">
        <f>G59</f>
        <v>47751.151960717085</v>
      </c>
      <c r="F59" s="30">
        <f>'[10]УК расш(к)'!$Q$49</f>
        <v>48190.186536901871</v>
      </c>
      <c r="G59" s="81">
        <f>'[13]Ф2 2019'!$IR$98</f>
        <v>47751.151960717085</v>
      </c>
      <c r="H59" s="108">
        <f t="shared" ref="H59:H71" si="11">F59-G59</f>
        <v>439.03457618478569</v>
      </c>
      <c r="I59" s="334"/>
      <c r="J59" s="17"/>
      <c r="K59" s="17"/>
    </row>
    <row r="60" spans="1:11" s="109" customFormat="1" ht="38.25" customHeight="1">
      <c r="A60" s="107" t="s">
        <v>182</v>
      </c>
      <c r="B60" s="104">
        <f>'[13]Ф2 2019'!$IQ$83</f>
        <v>31</v>
      </c>
      <c r="C60" s="30">
        <f>'[10]УК расш(к)'!$F$50</f>
        <v>33.299999999999997</v>
      </c>
      <c r="D60" s="92">
        <f t="shared" si="10"/>
        <v>124.06553656956496</v>
      </c>
      <c r="E60" s="81">
        <f t="shared" ref="E60:E71" si="12">G60</f>
        <v>50069.416127846314</v>
      </c>
      <c r="F60" s="81">
        <f>'[10]УК расш(к)'!$Q$50</f>
        <v>50046.796796796807</v>
      </c>
      <c r="G60" s="81">
        <f>'[13]Ф2 2019'!$IR$83</f>
        <v>50069.416127846314</v>
      </c>
      <c r="H60" s="108">
        <f t="shared" si="11"/>
        <v>-22.619331049507309</v>
      </c>
      <c r="J60" s="17"/>
      <c r="K60" s="17"/>
    </row>
    <row r="61" spans="1:11" s="109" customFormat="1" ht="38.25" customHeight="1">
      <c r="A61" s="107" t="s">
        <v>183</v>
      </c>
      <c r="B61" s="104">
        <f>'[13]Ф2 2019'!$IQ$94</f>
        <v>5.0999999999999996</v>
      </c>
      <c r="C61" s="30">
        <f>'[10]УК расш(к)'!$F$51</f>
        <v>4.7</v>
      </c>
      <c r="D61" s="92">
        <f t="shared" si="10"/>
        <v>105.12414380325322</v>
      </c>
      <c r="E61" s="81">
        <f t="shared" si="12"/>
        <v>42216.265214814826</v>
      </c>
      <c r="F61" s="30">
        <f>'[10]УК расш(к)'!$Q$51</f>
        <v>42406.028368794316</v>
      </c>
      <c r="G61" s="81">
        <f>'[13]Ф2 2019'!$IR$94</f>
        <v>42216.265214814826</v>
      </c>
      <c r="H61" s="108">
        <f t="shared" si="11"/>
        <v>189.76315397948929</v>
      </c>
      <c r="J61" s="17"/>
      <c r="K61" s="17"/>
    </row>
    <row r="62" spans="1:11" s="109" customFormat="1" ht="40.5" customHeight="1">
      <c r="A62" s="107" t="s">
        <v>184</v>
      </c>
      <c r="B62" s="104">
        <f>'[13]Ф2 2019'!$IQ$96</f>
        <v>1.7</v>
      </c>
      <c r="C62" s="30">
        <f>'[10]УК расш(к)'!$F$53</f>
        <v>1.7</v>
      </c>
      <c r="D62" s="92">
        <f t="shared" si="10"/>
        <v>86.861884742493643</v>
      </c>
      <c r="E62" s="81">
        <f t="shared" si="12"/>
        <v>33356.468658513302</v>
      </c>
      <c r="F62" s="30">
        <f>'[10]УК расш(к)'!$Q$53</f>
        <v>35039.215686274511</v>
      </c>
      <c r="G62" s="81">
        <f>'[13]Ф2 2019'!$IR$96</f>
        <v>33356.468658513302</v>
      </c>
      <c r="H62" s="108">
        <f>F62-G62</f>
        <v>1682.7470277612083</v>
      </c>
      <c r="J62" s="17"/>
      <c r="K62" s="17"/>
    </row>
    <row r="63" spans="1:11" s="109" customFormat="1" ht="38.25" customHeight="1">
      <c r="A63" s="107" t="s">
        <v>185</v>
      </c>
      <c r="B63" s="104">
        <f>'[13]Ф2 2019'!$IQ$90</f>
        <v>4.4000000000000004</v>
      </c>
      <c r="C63" s="30">
        <f>'[10]УК расш(к)'!$F$54</f>
        <v>4.2</v>
      </c>
      <c r="D63" s="92">
        <f t="shared" si="10"/>
        <v>85.603872261945085</v>
      </c>
      <c r="E63" s="81">
        <f t="shared" si="12"/>
        <v>29963.354846102728</v>
      </c>
      <c r="F63" s="30">
        <f>'[10]УК расш(к)'!$Q$54</f>
        <v>34531.746031746028</v>
      </c>
      <c r="G63" s="81">
        <f>'[13]Ф2 2019'!$IR$90</f>
        <v>29963.354846102728</v>
      </c>
      <c r="H63" s="108">
        <f>F63-G63</f>
        <v>4568.3911856433006</v>
      </c>
      <c r="J63" s="17"/>
      <c r="K63" s="17"/>
    </row>
    <row r="64" spans="1:11" s="109" customFormat="1" ht="57.75" customHeight="1">
      <c r="A64" s="107" t="s">
        <v>186</v>
      </c>
      <c r="B64" s="104">
        <f>'[13]Ф2 2019'!$IQ$87</f>
        <v>5.5</v>
      </c>
      <c r="C64" s="30">
        <f>'[10]УК расш(к)'!$F$55</f>
        <v>5.5</v>
      </c>
      <c r="D64" s="92">
        <f t="shared" si="10"/>
        <v>89.112198361312124</v>
      </c>
      <c r="E64" s="81">
        <f t="shared" si="12"/>
        <v>35089.274582342325</v>
      </c>
      <c r="F64" s="30">
        <f>'[10]УК расш(к)'!$Q$55</f>
        <v>35946.969696969696</v>
      </c>
      <c r="G64" s="81">
        <f>'[13]Ф2 2019'!$IR$87</f>
        <v>35089.274582342325</v>
      </c>
      <c r="H64" s="108">
        <f>F64-G64</f>
        <v>857.69511462737137</v>
      </c>
      <c r="J64" s="17"/>
      <c r="K64" s="17"/>
    </row>
    <row r="65" spans="1:11" s="109" customFormat="1" ht="39" customHeight="1">
      <c r="A65" s="107" t="s">
        <v>187</v>
      </c>
      <c r="B65" s="104">
        <f>'[13]Ф2 2019'!$IQ$85</f>
        <v>2.2000000000000002</v>
      </c>
      <c r="C65" s="346">
        <f>'[10]УК расш(к)'!$F$56</f>
        <v>2</v>
      </c>
      <c r="D65" s="92">
        <f t="shared" si="10"/>
        <v>91.175206789128822</v>
      </c>
      <c r="E65" s="81">
        <f t="shared" si="12"/>
        <v>38905.430088302375</v>
      </c>
      <c r="F65" s="30">
        <f>'[10]УК расш(к)'!$Q$56</f>
        <v>36779.166666666672</v>
      </c>
      <c r="G65" s="81">
        <f>'[13]Ф2 2019'!$IR$85</f>
        <v>38905.430088302375</v>
      </c>
      <c r="H65" s="108">
        <f>F65-G65</f>
        <v>-2126.2634216357037</v>
      </c>
      <c r="J65" s="17"/>
      <c r="K65" s="17"/>
    </row>
    <row r="66" spans="1:11" s="109" customFormat="1" ht="54.75" customHeight="1">
      <c r="A66" s="107" t="s">
        <v>188</v>
      </c>
      <c r="B66" s="104">
        <f>'[13]Ф2 2019'!$IQ$89</f>
        <v>6.7</v>
      </c>
      <c r="C66" s="30">
        <f>'[10]УК расш(к)'!$F$57</f>
        <v>6.7</v>
      </c>
      <c r="D66" s="92">
        <f t="shared" si="10"/>
        <v>126.98351619280328</v>
      </c>
      <c r="E66" s="81">
        <f t="shared" si="12"/>
        <v>51574.892097143318</v>
      </c>
      <c r="F66" s="30">
        <f>'[10]УК расш(к)'!$Q$57</f>
        <v>51223.880597014919</v>
      </c>
      <c r="G66" s="81">
        <f>'[13]Ф2 2019'!$IR$89</f>
        <v>51574.892097143318</v>
      </c>
      <c r="H66" s="108">
        <f t="shared" si="11"/>
        <v>-351.01150012839935</v>
      </c>
      <c r="J66" s="17"/>
      <c r="K66" s="17"/>
    </row>
    <row r="67" spans="1:11" s="109" customFormat="1" ht="38.25" customHeight="1">
      <c r="A67" s="107" t="s">
        <v>189</v>
      </c>
      <c r="B67" s="104">
        <f>'[13]Ф2 2019'!$IQ$92</f>
        <v>3.9</v>
      </c>
      <c r="C67" s="30">
        <f>'[10]УК расш(к)'!$F$58</f>
        <v>4.4000000000000004</v>
      </c>
      <c r="D67" s="92">
        <f t="shared" si="10"/>
        <v>96.389538058890295</v>
      </c>
      <c r="E67" s="81">
        <f t="shared" si="12"/>
        <v>42981.303202751849</v>
      </c>
      <c r="F67" s="30">
        <f>'[10]УК расш(к)'!$Q$58</f>
        <v>38882.57575757576</v>
      </c>
      <c r="G67" s="81">
        <f>'[13]Ф2 2019'!$IR$92</f>
        <v>42981.303202751849</v>
      </c>
      <c r="H67" s="108">
        <f t="shared" si="11"/>
        <v>-4098.7274451760895</v>
      </c>
      <c r="J67" s="17"/>
      <c r="K67" s="17"/>
    </row>
    <row r="68" spans="1:11" s="109" customFormat="1" ht="56.25">
      <c r="A68" s="107" t="s">
        <v>190</v>
      </c>
      <c r="B68" s="104">
        <f>'[13]Ф2 2019'!$IQ$93</f>
        <v>9</v>
      </c>
      <c r="C68" s="30">
        <f>'[10]УК расш(к)'!$F$59</f>
        <v>9.5</v>
      </c>
      <c r="D68" s="92">
        <f t="shared" si="10"/>
        <v>113.51167278368459</v>
      </c>
      <c r="E68" s="81">
        <f t="shared" si="12"/>
        <v>51611.50477077203</v>
      </c>
      <c r="F68" s="30">
        <f>'[10]УК расш(к)'!$Q$59</f>
        <v>45789.473684210527</v>
      </c>
      <c r="G68" s="81">
        <f>'[13]Ф2 2019'!$IR$93</f>
        <v>51611.50477077203</v>
      </c>
      <c r="H68" s="108">
        <f t="shared" si="11"/>
        <v>-5822.0310865615029</v>
      </c>
      <c r="J68" s="17"/>
      <c r="K68" s="17"/>
    </row>
    <row r="69" spans="1:11" s="109" customFormat="1" ht="39.75" customHeight="1">
      <c r="A69" s="107" t="s">
        <v>191</v>
      </c>
      <c r="B69" s="104">
        <f>'[13]Ф2 2019'!$IQ$86</f>
        <v>3.3</v>
      </c>
      <c r="C69" s="30">
        <f>'[10]УК расш(к)'!$F$60</f>
        <v>3.4</v>
      </c>
      <c r="D69" s="92">
        <f t="shared" si="10"/>
        <v>92.682651781057515</v>
      </c>
      <c r="E69" s="81">
        <f t="shared" si="12"/>
        <v>35526.372547937128</v>
      </c>
      <c r="F69" s="30">
        <f>'[10]УК расш(к)'!$Q$60</f>
        <v>37387.25490196079</v>
      </c>
      <c r="G69" s="81">
        <f>'[13]Ф2 2019'!$IR$86</f>
        <v>35526.372547937128</v>
      </c>
      <c r="H69" s="108">
        <f t="shared" si="11"/>
        <v>1860.8823540236626</v>
      </c>
      <c r="J69" s="17"/>
      <c r="K69" s="17"/>
    </row>
    <row r="70" spans="1:11" s="109" customFormat="1" ht="57" customHeight="1">
      <c r="A70" s="107" t="s">
        <v>192</v>
      </c>
      <c r="B70" s="104">
        <f>'[13]Ф2 2019'!$IQ$91</f>
        <v>2.7</v>
      </c>
      <c r="C70" s="30">
        <f>'[10]УК расш(к)'!$F$61</f>
        <v>2.8</v>
      </c>
      <c r="D70" s="92">
        <f t="shared" si="10"/>
        <v>82.35265647447406</v>
      </c>
      <c r="E70" s="81">
        <f t="shared" si="12"/>
        <v>30035.722708046495</v>
      </c>
      <c r="F70" s="30">
        <f>'[10]УК расш(к)'!$Q$61</f>
        <v>33220.238095238092</v>
      </c>
      <c r="G70" s="81">
        <f>'[13]Ф2 2019'!$IR$91</f>
        <v>30035.722708046495</v>
      </c>
      <c r="H70" s="108">
        <f t="shared" si="11"/>
        <v>3184.5153871915973</v>
      </c>
      <c r="J70" s="17"/>
      <c r="K70" s="17"/>
    </row>
    <row r="71" spans="1:11" s="109" customFormat="1" ht="37.5">
      <c r="A71" s="107" t="s">
        <v>193</v>
      </c>
      <c r="B71" s="104">
        <f>'[13]Ф2 2019'!$IQ$88</f>
        <v>5.9</v>
      </c>
      <c r="C71" s="8">
        <f>'[10]УК расш(к)'!$F$63</f>
        <v>6</v>
      </c>
      <c r="D71" s="92">
        <f t="shared" si="10"/>
        <v>115.49341552564243</v>
      </c>
      <c r="E71" s="81">
        <f t="shared" si="12"/>
        <v>45013.052167239446</v>
      </c>
      <c r="F71" s="30">
        <f>'[10]УК расш(к)'!$Q$63</f>
        <v>46588.888888888898</v>
      </c>
      <c r="G71" s="81">
        <f>'[13]Ф2 2019'!$IR$88</f>
        <v>45013.052167239446</v>
      </c>
      <c r="H71" s="108">
        <f t="shared" si="11"/>
        <v>1575.8367216494516</v>
      </c>
      <c r="J71" s="17"/>
      <c r="K71" s="17"/>
    </row>
    <row r="72" spans="1:11" s="3" customFormat="1" ht="37.5">
      <c r="A72" s="18" t="s">
        <v>26</v>
      </c>
      <c r="B72" s="19">
        <f>B59+B60+B61+B62+B63+B64+B65+B66+B67+B68+B69+B70+B71</f>
        <v>124.40000000000002</v>
      </c>
      <c r="C72" s="19">
        <f>C59+C60+C61+C62+C63+C64+C65+C66+C67+C68+C69+C70+C71</f>
        <v>125.30000000000003</v>
      </c>
      <c r="D72" s="92">
        <f t="shared" si="10"/>
        <v>114.18194884546602</v>
      </c>
      <c r="E72" s="24">
        <f>'[13]Ф2 2019'!$IR$80</f>
        <v>46056.986520690793</v>
      </c>
      <c r="F72" s="24">
        <f>(F59*C59+F60*C60+F61*C61+F62*C62+F63*C63+F64*C64+F65*C65+F66*C66+F67*C67+F68*C68+F69*C69+F70*C70+F71*C71)/C72</f>
        <v>46059.856344772539</v>
      </c>
      <c r="G72" s="24">
        <f>'[13]Ф2 2019'!$IR$80</f>
        <v>46056.986520690793</v>
      </c>
      <c r="H72" s="108">
        <f>F72-G72</f>
        <v>2.8698240817466285</v>
      </c>
      <c r="I72" s="331"/>
      <c r="J72" s="17"/>
      <c r="K72" s="17"/>
    </row>
    <row r="73" spans="1:11" s="3" customFormat="1" ht="18.75">
      <c r="A73" s="779" t="s">
        <v>27</v>
      </c>
      <c r="B73" s="780"/>
      <c r="C73" s="780"/>
      <c r="D73" s="780"/>
      <c r="E73" s="780"/>
      <c r="F73" s="780"/>
      <c r="G73" s="780"/>
      <c r="H73" s="781"/>
      <c r="J73" s="17"/>
      <c r="K73" s="17"/>
    </row>
    <row r="74" spans="1:11" s="3" customFormat="1" ht="18.75" hidden="1">
      <c r="A74" s="5" t="s">
        <v>21</v>
      </c>
      <c r="B74" s="10"/>
      <c r="C74" s="4"/>
      <c r="D74" s="4"/>
      <c r="E74" s="12"/>
      <c r="F74" s="4"/>
      <c r="G74" s="4"/>
      <c r="H74" s="4"/>
      <c r="J74" s="17"/>
      <c r="K74" s="17"/>
    </row>
    <row r="75" spans="1:11" s="3" customFormat="1" ht="18.75" hidden="1">
      <c r="A75" s="5" t="s">
        <v>22</v>
      </c>
      <c r="B75" s="10"/>
      <c r="C75" s="4"/>
      <c r="D75" s="4"/>
      <c r="E75" s="12"/>
      <c r="F75" s="4"/>
      <c r="G75" s="4"/>
      <c r="H75" s="4"/>
      <c r="J75" s="17"/>
      <c r="K75" s="17"/>
    </row>
    <row r="76" spans="1:11" s="3" customFormat="1" ht="49.5" hidden="1" customHeight="1">
      <c r="A76" s="20" t="s">
        <v>23</v>
      </c>
      <c r="B76" s="21"/>
      <c r="C76" s="4"/>
      <c r="D76" s="4"/>
      <c r="E76" s="12"/>
      <c r="F76" s="4"/>
      <c r="G76" s="4"/>
      <c r="H76" s="4"/>
      <c r="J76" s="17"/>
      <c r="K76" s="17"/>
    </row>
    <row r="77" spans="1:11" s="113" customFormat="1" ht="60.75" customHeight="1">
      <c r="A77" s="110" t="s">
        <v>194</v>
      </c>
      <c r="B77" s="81">
        <f>'[13]Ф2 2019'!$IQ$102</f>
        <v>43.6</v>
      </c>
      <c r="C77" s="15">
        <f>'[10]УК расш(к)'!$F$65</f>
        <v>42.599999999999994</v>
      </c>
      <c r="D77" s="92">
        <f t="shared" ref="D77:D79" si="13">F77/40339*100</f>
        <v>81.329026795249845</v>
      </c>
      <c r="E77" s="16">
        <f>G77</f>
        <v>32672.18</v>
      </c>
      <c r="F77" s="111">
        <f>'[10]УК расш(к)'!$Q$65</f>
        <v>32807.316118935836</v>
      </c>
      <c r="G77" s="111">
        <f>'[13]Ф2 2019'!$IR$102</f>
        <v>32672.18</v>
      </c>
      <c r="H77" s="112">
        <f t="shared" ref="H77:H78" si="14">F77-G77</f>
        <v>135.13611893583584</v>
      </c>
      <c r="J77" s="17"/>
      <c r="K77" s="17"/>
    </row>
    <row r="78" spans="1:11" s="113" customFormat="1" ht="58.5" customHeight="1">
      <c r="A78" s="110" t="s">
        <v>195</v>
      </c>
      <c r="B78" s="81">
        <f>'[13]Ф2 2019'!$IQ$101</f>
        <v>23</v>
      </c>
      <c r="C78" s="15">
        <f>'[10]УК расш(к)'!$F$66</f>
        <v>22.4</v>
      </c>
      <c r="D78" s="92">
        <f t="shared" si="13"/>
        <v>89.324817410540888</v>
      </c>
      <c r="E78" s="16">
        <f>G78</f>
        <v>35923.910000000003</v>
      </c>
      <c r="F78" s="111">
        <f>'[10]УК расш(к)'!$Q$66</f>
        <v>36032.738095238092</v>
      </c>
      <c r="G78" s="111">
        <f>'[13]Ф2 2019'!$IR$101</f>
        <v>35923.910000000003</v>
      </c>
      <c r="H78" s="112">
        <f t="shared" si="14"/>
        <v>108.82809523808828</v>
      </c>
      <c r="J78" s="17"/>
      <c r="K78" s="17"/>
    </row>
    <row r="79" spans="1:11" s="13" customFormat="1" ht="37.5">
      <c r="A79" s="114" t="s">
        <v>196</v>
      </c>
      <c r="B79" s="19">
        <f>B77+B78</f>
        <v>66.599999999999994</v>
      </c>
      <c r="C79" s="19">
        <f>C77+C78</f>
        <v>65</v>
      </c>
      <c r="D79" s="92">
        <f t="shared" si="13"/>
        <v>84.084499253442473</v>
      </c>
      <c r="E79" s="23">
        <f>(E77*B77+E78*B78)/B79</f>
        <v>33795.149819819824</v>
      </c>
      <c r="F79" s="23">
        <f>(F77*C77+F78*C78)/C79</f>
        <v>33918.846153846156</v>
      </c>
      <c r="G79" s="112">
        <f>(G77*B77+G78*B78)/B79</f>
        <v>33795.149819819824</v>
      </c>
      <c r="H79" s="112">
        <f>F79-G79</f>
        <v>123.6963340263319</v>
      </c>
      <c r="I79" s="331"/>
      <c r="J79" s="17"/>
      <c r="K79" s="17"/>
    </row>
    <row r="80" spans="1:11" s="3" customFormat="1" ht="18.75">
      <c r="A80" s="779" t="s">
        <v>109</v>
      </c>
      <c r="B80" s="780"/>
      <c r="C80" s="780"/>
      <c r="D80" s="780"/>
      <c r="E80" s="780"/>
      <c r="F80" s="780"/>
      <c r="G80" s="780"/>
      <c r="H80" s="781"/>
      <c r="J80" s="17"/>
      <c r="K80" s="17"/>
    </row>
    <row r="81" spans="1:11" s="3" customFormat="1" ht="18.75" hidden="1">
      <c r="A81" s="5" t="s">
        <v>21</v>
      </c>
      <c r="B81" s="10"/>
      <c r="C81" s="4"/>
      <c r="D81" s="4"/>
      <c r="E81" s="12"/>
      <c r="F81" s="4"/>
      <c r="G81" s="4"/>
      <c r="H81" s="4"/>
      <c r="J81" s="17"/>
      <c r="K81" s="17"/>
    </row>
    <row r="82" spans="1:11" s="3" customFormat="1" ht="18.75" hidden="1">
      <c r="A82" s="5" t="s">
        <v>22</v>
      </c>
      <c r="B82" s="10"/>
      <c r="C82" s="4"/>
      <c r="D82" s="4"/>
      <c r="E82" s="12"/>
      <c r="F82" s="4"/>
      <c r="G82" s="4"/>
      <c r="H82" s="4"/>
      <c r="J82" s="17"/>
      <c r="K82" s="17"/>
    </row>
    <row r="83" spans="1:11" s="3" customFormat="1" ht="49.5" hidden="1" customHeight="1">
      <c r="A83" s="20" t="s">
        <v>23</v>
      </c>
      <c r="B83" s="21"/>
      <c r="C83" s="4"/>
      <c r="D83" s="4"/>
      <c r="E83" s="12"/>
      <c r="F83" s="4"/>
      <c r="G83" s="4"/>
      <c r="H83" s="4"/>
      <c r="J83" s="17"/>
      <c r="K83" s="17"/>
    </row>
    <row r="84" spans="1:11" s="3" customFormat="1" ht="56.25">
      <c r="A84" s="85" t="s">
        <v>197</v>
      </c>
      <c r="B84" s="14">
        <f>'[13]Ф2 2019'!$IQ$104</f>
        <v>20.399999999999999</v>
      </c>
      <c r="C84" s="8">
        <f>'[10]УК расш(к)'!$F$73</f>
        <v>20.400000000000002</v>
      </c>
      <c r="D84" s="92">
        <f t="shared" ref="D84:D86" si="15">F84/40339*100</f>
        <v>106.26039089954465</v>
      </c>
      <c r="E84" s="15">
        <f>G84</f>
        <v>43101.137139443585</v>
      </c>
      <c r="F84" s="8">
        <f>'[10]УК расш(к)'!$Q$73</f>
        <v>42864.37908496731</v>
      </c>
      <c r="G84" s="8">
        <f>'[13]Ф2 2019'!$IR$104</f>
        <v>43101.137139443585</v>
      </c>
      <c r="H84" s="9">
        <f>F84-G84</f>
        <v>-236.75805447627499</v>
      </c>
      <c r="J84" s="17"/>
      <c r="K84" s="17"/>
    </row>
    <row r="85" spans="1:11" s="3" customFormat="1" ht="56.25">
      <c r="A85" s="85" t="s">
        <v>198</v>
      </c>
      <c r="B85" s="14">
        <f>'[13]Ф2 2019'!$IQ$105</f>
        <v>39.1</v>
      </c>
      <c r="C85" s="8">
        <f>'[10]УК расш(к)'!$F$74</f>
        <v>38.799999999999997</v>
      </c>
      <c r="D85" s="92">
        <f t="shared" si="15"/>
        <v>94.425261373774788</v>
      </c>
      <c r="E85" s="15">
        <f>G85</f>
        <v>37979.170349766835</v>
      </c>
      <c r="F85" s="8">
        <f>'[10]УК расш(к)'!$Q$74</f>
        <v>38090.206185567011</v>
      </c>
      <c r="G85" s="8">
        <f>'[13]Ф2 2019'!$IR$105</f>
        <v>37979.170349766835</v>
      </c>
      <c r="H85" s="9">
        <f>F85-G85</f>
        <v>111.03583580017585</v>
      </c>
      <c r="J85" s="17"/>
      <c r="K85" s="17"/>
    </row>
    <row r="86" spans="1:11" s="3" customFormat="1" ht="37.5">
      <c r="A86" s="18" t="s">
        <v>199</v>
      </c>
      <c r="B86" s="19">
        <f>B84+B85</f>
        <v>59.5</v>
      </c>
      <c r="C86" s="19">
        <f>C84+C85</f>
        <v>59.2</v>
      </c>
      <c r="D86" s="92">
        <f t="shared" si="15"/>
        <v>98.503583034681967</v>
      </c>
      <c r="E86" s="9">
        <f>(E84*B84+E85*B85)/B86</f>
        <v>39735.273249084574</v>
      </c>
      <c r="F86" s="9">
        <f>(F84*C84+F85*C85)/C86</f>
        <v>39735.360360360355</v>
      </c>
      <c r="G86" s="9">
        <f>(G84*B84+G85*B85)/B86</f>
        <v>39735.273249084574</v>
      </c>
      <c r="H86" s="9">
        <f>F86-G86</f>
        <v>8.711127578135347E-2</v>
      </c>
      <c r="I86" s="331"/>
      <c r="J86" s="17"/>
      <c r="K86" s="17"/>
    </row>
    <row r="87" spans="1:11" s="3" customFormat="1" ht="18.75">
      <c r="A87" s="779" t="s">
        <v>28</v>
      </c>
      <c r="B87" s="780"/>
      <c r="C87" s="780"/>
      <c r="D87" s="780"/>
      <c r="E87" s="780"/>
      <c r="F87" s="780"/>
      <c r="G87" s="780"/>
      <c r="H87" s="781"/>
      <c r="J87" s="17"/>
      <c r="K87" s="17"/>
    </row>
    <row r="88" spans="1:11" s="3" customFormat="1" ht="18.75" hidden="1">
      <c r="A88" s="5" t="s">
        <v>21</v>
      </c>
      <c r="B88" s="10"/>
      <c r="C88" s="4"/>
      <c r="D88" s="4"/>
      <c r="E88" s="12"/>
      <c r="F88" s="4"/>
      <c r="G88" s="4"/>
      <c r="H88" s="4"/>
      <c r="J88" s="17"/>
      <c r="K88" s="17"/>
    </row>
    <row r="89" spans="1:11" s="3" customFormat="1" ht="18.75" hidden="1">
      <c r="A89" s="5" t="s">
        <v>22</v>
      </c>
      <c r="B89" s="10"/>
      <c r="C89" s="4"/>
      <c r="D89" s="4"/>
      <c r="E89" s="12"/>
      <c r="F89" s="4"/>
      <c r="G89" s="4"/>
      <c r="H89" s="4"/>
      <c r="J89" s="17"/>
      <c r="K89" s="17"/>
    </row>
    <row r="90" spans="1:11" s="3" customFormat="1" ht="49.5" hidden="1" customHeight="1">
      <c r="A90" s="20" t="s">
        <v>23</v>
      </c>
      <c r="B90" s="21"/>
      <c r="C90" s="4"/>
      <c r="D90" s="4"/>
      <c r="E90" s="12"/>
      <c r="F90" s="4"/>
      <c r="G90" s="4"/>
      <c r="H90" s="4"/>
      <c r="J90" s="17"/>
      <c r="K90" s="17"/>
    </row>
    <row r="91" spans="1:11" s="3" customFormat="1" ht="56.25">
      <c r="A91" s="131" t="s">
        <v>200</v>
      </c>
      <c r="B91" s="132">
        <f>'[13]Ф2 2019'!$IQ$108</f>
        <v>55.4</v>
      </c>
      <c r="C91" s="335">
        <f>'[10]УК расш(к)'!$F$76</f>
        <v>55.4</v>
      </c>
      <c r="D91" s="92">
        <f t="shared" ref="D91:D93" si="16">F91/40339*100</f>
        <v>97.123255261239834</v>
      </c>
      <c r="E91" s="335">
        <f>G91</f>
        <v>38507.520596841663</v>
      </c>
      <c r="F91" s="335">
        <f>'[10]УК расш(к)'!$Q$76</f>
        <v>39178.549939831537</v>
      </c>
      <c r="G91" s="335">
        <f>'[13]Ф2 2019'!$IR$108</f>
        <v>38507.520596841663</v>
      </c>
      <c r="H91" s="336">
        <f t="shared" ref="H91:H92" si="17">F91-G91</f>
        <v>671.02934298987384</v>
      </c>
      <c r="J91" s="17"/>
      <c r="K91" s="17"/>
    </row>
    <row r="92" spans="1:11" s="3" customFormat="1" ht="57.75" customHeight="1">
      <c r="A92" s="110" t="s">
        <v>201</v>
      </c>
      <c r="B92" s="132">
        <f>'[13]Ф2 2019'!$IQ$107</f>
        <v>21.9</v>
      </c>
      <c r="C92" s="335">
        <f>'[10]УК расш(к)'!$F$77</f>
        <v>21.9</v>
      </c>
      <c r="D92" s="92">
        <f t="shared" si="16"/>
        <v>98.711555035307128</v>
      </c>
      <c r="E92" s="335">
        <f>G92</f>
        <v>41516.699516257635</v>
      </c>
      <c r="F92" s="335">
        <f>'[10]УК расш(к)'!$Q$77</f>
        <v>39819.254185692545</v>
      </c>
      <c r="G92" s="335">
        <f>'[13]Ф2 2019'!$IR$107</f>
        <v>41516.699516257635</v>
      </c>
      <c r="H92" s="336">
        <f t="shared" si="17"/>
        <v>-1697.4453305650895</v>
      </c>
      <c r="J92" s="17"/>
      <c r="K92" s="17"/>
    </row>
    <row r="93" spans="1:11" s="115" customFormat="1" ht="37.5">
      <c r="A93" s="337" t="s">
        <v>29</v>
      </c>
      <c r="B93" s="19">
        <f>B91+B92</f>
        <v>77.3</v>
      </c>
      <c r="C93" s="19">
        <f>C91+C92</f>
        <v>77.3</v>
      </c>
      <c r="D93" s="92">
        <f t="shared" si="16"/>
        <v>97.573239285199406</v>
      </c>
      <c r="E93" s="336">
        <f>'[13]Ф2 2019'!$IR$106</f>
        <v>39360.010064261791</v>
      </c>
      <c r="F93" s="336">
        <f>(F91*C91+F92*C92)/C93</f>
        <v>39360.068995256588</v>
      </c>
      <c r="G93" s="336">
        <f>'[13]Ф2 2019'!$IR$106</f>
        <v>39360.010064261791</v>
      </c>
      <c r="H93" s="336">
        <f>F93-G93</f>
        <v>5.8930994797265157E-2</v>
      </c>
      <c r="I93" s="331"/>
      <c r="J93" s="17"/>
      <c r="K93" s="17"/>
    </row>
    <row r="94" spans="1:11" s="3" customFormat="1" ht="18.75">
      <c r="A94" s="779" t="s">
        <v>30</v>
      </c>
      <c r="B94" s="780"/>
      <c r="C94" s="780"/>
      <c r="D94" s="780"/>
      <c r="E94" s="780"/>
      <c r="F94" s="780"/>
      <c r="G94" s="780"/>
      <c r="H94" s="781"/>
      <c r="J94" s="17"/>
      <c r="K94" s="17"/>
    </row>
    <row r="95" spans="1:11" s="3" customFormat="1" ht="18.75" hidden="1">
      <c r="A95" s="5" t="s">
        <v>21</v>
      </c>
      <c r="B95" s="10"/>
      <c r="C95" s="4"/>
      <c r="D95" s="4"/>
      <c r="E95" s="12"/>
      <c r="F95" s="4"/>
      <c r="G95" s="4"/>
      <c r="H95" s="4"/>
      <c r="J95" s="17"/>
      <c r="K95" s="17"/>
    </row>
    <row r="96" spans="1:11" s="3" customFormat="1" ht="18.75" hidden="1">
      <c r="A96" s="5" t="s">
        <v>22</v>
      </c>
      <c r="B96" s="10"/>
      <c r="C96" s="4"/>
      <c r="D96" s="4"/>
      <c r="E96" s="12"/>
      <c r="F96" s="4"/>
      <c r="G96" s="4"/>
      <c r="H96" s="4"/>
      <c r="J96" s="17"/>
      <c r="K96" s="17"/>
    </row>
    <row r="97" spans="1:11" s="3" customFormat="1" ht="49.5" hidden="1" customHeight="1">
      <c r="A97" s="20" t="s">
        <v>23</v>
      </c>
      <c r="B97" s="21"/>
      <c r="C97" s="4"/>
      <c r="D97" s="4"/>
      <c r="E97" s="12"/>
      <c r="F97" s="4"/>
      <c r="G97" s="4"/>
      <c r="H97" s="4"/>
      <c r="J97" s="17"/>
      <c r="K97" s="17"/>
    </row>
    <row r="98" spans="1:11" s="95" customFormat="1" ht="37.5">
      <c r="A98" s="20" t="s">
        <v>202</v>
      </c>
      <c r="B98" s="14">
        <f>'[13]Ф2 2019'!$IQ$110</f>
        <v>32.5</v>
      </c>
      <c r="C98" s="30">
        <f>'[10]УК расш(к)'!$F$80</f>
        <v>32.5</v>
      </c>
      <c r="D98" s="92">
        <f t="shared" ref="D98:D105" si="18">F98/40339*100</f>
        <v>120.21769350904927</v>
      </c>
      <c r="E98" s="81">
        <f>G98</f>
        <v>47720.365906494924</v>
      </c>
      <c r="F98" s="116">
        <f>'[10]УК расш(к)'!$Q$80</f>
        <v>48494.61538461539</v>
      </c>
      <c r="G98" s="116">
        <f>'[13]Ф2 2019'!$IR$110</f>
        <v>47720.365906494924</v>
      </c>
      <c r="H98" s="94">
        <f t="shared" ref="H98:H104" si="19">F98-G98</f>
        <v>774.24947812046594</v>
      </c>
      <c r="J98" s="17"/>
      <c r="K98" s="17"/>
    </row>
    <row r="99" spans="1:11" s="95" customFormat="1" ht="37.5">
      <c r="A99" s="20" t="s">
        <v>203</v>
      </c>
      <c r="B99" s="14">
        <f>'[13]Ф2 2019'!$IQ$111</f>
        <v>10</v>
      </c>
      <c r="C99" s="30">
        <f>'[10]УК расш(к)'!$F$81</f>
        <v>10</v>
      </c>
      <c r="D99" s="92">
        <f t="shared" si="18"/>
        <v>108.786368857268</v>
      </c>
      <c r="E99" s="81">
        <f t="shared" ref="E99:E104" si="20">G99</f>
        <v>42924.498207885306</v>
      </c>
      <c r="F99" s="116">
        <f>'[10]УК расш(к)'!$Q$81</f>
        <v>43883.333333333336</v>
      </c>
      <c r="G99" s="116">
        <f>'[13]Ф2 2019'!$IR$111</f>
        <v>42924.498207885306</v>
      </c>
      <c r="H99" s="94">
        <f t="shared" si="19"/>
        <v>958.83512544802943</v>
      </c>
      <c r="J99" s="17"/>
      <c r="K99" s="17"/>
    </row>
    <row r="100" spans="1:11" s="95" customFormat="1" ht="57" hidden="1" customHeight="1">
      <c r="A100" s="20" t="s">
        <v>204</v>
      </c>
      <c r="B100" s="141"/>
      <c r="C100" s="30"/>
      <c r="D100" s="92">
        <f t="shared" si="18"/>
        <v>0</v>
      </c>
      <c r="E100" s="81">
        <f t="shared" si="20"/>
        <v>0</v>
      </c>
      <c r="F100" s="116"/>
      <c r="G100" s="116"/>
      <c r="H100" s="94">
        <f t="shared" si="19"/>
        <v>0</v>
      </c>
      <c r="J100" s="17"/>
      <c r="K100" s="17"/>
    </row>
    <row r="101" spans="1:11" s="95" customFormat="1" ht="37.5">
      <c r="A101" s="20" t="s">
        <v>205</v>
      </c>
      <c r="B101" s="14">
        <f>'[13]Ф2 2019'!$IQ$117</f>
        <v>36.200000000000003</v>
      </c>
      <c r="C101" s="30">
        <f>'[10]УК расш(к)'!$F$83</f>
        <v>42</v>
      </c>
      <c r="D101" s="92">
        <f t="shared" si="18"/>
        <v>106.92466662495667</v>
      </c>
      <c r="E101" s="81">
        <f t="shared" si="20"/>
        <v>44757.153607002125</v>
      </c>
      <c r="F101" s="116">
        <f>'[10]УК расш(к)'!$Q$83</f>
        <v>43132.341269841272</v>
      </c>
      <c r="G101" s="116">
        <f>'[13]Ф2 2019'!$IR$117</f>
        <v>44757.153607002125</v>
      </c>
      <c r="H101" s="94">
        <f t="shared" si="19"/>
        <v>-1624.8123371608526</v>
      </c>
      <c r="J101" s="17"/>
      <c r="K101" s="17"/>
    </row>
    <row r="102" spans="1:11" s="95" customFormat="1" ht="75" hidden="1">
      <c r="A102" s="20" t="s">
        <v>206</v>
      </c>
      <c r="B102" s="14"/>
      <c r="C102" s="30"/>
      <c r="D102" s="92">
        <f t="shared" si="18"/>
        <v>0</v>
      </c>
      <c r="E102" s="81">
        <f t="shared" si="20"/>
        <v>0</v>
      </c>
      <c r="F102" s="116"/>
      <c r="G102" s="116"/>
      <c r="H102" s="94">
        <f t="shared" si="19"/>
        <v>0</v>
      </c>
      <c r="J102" s="17"/>
      <c r="K102" s="17"/>
    </row>
    <row r="103" spans="1:11" s="95" customFormat="1" ht="75">
      <c r="A103" s="20" t="s">
        <v>207</v>
      </c>
      <c r="B103" s="14">
        <f>'[13]Ф2 2019'!$IQ$114</f>
        <v>3</v>
      </c>
      <c r="C103" s="30">
        <f>'[10]УК расш(к)'!$F$85</f>
        <v>2.2000000000000002</v>
      </c>
      <c r="D103" s="92">
        <f t="shared" si="18"/>
        <v>99.666688451735183</v>
      </c>
      <c r="E103" s="81">
        <f t="shared" si="20"/>
        <v>39190.864481993507</v>
      </c>
      <c r="F103" s="116">
        <f>'[10]УК расш(к)'!$Q$85</f>
        <v>40204.545454545456</v>
      </c>
      <c r="G103" s="116">
        <f>'[13]Ф2 2019'!$IR$114</f>
        <v>39190.864481993507</v>
      </c>
      <c r="H103" s="94">
        <f t="shared" si="19"/>
        <v>1013.6809725519488</v>
      </c>
      <c r="J103" s="17"/>
      <c r="K103" s="17"/>
    </row>
    <row r="104" spans="1:11" s="95" customFormat="1" ht="41.25" customHeight="1">
      <c r="A104" s="20" t="s">
        <v>208</v>
      </c>
      <c r="B104" s="14">
        <f>'[13]Ф2 2019'!$IQ$116</f>
        <v>13</v>
      </c>
      <c r="C104" s="30">
        <f>'[10]УК расш(к)'!$F$86</f>
        <v>9.4</v>
      </c>
      <c r="D104" s="92">
        <f t="shared" si="18"/>
        <v>91.986372936174433</v>
      </c>
      <c r="E104" s="81">
        <f t="shared" si="20"/>
        <v>37205.046476820673</v>
      </c>
      <c r="F104" s="116">
        <f>'[10]УК расш(к)'!$Q$86</f>
        <v>37106.382978723406</v>
      </c>
      <c r="G104" s="116">
        <f>'[13]Ф2 2019'!$IR$116</f>
        <v>37205.046476820673</v>
      </c>
      <c r="H104" s="94">
        <f t="shared" si="19"/>
        <v>-98.663498097266711</v>
      </c>
      <c r="J104" s="17"/>
      <c r="K104" s="17"/>
    </row>
    <row r="105" spans="1:11" s="3" customFormat="1" ht="37.5">
      <c r="A105" s="18" t="s">
        <v>31</v>
      </c>
      <c r="B105" s="24">
        <f>B98+B99+B101+B103+B104</f>
        <v>94.7</v>
      </c>
      <c r="C105" s="29">
        <f>C98+C99+C101+C103+C104</f>
        <v>96.100000000000009</v>
      </c>
      <c r="D105" s="92">
        <f t="shared" si="18"/>
        <v>109.98661130134046</v>
      </c>
      <c r="E105" s="29">
        <f>(E98*B98+E99*B99+E100*B100+E101*B101+E102*B102+E103*B103+E104*B104)/B105</f>
        <v>44367.518820042918</v>
      </c>
      <c r="F105" s="29">
        <f>(F98*C98+F99*C99+F100*C100+F101*C101+F102*C102+F103*C103+F104*C104)/C105</f>
        <v>44367.499132847726</v>
      </c>
      <c r="G105" s="94">
        <f>(G98*B98+G99*B99+G101*B101+G103*B103+G104*B104)/B105</f>
        <v>44367.518820042918</v>
      </c>
      <c r="H105" s="94">
        <f>F105-G105</f>
        <v>-1.9687195192091167E-2</v>
      </c>
      <c r="I105" s="331"/>
      <c r="J105" s="17"/>
      <c r="K105" s="17"/>
    </row>
    <row r="106" spans="1:11" s="3" customFormat="1" ht="18.75">
      <c r="A106" s="779" t="s">
        <v>32</v>
      </c>
      <c r="B106" s="780"/>
      <c r="C106" s="780"/>
      <c r="D106" s="780"/>
      <c r="E106" s="780"/>
      <c r="F106" s="780"/>
      <c r="G106" s="780"/>
      <c r="H106" s="781"/>
      <c r="J106" s="17"/>
      <c r="K106" s="17"/>
    </row>
    <row r="107" spans="1:11" s="3" customFormat="1" ht="18.75" hidden="1" customHeight="1">
      <c r="A107" s="5" t="s">
        <v>21</v>
      </c>
      <c r="B107" s="10"/>
      <c r="C107" s="4"/>
      <c r="D107" s="4"/>
      <c r="E107" s="12"/>
      <c r="F107" s="4"/>
      <c r="G107" s="4"/>
      <c r="H107" s="4"/>
      <c r="J107" s="17"/>
      <c r="K107" s="17"/>
    </row>
    <row r="108" spans="1:11" s="3" customFormat="1" ht="18.75" hidden="1" customHeight="1">
      <c r="A108" s="5" t="s">
        <v>22</v>
      </c>
      <c r="B108" s="10"/>
      <c r="C108" s="4"/>
      <c r="D108" s="4"/>
      <c r="E108" s="12"/>
      <c r="F108" s="4"/>
      <c r="G108" s="4"/>
      <c r="H108" s="4"/>
      <c r="J108" s="17"/>
      <c r="K108" s="17"/>
    </row>
    <row r="109" spans="1:11" s="3" customFormat="1" ht="49.5" hidden="1" customHeight="1">
      <c r="A109" s="20" t="s">
        <v>23</v>
      </c>
      <c r="B109" s="21"/>
      <c r="C109" s="4"/>
      <c r="D109" s="4"/>
      <c r="E109" s="12"/>
      <c r="F109" s="4"/>
      <c r="G109" s="4"/>
      <c r="H109" s="4"/>
      <c r="J109" s="17"/>
      <c r="K109" s="17"/>
    </row>
    <row r="110" spans="1:11" s="3" customFormat="1" ht="56.25">
      <c r="A110" s="20" t="s">
        <v>209</v>
      </c>
      <c r="B110" s="14">
        <f>'[13]Ф2 2019'!$IQ$119</f>
        <v>34</v>
      </c>
      <c r="C110" s="8">
        <f>'[10]УК расш(к)'!$F$88</f>
        <v>34</v>
      </c>
      <c r="D110" s="92">
        <f t="shared" ref="D110:D113" si="21">F110/40339*100</f>
        <v>72.470980013017126</v>
      </c>
      <c r="E110" s="16">
        <f>G110</f>
        <v>29234.16</v>
      </c>
      <c r="F110" s="8">
        <f>'[10]УК расш(к)'!$Q$88</f>
        <v>29234.068627450979</v>
      </c>
      <c r="G110" s="8">
        <f>'[13]Ф2 2019'!$IR$119</f>
        <v>29234.16</v>
      </c>
      <c r="H110" s="9">
        <f t="shared" ref="H110:H112" si="22">F110-G110</f>
        <v>-9.1372549020888982E-2</v>
      </c>
      <c r="J110" s="17"/>
      <c r="K110" s="17"/>
    </row>
    <row r="111" spans="1:11" s="3" customFormat="1" ht="56.25">
      <c r="A111" s="20" t="s">
        <v>210</v>
      </c>
      <c r="B111" s="141">
        <f>'[13]Ф2 2019'!$IQ$121</f>
        <v>74.3</v>
      </c>
      <c r="C111" s="8">
        <f>'[10]УК расш(к)'!$F$89</f>
        <v>74.3</v>
      </c>
      <c r="D111" s="92">
        <f t="shared" si="21"/>
        <v>67.091226885790292</v>
      </c>
      <c r="E111" s="16">
        <f t="shared" ref="E111:E112" si="23">G111</f>
        <v>27063.9</v>
      </c>
      <c r="F111" s="8">
        <f>'[10]УК расш(к)'!$Q$89</f>
        <v>27063.930013458947</v>
      </c>
      <c r="G111" s="8">
        <f>'[13]Ф2 2019'!$IR$121</f>
        <v>27063.9</v>
      </c>
      <c r="H111" s="9">
        <f t="shared" si="22"/>
        <v>3.0013458945177263E-2</v>
      </c>
      <c r="J111" s="17"/>
      <c r="K111" s="17"/>
    </row>
    <row r="112" spans="1:11" s="3" customFormat="1" ht="39" customHeight="1">
      <c r="A112" s="20" t="s">
        <v>211</v>
      </c>
      <c r="B112" s="14">
        <f>'[13]Ф2 2019'!$IQ$120</f>
        <v>6</v>
      </c>
      <c r="C112" s="8">
        <f>'[10]УК расш(к)'!$F$90</f>
        <v>6</v>
      </c>
      <c r="D112" s="92">
        <f t="shared" si="21"/>
        <v>75.388857212898458</v>
      </c>
      <c r="E112" s="16">
        <f t="shared" si="23"/>
        <v>30410.78</v>
      </c>
      <c r="F112" s="8">
        <f>'[10]УК расш(к)'!$Q$90</f>
        <v>30411.111111111113</v>
      </c>
      <c r="G112" s="8">
        <f>'[13]Ф2 2019'!$IR$120</f>
        <v>30410.78</v>
      </c>
      <c r="H112" s="9">
        <f t="shared" si="22"/>
        <v>0.33111111111429636</v>
      </c>
      <c r="J112" s="17"/>
      <c r="K112" s="17"/>
    </row>
    <row r="113" spans="1:11" s="3" customFormat="1" ht="37.5">
      <c r="A113" s="18" t="s">
        <v>33</v>
      </c>
      <c r="B113" s="19">
        <f>B110+B111+B112</f>
        <v>114.3</v>
      </c>
      <c r="C113" s="19">
        <f>C110+C111+C112</f>
        <v>114.3</v>
      </c>
      <c r="D113" s="92">
        <f t="shared" si="21"/>
        <v>69.12707455235514</v>
      </c>
      <c r="E113" s="9">
        <f>(E110*B110+B111*E111+E112*B112)/B113</f>
        <v>27885.160892388452</v>
      </c>
      <c r="F113" s="9">
        <f>(F110*C110+C111*F111+F112*C112)/C113</f>
        <v>27885.170603674538</v>
      </c>
      <c r="G113" s="9">
        <f>(G110*B110+G111*B111+G112*B112)/B113</f>
        <v>27885.160892388452</v>
      </c>
      <c r="H113" s="9">
        <f>F113-G113</f>
        <v>9.7112860858032946E-3</v>
      </c>
      <c r="I113" s="331"/>
      <c r="J113" s="17"/>
      <c r="K113" s="17"/>
    </row>
    <row r="114" spans="1:11" s="3" customFormat="1" ht="18.75">
      <c r="A114" s="779" t="s">
        <v>34</v>
      </c>
      <c r="B114" s="780"/>
      <c r="C114" s="780"/>
      <c r="D114" s="780"/>
      <c r="E114" s="780"/>
      <c r="F114" s="780"/>
      <c r="G114" s="780"/>
      <c r="H114" s="781"/>
      <c r="J114" s="17"/>
      <c r="K114" s="17"/>
    </row>
    <row r="115" spans="1:11" s="3" customFormat="1" ht="18.75" hidden="1">
      <c r="A115" s="5" t="s">
        <v>21</v>
      </c>
      <c r="B115" s="10"/>
      <c r="C115" s="4"/>
      <c r="D115" s="4"/>
      <c r="E115" s="12"/>
      <c r="F115" s="4"/>
      <c r="G115" s="4"/>
      <c r="H115" s="4"/>
      <c r="J115" s="17"/>
      <c r="K115" s="17"/>
    </row>
    <row r="116" spans="1:11" s="3" customFormat="1" ht="18.75" hidden="1">
      <c r="A116" s="5" t="s">
        <v>22</v>
      </c>
      <c r="B116" s="10"/>
      <c r="C116" s="4"/>
      <c r="D116" s="4"/>
      <c r="E116" s="12"/>
      <c r="F116" s="4"/>
      <c r="G116" s="4"/>
      <c r="H116" s="4"/>
      <c r="J116" s="17"/>
      <c r="K116" s="17"/>
    </row>
    <row r="117" spans="1:11" s="3" customFormat="1" ht="49.5" hidden="1" customHeight="1">
      <c r="A117" s="20" t="s">
        <v>23</v>
      </c>
      <c r="B117" s="21"/>
      <c r="C117" s="4"/>
      <c r="D117" s="4"/>
      <c r="E117" s="12"/>
      <c r="F117" s="4"/>
      <c r="G117" s="4"/>
      <c r="H117" s="4"/>
      <c r="J117" s="17"/>
      <c r="K117" s="17"/>
    </row>
    <row r="118" spans="1:11" s="3" customFormat="1" ht="56.25">
      <c r="A118" s="117" t="s">
        <v>212</v>
      </c>
      <c r="B118" s="118">
        <f>'[13]Ф2 2019'!$IQ$123</f>
        <v>17.3</v>
      </c>
      <c r="C118" s="30">
        <f>'[10]УК расш(к)'!$F$92</f>
        <v>16.5</v>
      </c>
      <c r="D118" s="92">
        <f t="shared" ref="D118:D120" si="24">F118/40339*100</f>
        <v>93.60693376162277</v>
      </c>
      <c r="E118" s="81">
        <f>G118</f>
        <v>37022.6</v>
      </c>
      <c r="F118" s="30">
        <f>'[10]УК расш(к)'!$Q$92</f>
        <v>37760.101010101011</v>
      </c>
      <c r="G118" s="30">
        <f>'[13]Ф2 2019'!$IR$123</f>
        <v>37022.6</v>
      </c>
      <c r="H118" s="29">
        <f>F118-G118</f>
        <v>737.50101010101207</v>
      </c>
      <c r="J118" s="17"/>
      <c r="K118" s="17"/>
    </row>
    <row r="119" spans="1:11" s="3" customFormat="1" ht="41.25" customHeight="1">
      <c r="A119" s="117" t="s">
        <v>213</v>
      </c>
      <c r="B119" s="119">
        <f>'[13]Ф2 2019'!$IQ$124</f>
        <v>30.7</v>
      </c>
      <c r="C119" s="30">
        <f>'[10]УК расш(к)'!$F$93</f>
        <v>30.7</v>
      </c>
      <c r="D119" s="92">
        <f t="shared" si="24"/>
        <v>90.117093678845947</v>
      </c>
      <c r="E119" s="81">
        <f>G119</f>
        <v>36351.699999999997</v>
      </c>
      <c r="F119" s="30">
        <f>'[10]УК расш(к)'!$Q$93</f>
        <v>36352.334419109669</v>
      </c>
      <c r="G119" s="30">
        <f>'[13]Ф2 2019'!$IR$124</f>
        <v>36351.699999999997</v>
      </c>
      <c r="H119" s="29">
        <f>F119-G119</f>
        <v>0.63441910967230797</v>
      </c>
      <c r="J119" s="17"/>
      <c r="K119" s="17"/>
    </row>
    <row r="120" spans="1:11" s="3" customFormat="1" ht="37.5">
      <c r="A120" s="22" t="s">
        <v>214</v>
      </c>
      <c r="B120" s="24">
        <f>B118+B119</f>
        <v>48</v>
      </c>
      <c r="C120" s="24">
        <f>C118+C119</f>
        <v>47.2</v>
      </c>
      <c r="D120" s="92">
        <f t="shared" si="24"/>
        <v>91.337058962020052</v>
      </c>
      <c r="E120" s="29">
        <f>'[13]Ф2 2019'!$IR$122</f>
        <v>36593.395762838962</v>
      </c>
      <c r="F120" s="29">
        <f>(F118*C118+F119*C119)/C120</f>
        <v>36844.456214689264</v>
      </c>
      <c r="G120" s="29">
        <f>'[13]Ф2 2019'!$IR$122</f>
        <v>36593.395762838962</v>
      </c>
      <c r="H120" s="29">
        <f>F120-G120</f>
        <v>251.06045185030234</v>
      </c>
      <c r="I120" s="331"/>
      <c r="J120" s="17"/>
      <c r="K120" s="17"/>
    </row>
    <row r="121" spans="1:11" s="3" customFormat="1" ht="18.75">
      <c r="A121" s="779" t="s">
        <v>35</v>
      </c>
      <c r="B121" s="780"/>
      <c r="C121" s="780"/>
      <c r="D121" s="780"/>
      <c r="E121" s="780"/>
      <c r="F121" s="780"/>
      <c r="G121" s="780"/>
      <c r="H121" s="781"/>
      <c r="J121" s="17"/>
      <c r="K121" s="17"/>
    </row>
    <row r="122" spans="1:11" s="3" customFormat="1" ht="56.25">
      <c r="A122" s="117" t="s">
        <v>215</v>
      </c>
      <c r="B122" s="118">
        <f>'[13]Ф2 2019'!$IQ$127</f>
        <v>53.5</v>
      </c>
      <c r="C122" s="8">
        <f>'[10]УК расш(к)'!$F$96</f>
        <v>53.5</v>
      </c>
      <c r="D122" s="92">
        <f t="shared" ref="D122:D143" si="25">F122/40339*100</f>
        <v>86.402474233364444</v>
      </c>
      <c r="E122" s="146">
        <f>G122</f>
        <v>32297.970364308923</v>
      </c>
      <c r="F122" s="16">
        <f>'[10]УК расш(к)'!$Q$96</f>
        <v>34853.894080996884</v>
      </c>
      <c r="G122" s="16">
        <f>'[13]Ф2 2019'!$IR$127</f>
        <v>32297.970364308923</v>
      </c>
      <c r="H122" s="19">
        <f t="shared" ref="H122:H142" si="26">F122-G122</f>
        <v>2555.9237166879611</v>
      </c>
      <c r="I122" s="7"/>
      <c r="J122" s="17"/>
      <c r="K122" s="17"/>
    </row>
    <row r="123" spans="1:11" s="3" customFormat="1" ht="37.5">
      <c r="A123" s="117" t="s">
        <v>275</v>
      </c>
      <c r="B123" s="118">
        <f>'[13]Ф2 2019'!$IQ$148</f>
        <v>9.6999999999999993</v>
      </c>
      <c r="C123" s="8">
        <f>'[10]УК расш(к)'!$F$98</f>
        <v>8.9</v>
      </c>
      <c r="D123" s="92">
        <f t="shared" si="25"/>
        <v>65.187238528006986</v>
      </c>
      <c r="E123" s="146">
        <f t="shared" ref="E123:E142" si="27">G123</f>
        <v>24306.529010026537</v>
      </c>
      <c r="F123" s="16">
        <f>'[10]УК расш(к)'!$Q$98</f>
        <v>26295.880149812736</v>
      </c>
      <c r="G123" s="16">
        <f>'[13]Ф2 2019'!$IR$148</f>
        <v>24306.529010026537</v>
      </c>
      <c r="H123" s="19">
        <f t="shared" si="26"/>
        <v>1989.3511397861985</v>
      </c>
      <c r="I123" s="7"/>
      <c r="J123" s="17"/>
      <c r="K123" s="17"/>
    </row>
    <row r="124" spans="1:11" s="3" customFormat="1" ht="55.5" customHeight="1">
      <c r="A124" s="338" t="s">
        <v>276</v>
      </c>
      <c r="B124" s="119">
        <f>'[13]Ф2 2019'!$IQ$135</f>
        <v>11.8</v>
      </c>
      <c r="C124" s="8">
        <f>'[10]УК расш(к)'!$F$99</f>
        <v>15.2</v>
      </c>
      <c r="D124" s="92">
        <f t="shared" si="25"/>
        <v>80.709898087393555</v>
      </c>
      <c r="E124" s="146">
        <f t="shared" si="27"/>
        <v>31303.955453148999</v>
      </c>
      <c r="F124" s="16">
        <f>'[10]УК расш(к)'!$Q$99</f>
        <v>32557.565789473683</v>
      </c>
      <c r="G124" s="16">
        <f>'[13]Ф2 2019'!$IR$135</f>
        <v>31303.955453148999</v>
      </c>
      <c r="H124" s="19">
        <f t="shared" si="26"/>
        <v>1253.6103363246839</v>
      </c>
      <c r="I124" s="7"/>
      <c r="J124" s="17"/>
      <c r="K124" s="17"/>
    </row>
    <row r="125" spans="1:11" s="3" customFormat="1" ht="42.75" customHeight="1">
      <c r="A125" s="117" t="s">
        <v>277</v>
      </c>
      <c r="B125" s="119">
        <f>'[13]Ф2 2019'!$IQ$136</f>
        <v>2.7</v>
      </c>
      <c r="C125" s="8">
        <f>'[10]УК расш(к)'!$F$100</f>
        <v>2.1</v>
      </c>
      <c r="D125" s="92">
        <f t="shared" si="25"/>
        <v>101.39268115420228</v>
      </c>
      <c r="E125" s="146">
        <f t="shared" si="27"/>
        <v>33861.576612231001</v>
      </c>
      <c r="F125" s="16">
        <f>'[10]УК расш(к)'!$Q$100</f>
        <v>40900.793650793654</v>
      </c>
      <c r="G125" s="16">
        <f>'[13]Ф2 2019'!$IR$136</f>
        <v>33861.576612231001</v>
      </c>
      <c r="H125" s="19">
        <f t="shared" si="26"/>
        <v>7039.2170385626523</v>
      </c>
      <c r="I125" s="7"/>
      <c r="J125" s="17"/>
      <c r="K125" s="17"/>
    </row>
    <row r="126" spans="1:11" s="3" customFormat="1" ht="39.75" customHeight="1">
      <c r="A126" s="120" t="s">
        <v>278</v>
      </c>
      <c r="B126" s="121">
        <f>'[13]Ф2 2019'!$IQ$132</f>
        <v>5.9</v>
      </c>
      <c r="C126" s="8">
        <f>'[10]УК расш(к)'!$F$102</f>
        <v>5.9</v>
      </c>
      <c r="D126" s="92">
        <f t="shared" si="25"/>
        <v>88.960046655442582</v>
      </c>
      <c r="E126" s="146">
        <f t="shared" si="27"/>
        <v>30193.398499307572</v>
      </c>
      <c r="F126" s="16">
        <f>'[10]УК расш(к)'!$Q$102</f>
        <v>35885.593220338982</v>
      </c>
      <c r="G126" s="16">
        <f>'[13]Ф2 2019'!$IR$132</f>
        <v>30193.398499307572</v>
      </c>
      <c r="H126" s="19">
        <f t="shared" si="26"/>
        <v>5692.1947210314102</v>
      </c>
      <c r="I126" s="7"/>
      <c r="J126" s="17"/>
      <c r="K126" s="17"/>
    </row>
    <row r="127" spans="1:11" s="3" customFormat="1" ht="78" customHeight="1">
      <c r="A127" s="120" t="s">
        <v>279</v>
      </c>
      <c r="B127" s="121">
        <f>'[13]Ф2 2019'!$IQ$143</f>
        <v>2.8</v>
      </c>
      <c r="C127" s="8">
        <f>'[10]УК расш(к)'!$F$104</f>
        <v>3.5</v>
      </c>
      <c r="D127" s="92">
        <f t="shared" si="25"/>
        <v>86.451844427996548</v>
      </c>
      <c r="E127" s="146">
        <f t="shared" si="27"/>
        <v>34872.430692707188</v>
      </c>
      <c r="F127" s="16">
        <f>'[10]УК расш(к)'!$Q$104</f>
        <v>34873.809523809527</v>
      </c>
      <c r="G127" s="16">
        <f>'[13]Ф2 2019'!$IR$143</f>
        <v>34872.430692707188</v>
      </c>
      <c r="H127" s="19">
        <f t="shared" si="26"/>
        <v>1.3788311023381539</v>
      </c>
      <c r="I127" s="7"/>
      <c r="J127" s="17"/>
      <c r="K127" s="17"/>
    </row>
    <row r="128" spans="1:11" s="3" customFormat="1" ht="37.5">
      <c r="A128" s="120" t="s">
        <v>280</v>
      </c>
      <c r="B128" s="121">
        <f>'[13]Ф2 2019'!$IQ$142</f>
        <v>14.5</v>
      </c>
      <c r="C128" s="8">
        <f>'[10]УК расш(к)'!$F$105</f>
        <v>16.5</v>
      </c>
      <c r="D128" s="92">
        <f t="shared" si="25"/>
        <v>73.975331790349514</v>
      </c>
      <c r="E128" s="146">
        <f t="shared" si="27"/>
        <v>29840.828047233357</v>
      </c>
      <c r="F128" s="16">
        <f>'[10]УК расш(к)'!$Q$105</f>
        <v>29840.909090909088</v>
      </c>
      <c r="G128" s="16">
        <f>'[13]Ф2 2019'!$IR$142</f>
        <v>29840.828047233357</v>
      </c>
      <c r="H128" s="19">
        <f t="shared" si="26"/>
        <v>8.1043675731052645E-2</v>
      </c>
      <c r="I128" s="7"/>
      <c r="J128" s="17"/>
      <c r="K128" s="17"/>
    </row>
    <row r="129" spans="1:11" s="3" customFormat="1" ht="37.5">
      <c r="A129" s="120" t="s">
        <v>281</v>
      </c>
      <c r="B129" s="27">
        <f>'[13]Ф2 2019'!$IQ$141</f>
        <v>2.5</v>
      </c>
      <c r="C129" s="8">
        <f>'[10]УК расш(к)'!$F$106</f>
        <v>2.5</v>
      </c>
      <c r="D129" s="92">
        <f t="shared" si="25"/>
        <v>72.460893923994149</v>
      </c>
      <c r="E129" s="146">
        <f t="shared" si="27"/>
        <v>35649.436305146599</v>
      </c>
      <c r="F129" s="16">
        <f>'[10]УК расш(к)'!$Q$106</f>
        <v>29230</v>
      </c>
      <c r="G129" s="16">
        <f>'[13]Ф2 2019'!$IR$141</f>
        <v>35649.436305146599</v>
      </c>
      <c r="H129" s="19">
        <f t="shared" si="26"/>
        <v>-6419.4363051465989</v>
      </c>
      <c r="I129" s="7"/>
      <c r="J129" s="17"/>
      <c r="K129" s="17"/>
    </row>
    <row r="130" spans="1:11" s="3" customFormat="1" ht="56.25">
      <c r="A130" s="120" t="s">
        <v>282</v>
      </c>
      <c r="B130" s="121">
        <f>'[13]Ф2 2019'!$IQ$145</f>
        <v>7.5</v>
      </c>
      <c r="C130" s="8">
        <f>'[10]УК расш(к)'!$F$107</f>
        <v>7.5</v>
      </c>
      <c r="D130" s="92">
        <f t="shared" si="25"/>
        <v>88.588104701543301</v>
      </c>
      <c r="E130" s="146">
        <f t="shared" si="27"/>
        <v>31834.602416922055</v>
      </c>
      <c r="F130" s="16">
        <f>'[10]УК расш(к)'!$Q$107</f>
        <v>35735.555555555555</v>
      </c>
      <c r="G130" s="16">
        <f>'[13]Ф2 2019'!$IR$145</f>
        <v>31834.602416922055</v>
      </c>
      <c r="H130" s="19">
        <f t="shared" si="26"/>
        <v>3900.9531386335002</v>
      </c>
      <c r="I130" s="7"/>
      <c r="J130" s="17"/>
      <c r="K130" s="17"/>
    </row>
    <row r="131" spans="1:11" s="3" customFormat="1" ht="37.5">
      <c r="A131" s="120" t="s">
        <v>283</v>
      </c>
      <c r="B131" s="27">
        <f>'[13]Ф2 2019'!$IQ$134</f>
        <v>7.5</v>
      </c>
      <c r="C131" s="8">
        <f>'[10]УК расш(к)'!$F$108</f>
        <v>7.9</v>
      </c>
      <c r="D131" s="92">
        <f t="shared" si="25"/>
        <v>96.134103138349744</v>
      </c>
      <c r="E131" s="146">
        <f t="shared" si="27"/>
        <v>37998.177163338449</v>
      </c>
      <c r="F131" s="16">
        <f>'[10]УК расш(к)'!$Q$108</f>
        <v>38779.535864978905</v>
      </c>
      <c r="G131" s="16">
        <f>'[13]Ф2 2019'!$IR$134</f>
        <v>37998.177163338449</v>
      </c>
      <c r="H131" s="19">
        <f t="shared" si="26"/>
        <v>781.35870164045627</v>
      </c>
      <c r="I131" s="7"/>
      <c r="J131" s="17"/>
      <c r="K131" s="17"/>
    </row>
    <row r="132" spans="1:11" s="3" customFormat="1" ht="37.5">
      <c r="A132" s="120" t="s">
        <v>284</v>
      </c>
      <c r="B132" s="27">
        <f>'[13]Ф2 2019'!$IQ$137</f>
        <v>10.5</v>
      </c>
      <c r="C132" s="8">
        <f>'[10]УК расш(к)'!$F$109</f>
        <v>8.8000000000000007</v>
      </c>
      <c r="D132" s="92">
        <f t="shared" si="25"/>
        <v>78.212621517487761</v>
      </c>
      <c r="E132" s="146">
        <f t="shared" si="27"/>
        <v>28096.108342462427</v>
      </c>
      <c r="F132" s="16">
        <f>'[10]УК расш(к)'!$Q$109</f>
        <v>31550.189393939392</v>
      </c>
      <c r="G132" s="16">
        <f>'[13]Ф2 2019'!$IR$137</f>
        <v>28096.108342462427</v>
      </c>
      <c r="H132" s="19">
        <f t="shared" si="26"/>
        <v>3454.0810514769655</v>
      </c>
      <c r="I132" s="7"/>
      <c r="J132" s="17"/>
      <c r="K132" s="17"/>
    </row>
    <row r="133" spans="1:11" s="3" customFormat="1" ht="56.25">
      <c r="A133" s="120" t="s">
        <v>285</v>
      </c>
      <c r="B133" s="27">
        <f>'[13]Ф2 2019'!$IQ$146</f>
        <v>2.2000000000000002</v>
      </c>
      <c r="C133" s="8">
        <f>'[10]УК расш(к)'!$F$110</f>
        <v>2.5</v>
      </c>
      <c r="D133" s="92">
        <f t="shared" si="25"/>
        <v>72.593106753596601</v>
      </c>
      <c r="E133" s="146">
        <f t="shared" si="27"/>
        <v>33318.837738769609</v>
      </c>
      <c r="F133" s="16">
        <f>'[10]УК расш(к)'!$Q$110</f>
        <v>29283.333333333332</v>
      </c>
      <c r="G133" s="16">
        <f>'[13]Ф2 2019'!$IR$146</f>
        <v>33318.837738769609</v>
      </c>
      <c r="H133" s="19">
        <f t="shared" si="26"/>
        <v>-4035.504405436277</v>
      </c>
      <c r="I133" s="7"/>
      <c r="J133" s="17"/>
      <c r="K133" s="17"/>
    </row>
    <row r="134" spans="1:11" s="3" customFormat="1" ht="56.25">
      <c r="A134" s="120" t="s">
        <v>286</v>
      </c>
      <c r="B134" s="27">
        <f>'[13]Ф2 2019'!$IQ$153</f>
        <v>14.9</v>
      </c>
      <c r="C134" s="8">
        <f>'[10]УК расш(к)'!$F$111</f>
        <v>15.6</v>
      </c>
      <c r="D134" s="92">
        <f t="shared" si="25"/>
        <v>78.767541241821732</v>
      </c>
      <c r="E134" s="146">
        <f t="shared" si="27"/>
        <v>25530.247734512726</v>
      </c>
      <c r="F134" s="16">
        <f>'[10]УК расш(к)'!$Q$111</f>
        <v>31774.038461538465</v>
      </c>
      <c r="G134" s="16">
        <f>'[13]Ф2 2019'!$IR$153</f>
        <v>25530.247734512726</v>
      </c>
      <c r="H134" s="19">
        <f t="shared" si="26"/>
        <v>6243.7907270257383</v>
      </c>
      <c r="I134" s="7"/>
      <c r="J134" s="17"/>
      <c r="K134" s="17"/>
    </row>
    <row r="135" spans="1:11" s="3" customFormat="1" ht="60.75" customHeight="1">
      <c r="A135" s="120" t="s">
        <v>287</v>
      </c>
      <c r="B135" s="121">
        <f>'[13]Ф2 2019'!$IQ$149</f>
        <v>4.8</v>
      </c>
      <c r="C135" s="8">
        <f>'[10]УК расш(к)'!$F$112</f>
        <v>5.0999999999999996</v>
      </c>
      <c r="D135" s="92">
        <f t="shared" si="25"/>
        <v>84.929730339296015</v>
      </c>
      <c r="E135" s="146">
        <f t="shared" si="27"/>
        <v>34056.303739308409</v>
      </c>
      <c r="F135" s="16">
        <f>'[10]УК расш(к)'!$Q$112</f>
        <v>34259.803921568622</v>
      </c>
      <c r="G135" s="16">
        <f>'[13]Ф2 2019'!$IR$149</f>
        <v>34056.303739308409</v>
      </c>
      <c r="H135" s="19">
        <f t="shared" si="26"/>
        <v>203.50018226021348</v>
      </c>
      <c r="I135" s="7"/>
      <c r="J135" s="17"/>
      <c r="K135" s="17"/>
    </row>
    <row r="136" spans="1:11" s="3" customFormat="1" ht="56.25">
      <c r="A136" s="120" t="s">
        <v>288</v>
      </c>
      <c r="B136" s="27">
        <f>'[13]Ф2 2019'!$IQ$144</f>
        <v>11.2</v>
      </c>
      <c r="C136" s="8">
        <f>'[10]УК расш(к)'!$F$113</f>
        <v>11.6</v>
      </c>
      <c r="D136" s="92">
        <f t="shared" si="25"/>
        <v>88.30157233537723</v>
      </c>
      <c r="E136" s="146">
        <f t="shared" si="27"/>
        <v>34992.104653950926</v>
      </c>
      <c r="F136" s="16">
        <f>'[10]УК расш(к)'!$Q$113</f>
        <v>35619.971264367821</v>
      </c>
      <c r="G136" s="16">
        <f>'[13]Ф2 2019'!$IR$144</f>
        <v>34992.104653950926</v>
      </c>
      <c r="H136" s="19">
        <f t="shared" si="26"/>
        <v>627.86661041689513</v>
      </c>
      <c r="I136" s="7"/>
      <c r="J136" s="17"/>
      <c r="K136" s="17"/>
    </row>
    <row r="137" spans="1:11" s="3" customFormat="1" ht="37.5">
      <c r="A137" s="120" t="s">
        <v>127</v>
      </c>
      <c r="B137" s="27">
        <f>'[13]Ф2 2019'!$IQ$138</f>
        <v>16.2</v>
      </c>
      <c r="C137" s="8">
        <f>'[10]УК расш(к)'!$F$114</f>
        <v>15.8</v>
      </c>
      <c r="D137" s="92">
        <f t="shared" si="25"/>
        <v>65.533736603383375</v>
      </c>
      <c r="E137" s="146">
        <f t="shared" si="27"/>
        <v>26352.752519163259</v>
      </c>
      <c r="F137" s="16">
        <f>'[10]УК расш(к)'!$Q$114</f>
        <v>26435.654008438818</v>
      </c>
      <c r="G137" s="16">
        <f>'[13]Ф2 2019'!$IR$138</f>
        <v>26352.752519163259</v>
      </c>
      <c r="H137" s="19">
        <f t="shared" si="26"/>
        <v>82.901489275558561</v>
      </c>
      <c r="I137" s="7"/>
      <c r="J137" s="17"/>
      <c r="K137" s="17"/>
    </row>
    <row r="138" spans="1:11" s="3" customFormat="1" ht="56.25" hidden="1">
      <c r="A138" s="122" t="s">
        <v>216</v>
      </c>
      <c r="B138" s="121"/>
      <c r="C138" s="8"/>
      <c r="D138" s="92">
        <f t="shared" si="25"/>
        <v>0</v>
      </c>
      <c r="E138" s="146">
        <f t="shared" si="27"/>
        <v>0</v>
      </c>
      <c r="F138" s="16"/>
      <c r="G138" s="16"/>
      <c r="H138" s="19">
        <f t="shared" si="26"/>
        <v>0</v>
      </c>
      <c r="I138" s="7"/>
      <c r="J138" s="17"/>
      <c r="K138" s="17"/>
    </row>
    <row r="139" spans="1:11" s="3" customFormat="1" ht="43.5" customHeight="1">
      <c r="A139" s="120" t="s">
        <v>216</v>
      </c>
      <c r="B139" s="121">
        <f>'[13]Ф2 2019'!$IQ$133</f>
        <v>19.5</v>
      </c>
      <c r="C139" s="8">
        <f>'[10]УК расш(к)'!$F$115</f>
        <v>18.3</v>
      </c>
      <c r="D139" s="92">
        <f t="shared" si="25"/>
        <v>63.726764487001795</v>
      </c>
      <c r="E139" s="146">
        <f t="shared" si="27"/>
        <v>23591.762788865959</v>
      </c>
      <c r="F139" s="16">
        <f>'[10]УК расш(к)'!$Q$115</f>
        <v>25706.739526411657</v>
      </c>
      <c r="G139" s="16">
        <f>'[13]Ф2 2019'!$IR$133</f>
        <v>23591.762788865959</v>
      </c>
      <c r="H139" s="19">
        <f t="shared" si="26"/>
        <v>2114.9767375456977</v>
      </c>
      <c r="I139" s="7"/>
      <c r="J139" s="17"/>
      <c r="K139" s="17"/>
    </row>
    <row r="140" spans="1:11" s="3" customFormat="1" ht="56.25">
      <c r="A140" s="120" t="s">
        <v>289</v>
      </c>
      <c r="B140" s="27">
        <f>'[13]Ф2 2019'!$IQ$147</f>
        <v>7.7</v>
      </c>
      <c r="C140" s="8">
        <f>'[10]УК расш(к)'!$F$116</f>
        <v>8.8000000000000007</v>
      </c>
      <c r="D140" s="92">
        <f t="shared" si="25"/>
        <v>74.634987421000957</v>
      </c>
      <c r="E140" s="146">
        <f t="shared" si="27"/>
        <v>29540.048138633876</v>
      </c>
      <c r="F140" s="16">
        <f>'[10]УК расш(к)'!$Q$116</f>
        <v>30107.007575757576</v>
      </c>
      <c r="G140" s="16">
        <f>'[13]Ф2 2019'!$IR$147</f>
        <v>29540.048138633876</v>
      </c>
      <c r="H140" s="19">
        <f t="shared" si="26"/>
        <v>566.9594371236999</v>
      </c>
      <c r="I140" s="7"/>
      <c r="J140" s="17"/>
      <c r="K140" s="17"/>
    </row>
    <row r="141" spans="1:11" s="3" customFormat="1" ht="37.5">
      <c r="A141" s="107" t="s">
        <v>290</v>
      </c>
      <c r="B141" s="121">
        <f>'[13]Ф2 2019'!$IQ$150</f>
        <v>9.6</v>
      </c>
      <c r="C141" s="8">
        <f>'[10]УК расш(к)'!$F$118</f>
        <v>7.8</v>
      </c>
      <c r="D141" s="92">
        <f t="shared" si="25"/>
        <v>68.897927669835752</v>
      </c>
      <c r="E141" s="146">
        <f t="shared" si="27"/>
        <v>26820.384504608297</v>
      </c>
      <c r="F141" s="16">
        <f>'[10]УК расш(к)'!$Q$118</f>
        <v>27792.735042735047</v>
      </c>
      <c r="G141" s="16">
        <f>'[13]Ф2 2019'!$IR$150</f>
        <v>26820.384504608297</v>
      </c>
      <c r="H141" s="19">
        <f t="shared" si="26"/>
        <v>972.3505381267496</v>
      </c>
      <c r="I141" s="7"/>
      <c r="J141" s="17"/>
      <c r="K141" s="17"/>
    </row>
    <row r="142" spans="1:11" s="3" customFormat="1" ht="37.5">
      <c r="A142" s="107" t="s">
        <v>291</v>
      </c>
      <c r="B142" s="27">
        <f>'[13]Ф2 2019'!$IQ$152</f>
        <v>5.5</v>
      </c>
      <c r="C142" s="8">
        <f>'[10]УК расш(к)'!$F$119</f>
        <v>6.3</v>
      </c>
      <c r="D142" s="92">
        <f t="shared" si="25"/>
        <v>87.37457980126365</v>
      </c>
      <c r="E142" s="146">
        <f t="shared" si="27"/>
        <v>38900.46082949308</v>
      </c>
      <c r="F142" s="16">
        <f>'[10]УК расш(к)'!$Q$119</f>
        <v>35246.031746031746</v>
      </c>
      <c r="G142" s="16">
        <f>'[13]Ф2 2019'!$IR$152</f>
        <v>38900.46082949308</v>
      </c>
      <c r="H142" s="19">
        <f t="shared" si="26"/>
        <v>-3654.4290834613348</v>
      </c>
      <c r="I142" s="7"/>
      <c r="J142" s="17"/>
      <c r="K142" s="17"/>
    </row>
    <row r="143" spans="1:11" s="3" customFormat="1" ht="34.5" customHeight="1">
      <c r="A143" s="18" t="s">
        <v>217</v>
      </c>
      <c r="B143" s="19">
        <f>B122+B123+B124+B125+B126+B127+B128+B129+B130+B131+B132+B133+B134+B135+B136+B137+B139+B140+B141+B142</f>
        <v>220.49999999999997</v>
      </c>
      <c r="C143" s="19">
        <f>C122+C123+C124+C125+C126+C127+C128+C129+C130+C131+C132+C133+C134+C135+C136+C137+C139+C140+C141+C142</f>
        <v>224.10000000000005</v>
      </c>
      <c r="D143" s="92">
        <f t="shared" si="25"/>
        <v>79.418682577693062</v>
      </c>
      <c r="E143" s="147">
        <f>'[13]Ф2 2019'!$IR$125</f>
        <v>30094.349880047077</v>
      </c>
      <c r="F143" s="147">
        <f>(F122*C122+F123*C123+C124*F124+F125*C125+F126*C126+F127*C127+C128*F128+F129*C129+C130*F130+F131*C131+C132*F132+F133*C133+C134*F134+F135*C135+C136*F136+F137*C137+C139*F139+F140*C140+F141*C141+C142*F142)/C143</f>
        <v>32036.702365015608</v>
      </c>
      <c r="G143" s="19">
        <f>'[13]Ф2 2019'!$IR$125</f>
        <v>30094.349880047077</v>
      </c>
      <c r="H143" s="19">
        <f>F143-G143</f>
        <v>1942.3524849685309</v>
      </c>
      <c r="I143" s="331"/>
      <c r="J143" s="17"/>
      <c r="K143" s="17"/>
    </row>
    <row r="144" spans="1:11" s="3" customFormat="1" ht="18.75">
      <c r="A144" s="779" t="s">
        <v>36</v>
      </c>
      <c r="B144" s="780"/>
      <c r="C144" s="780"/>
      <c r="D144" s="780"/>
      <c r="E144" s="780"/>
      <c r="F144" s="780"/>
      <c r="G144" s="780"/>
      <c r="H144" s="781"/>
      <c r="J144" s="17"/>
      <c r="K144" s="17"/>
    </row>
    <row r="145" spans="1:11" s="3" customFormat="1" ht="18.75" hidden="1">
      <c r="A145" s="5" t="s">
        <v>21</v>
      </c>
      <c r="B145" s="10"/>
      <c r="C145" s="4"/>
      <c r="D145" s="4"/>
      <c r="E145" s="12"/>
      <c r="F145" s="4"/>
      <c r="G145" s="4"/>
      <c r="H145" s="4"/>
      <c r="J145" s="17"/>
      <c r="K145" s="17"/>
    </row>
    <row r="146" spans="1:11" s="3" customFormat="1" ht="18.75" hidden="1">
      <c r="A146" s="5" t="s">
        <v>22</v>
      </c>
      <c r="B146" s="10"/>
      <c r="C146" s="4"/>
      <c r="D146" s="4"/>
      <c r="E146" s="12"/>
      <c r="F146" s="4"/>
      <c r="G146" s="4"/>
      <c r="H146" s="4"/>
      <c r="J146" s="17"/>
      <c r="K146" s="17"/>
    </row>
    <row r="147" spans="1:11" s="3" customFormat="1" ht="49.5" hidden="1" customHeight="1">
      <c r="A147" s="20" t="s">
        <v>23</v>
      </c>
      <c r="B147" s="21"/>
      <c r="C147" s="4"/>
      <c r="D147" s="4"/>
      <c r="E147" s="12"/>
      <c r="F147" s="4"/>
      <c r="G147" s="4"/>
      <c r="H147" s="4"/>
      <c r="J147" s="17"/>
      <c r="K147" s="17"/>
    </row>
    <row r="148" spans="1:11" s="123" customFormat="1" ht="54.75" customHeight="1">
      <c r="A148" s="117" t="s">
        <v>218</v>
      </c>
      <c r="B148" s="119">
        <f>'[13]Ф2 2019'!$IQ$155</f>
        <v>24.5</v>
      </c>
      <c r="C148" s="116">
        <f>'[10]УК расш(к)'!$F$122</f>
        <v>24.5</v>
      </c>
      <c r="D148" s="92">
        <f t="shared" ref="D148:D153" si="28">F148/40339*100</f>
        <v>133.83766456829389</v>
      </c>
      <c r="E148" s="93">
        <f>G148</f>
        <v>53546.3</v>
      </c>
      <c r="F148" s="93">
        <f>'[10]УК расш(к)'!$Q$122</f>
        <v>53988.775510204076</v>
      </c>
      <c r="G148" s="93">
        <f>'[13]Ф2 2019'!$IR$155</f>
        <v>53546.3</v>
      </c>
      <c r="H148" s="97">
        <f t="shared" ref="H148:H152" si="29">F148-G148</f>
        <v>442.47551020407263</v>
      </c>
      <c r="I148" s="339"/>
      <c r="J148" s="17"/>
      <c r="K148" s="17"/>
    </row>
    <row r="149" spans="1:11" s="123" customFormat="1" ht="39.75" customHeight="1">
      <c r="A149" s="117" t="s">
        <v>219</v>
      </c>
      <c r="B149" s="118">
        <f>'[13]Ф2 2019'!$IQ$157</f>
        <v>11</v>
      </c>
      <c r="C149" s="116">
        <f>'[10]УК расш(к)'!$F$123</f>
        <v>11.1</v>
      </c>
      <c r="D149" s="92">
        <f t="shared" si="28"/>
        <v>116.18872398762828</v>
      </c>
      <c r="E149" s="93">
        <f t="shared" ref="E149:E152" si="30">G149</f>
        <v>49656.800000000003</v>
      </c>
      <c r="F149" s="93">
        <f>'[10]УК расш(к)'!$Q$123</f>
        <v>46869.369369369371</v>
      </c>
      <c r="G149" s="93">
        <f>'[13]Ф2 2019'!$IR$157</f>
        <v>49656.800000000003</v>
      </c>
      <c r="H149" s="97">
        <f t="shared" si="29"/>
        <v>-2787.4306306306316</v>
      </c>
      <c r="I149" s="339"/>
      <c r="J149" s="17"/>
      <c r="K149" s="17"/>
    </row>
    <row r="150" spans="1:11" s="123" customFormat="1" ht="56.25">
      <c r="A150" s="117" t="s">
        <v>220</v>
      </c>
      <c r="B150" s="118">
        <f>'[13]Ф2 2019'!$IQ$160</f>
        <v>18.3</v>
      </c>
      <c r="C150" s="116">
        <f>'[10]УК расш(к)'!$F$124</f>
        <v>18.399999999999999</v>
      </c>
      <c r="D150" s="92">
        <f t="shared" si="28"/>
        <v>98.820557370488032</v>
      </c>
      <c r="E150" s="93">
        <f t="shared" si="30"/>
        <v>38741.800000000003</v>
      </c>
      <c r="F150" s="93">
        <f>'[10]УК расш(к)'!$Q$124</f>
        <v>39863.224637681167</v>
      </c>
      <c r="G150" s="93">
        <f>'[13]Ф2 2019'!$IR$160</f>
        <v>38741.800000000003</v>
      </c>
      <c r="H150" s="97">
        <f t="shared" si="29"/>
        <v>1121.4246376811643</v>
      </c>
      <c r="I150" s="339"/>
      <c r="J150" s="17"/>
      <c r="K150" s="17"/>
    </row>
    <row r="151" spans="1:11" s="123" customFormat="1" ht="62.25" customHeight="1">
      <c r="A151" s="124" t="s">
        <v>221</v>
      </c>
      <c r="B151" s="119">
        <f>'[13]Ф2 2019'!$IQ$159</f>
        <v>9.1</v>
      </c>
      <c r="C151" s="116">
        <f>'[10]УК расш(к)'!$F$125</f>
        <v>9</v>
      </c>
      <c r="D151" s="92">
        <f t="shared" si="28"/>
        <v>102.64627651027907</v>
      </c>
      <c r="E151" s="93">
        <f t="shared" si="30"/>
        <v>41500</v>
      </c>
      <c r="F151" s="93">
        <f>'[10]УК расш(к)'!$Q$125</f>
        <v>41406.481481481474</v>
      </c>
      <c r="G151" s="93">
        <f>'[13]Ф2 2019'!$IR$159</f>
        <v>41500</v>
      </c>
      <c r="H151" s="97">
        <f t="shared" si="29"/>
        <v>-93.518518518525525</v>
      </c>
      <c r="I151" s="339"/>
      <c r="J151" s="17"/>
      <c r="K151" s="17"/>
    </row>
    <row r="152" spans="1:11" s="123" customFormat="1" ht="56.25">
      <c r="A152" s="117" t="s">
        <v>222</v>
      </c>
      <c r="B152" s="119">
        <f>'[13]Ф2 2019'!$IQ$158</f>
        <v>3.5</v>
      </c>
      <c r="C152" s="116">
        <f>'[10]УК расш(к)'!$F$126</f>
        <v>3.5</v>
      </c>
      <c r="D152" s="92">
        <f t="shared" si="28"/>
        <v>101.72124577538693</v>
      </c>
      <c r="E152" s="93">
        <f t="shared" si="30"/>
        <v>40957.1</v>
      </c>
      <c r="F152" s="93">
        <f>'[10]УК расш(к)'!$Q$126</f>
        <v>41033.333333333336</v>
      </c>
      <c r="G152" s="93">
        <f>'[13]Ф2 2019'!$IR$158</f>
        <v>40957.1</v>
      </c>
      <c r="H152" s="97">
        <f t="shared" si="29"/>
        <v>76.233333333337214</v>
      </c>
      <c r="I152" s="339"/>
      <c r="J152" s="17"/>
      <c r="K152" s="17"/>
    </row>
    <row r="153" spans="1:11" s="3" customFormat="1" ht="37.5">
      <c r="A153" s="18" t="s">
        <v>37</v>
      </c>
      <c r="B153" s="19">
        <f>B148+B149+B150+B151+B152</f>
        <v>66.400000000000006</v>
      </c>
      <c r="C153" s="19">
        <f>C148+C149+C150+C151+C152</f>
        <v>66.5</v>
      </c>
      <c r="D153" s="92">
        <f t="shared" si="28"/>
        <v>115.29107853547697</v>
      </c>
      <c r="E153" s="9">
        <f>(B148*E148+E149*B149+B150*E150+E151*B151+B152*E152)/B153</f>
        <v>46507.288253012048</v>
      </c>
      <c r="F153" s="9">
        <f>(C148*F148+F149*C149+C150*F150+F151*C151+C152*F152)/C153</f>
        <v>46507.268170426054</v>
      </c>
      <c r="G153" s="97">
        <f>(G148*B148+G149*B149+G150*B150+G151*B151+G152*B152)/B153</f>
        <v>46507.288253012048</v>
      </c>
      <c r="H153" s="97">
        <f>F153-G153</f>
        <v>-2.0082585993804969E-2</v>
      </c>
      <c r="I153" s="331"/>
      <c r="J153" s="17"/>
      <c r="K153" s="17"/>
    </row>
    <row r="154" spans="1:11" s="3" customFormat="1" ht="18.75">
      <c r="A154" s="779" t="s">
        <v>38</v>
      </c>
      <c r="B154" s="780"/>
      <c r="C154" s="780"/>
      <c r="D154" s="780"/>
      <c r="E154" s="780"/>
      <c r="F154" s="780"/>
      <c r="G154" s="780"/>
      <c r="H154" s="781"/>
      <c r="J154" s="17"/>
      <c r="K154" s="17"/>
    </row>
    <row r="155" spans="1:11" s="3" customFormat="1" ht="18.75" hidden="1" customHeight="1">
      <c r="A155" s="5" t="s">
        <v>21</v>
      </c>
      <c r="B155" s="10"/>
      <c r="C155" s="4"/>
      <c r="D155" s="4"/>
      <c r="E155" s="12"/>
      <c r="F155" s="4"/>
      <c r="G155" s="4"/>
      <c r="H155" s="4"/>
      <c r="J155" s="17"/>
      <c r="K155" s="17"/>
    </row>
    <row r="156" spans="1:11" s="3" customFormat="1" ht="18.75" hidden="1" customHeight="1">
      <c r="A156" s="5" t="s">
        <v>22</v>
      </c>
      <c r="B156" s="10"/>
      <c r="C156" s="4"/>
      <c r="D156" s="4"/>
      <c r="E156" s="12"/>
      <c r="F156" s="4"/>
      <c r="G156" s="4"/>
      <c r="H156" s="4"/>
      <c r="J156" s="17"/>
      <c r="K156" s="17"/>
    </row>
    <row r="157" spans="1:11" s="3" customFormat="1" ht="49.5" hidden="1" customHeight="1">
      <c r="A157" s="20" t="s">
        <v>23</v>
      </c>
      <c r="B157" s="21"/>
      <c r="C157" s="4"/>
      <c r="D157" s="4"/>
      <c r="E157" s="12"/>
      <c r="F157" s="4"/>
      <c r="G157" s="4"/>
      <c r="H157" s="4"/>
      <c r="J157" s="17"/>
      <c r="K157" s="17"/>
    </row>
    <row r="158" spans="1:11" s="3" customFormat="1" ht="56.25">
      <c r="A158" s="125" t="s">
        <v>223</v>
      </c>
      <c r="B158" s="141">
        <f>'[13]Ф2 2019'!$IQ$164</f>
        <v>42.7</v>
      </c>
      <c r="C158" s="8">
        <f>'[10]УК расш(к)'!$F$128</f>
        <v>43.3</v>
      </c>
      <c r="D158" s="92">
        <f t="shared" ref="D158:D161" si="31">F158/40339*100</f>
        <v>77.585343352882646</v>
      </c>
      <c r="E158" s="16">
        <f>G158</f>
        <v>31239.783537247091</v>
      </c>
      <c r="F158" s="8">
        <f>'[10]УК расш(к)'!$Q$128</f>
        <v>31297.151655119327</v>
      </c>
      <c r="G158" s="8">
        <f>'[13]Ф2 2019'!$IR$164</f>
        <v>31239.783537247091</v>
      </c>
      <c r="H158" s="9">
        <f t="shared" ref="H158:H160" si="32">F158-G158</f>
        <v>57.368117872236326</v>
      </c>
      <c r="J158" s="17"/>
      <c r="K158" s="17"/>
    </row>
    <row r="159" spans="1:11" s="3" customFormat="1" ht="39.75" customHeight="1">
      <c r="A159" s="125" t="s">
        <v>224</v>
      </c>
      <c r="B159" s="14">
        <f>'[13]Ф2 2019'!$IQ$163</f>
        <v>4</v>
      </c>
      <c r="C159" s="8">
        <f>'[10]УК расш(к)'!$F$129</f>
        <v>4</v>
      </c>
      <c r="D159" s="92">
        <f t="shared" si="31"/>
        <v>65.915325945941476</v>
      </c>
      <c r="E159" s="16">
        <f t="shared" ref="E159:E160" si="33">G159</f>
        <v>26548.216845878134</v>
      </c>
      <c r="F159" s="8">
        <f>'[10]УК расш(к)'!$Q$129</f>
        <v>26589.583333333332</v>
      </c>
      <c r="G159" s="8">
        <f>'[13]Ф2 2019'!$IR$163</f>
        <v>26548.216845878134</v>
      </c>
      <c r="H159" s="9">
        <f t="shared" si="32"/>
        <v>41.366487455197785</v>
      </c>
      <c r="J159" s="17"/>
      <c r="K159" s="17"/>
    </row>
    <row r="160" spans="1:11" s="3" customFormat="1" ht="56.25">
      <c r="A160" s="125" t="s">
        <v>225</v>
      </c>
      <c r="B160" s="141">
        <f>'[13]Ф2 2019'!$IQ$162</f>
        <v>30.1</v>
      </c>
      <c r="C160" s="8">
        <f>'[10]УК расш(к)'!$F$130</f>
        <v>31.7</v>
      </c>
      <c r="D160" s="92">
        <f t="shared" si="31"/>
        <v>74.933419813870302</v>
      </c>
      <c r="E160" s="16">
        <f t="shared" si="33"/>
        <v>30218.033887723625</v>
      </c>
      <c r="F160" s="8">
        <f>'[10]УК расш(к)'!$Q$130</f>
        <v>30227.392218717141</v>
      </c>
      <c r="G160" s="8">
        <f>'[13]Ф2 2019'!$IR$162</f>
        <v>30218.033887723625</v>
      </c>
      <c r="H160" s="9">
        <f t="shared" si="32"/>
        <v>9.3583309935165744</v>
      </c>
      <c r="J160" s="17"/>
      <c r="K160" s="17"/>
    </row>
    <row r="161" spans="1:11" s="3" customFormat="1" ht="37.5">
      <c r="A161" s="18" t="s">
        <v>39</v>
      </c>
      <c r="B161" s="19">
        <f>B158+B159+B160</f>
        <v>76.800000000000011</v>
      </c>
      <c r="C161" s="19">
        <f>C158+C159+C160</f>
        <v>79</v>
      </c>
      <c r="D161" s="92">
        <f t="shared" si="31"/>
        <v>75.930330114724967</v>
      </c>
      <c r="E161" s="9">
        <f>(B158*E158+E159*B159+B160*E160)/B161</f>
        <v>30594.979745370365</v>
      </c>
      <c r="F161" s="9">
        <f>(C158*F158+F159*C159+C160*F160)/C161</f>
        <v>30629.535864978905</v>
      </c>
      <c r="G161" s="9">
        <f>(G158*B158+G159*B159+G160*B160)/B161</f>
        <v>30594.979745370365</v>
      </c>
      <c r="H161" s="9">
        <f>F161-G161</f>
        <v>34.55611960854003</v>
      </c>
      <c r="I161" s="331"/>
      <c r="J161" s="17"/>
      <c r="K161" s="17"/>
    </row>
    <row r="162" spans="1:11" s="3" customFormat="1" ht="18.75">
      <c r="A162" s="779" t="s">
        <v>40</v>
      </c>
      <c r="B162" s="780"/>
      <c r="C162" s="780"/>
      <c r="D162" s="780"/>
      <c r="E162" s="780"/>
      <c r="F162" s="780"/>
      <c r="G162" s="780"/>
      <c r="H162" s="781"/>
      <c r="J162" s="17"/>
      <c r="K162" s="17"/>
    </row>
    <row r="163" spans="1:11" s="3" customFormat="1" ht="18.75" hidden="1">
      <c r="A163" s="5" t="s">
        <v>21</v>
      </c>
      <c r="B163" s="10"/>
      <c r="C163" s="4"/>
      <c r="D163" s="4"/>
      <c r="E163" s="12"/>
      <c r="F163" s="4"/>
      <c r="G163" s="4"/>
      <c r="H163" s="4"/>
      <c r="J163" s="17"/>
      <c r="K163" s="17"/>
    </row>
    <row r="164" spans="1:11" s="3" customFormat="1" ht="18.75" hidden="1">
      <c r="A164" s="5" t="s">
        <v>22</v>
      </c>
      <c r="B164" s="10"/>
      <c r="C164" s="4"/>
      <c r="D164" s="4"/>
      <c r="E164" s="12"/>
      <c r="F164" s="4"/>
      <c r="G164" s="4"/>
      <c r="H164" s="4"/>
      <c r="J164" s="17"/>
      <c r="K164" s="17"/>
    </row>
    <row r="165" spans="1:11" s="3" customFormat="1" ht="49.5" hidden="1" customHeight="1">
      <c r="A165" s="20" t="s">
        <v>23</v>
      </c>
      <c r="B165" s="21"/>
      <c r="C165" s="4"/>
      <c r="D165" s="4"/>
      <c r="E165" s="12"/>
      <c r="F165" s="4"/>
      <c r="G165" s="4"/>
      <c r="H165" s="4"/>
      <c r="J165" s="17"/>
      <c r="K165" s="17"/>
    </row>
    <row r="166" spans="1:11" s="3" customFormat="1" ht="56.25">
      <c r="A166" s="126" t="s">
        <v>226</v>
      </c>
      <c r="B166" s="127">
        <f>'[13]Ф2 2019'!$IQ$166</f>
        <v>48.8</v>
      </c>
      <c r="C166" s="30">
        <f>'[10]УК расш(к)'!$F$28</f>
        <v>48.8</v>
      </c>
      <c r="D166" s="92">
        <f t="shared" ref="D166:D168" si="34">F166/40339*100</f>
        <v>80.908392900225238</v>
      </c>
      <c r="E166" s="81">
        <f>G166</f>
        <v>32624.1</v>
      </c>
      <c r="F166" s="30">
        <f>'[10]УК расш(к)'!$Q$28</f>
        <v>32637.636612021859</v>
      </c>
      <c r="G166" s="30">
        <f>'[13]Ф2 2019'!$IR$166</f>
        <v>32624.1</v>
      </c>
      <c r="H166" s="29">
        <f t="shared" ref="H166:H167" si="35">F166-G166</f>
        <v>13.536612021860492</v>
      </c>
      <c r="J166" s="17"/>
      <c r="K166" s="17"/>
    </row>
    <row r="167" spans="1:11" s="3" customFormat="1" ht="60.75" customHeight="1">
      <c r="A167" s="126" t="s">
        <v>227</v>
      </c>
      <c r="B167" s="128">
        <f>'[13]Ф2 2019'!$IQ$167</f>
        <v>84.4</v>
      </c>
      <c r="C167" s="30">
        <f>'[10]УК расш(к)'!$F$29</f>
        <v>85.4</v>
      </c>
      <c r="D167" s="92">
        <f t="shared" si="34"/>
        <v>70.573822838949667</v>
      </c>
      <c r="E167" s="81">
        <f>G167</f>
        <v>28457</v>
      </c>
      <c r="F167" s="30">
        <f>'[10]УК расш(к)'!$Q$29</f>
        <v>28468.774395003904</v>
      </c>
      <c r="G167" s="30">
        <f>'[13]Ф2 2019'!$IR$167</f>
        <v>28457</v>
      </c>
      <c r="H167" s="29">
        <f t="shared" si="35"/>
        <v>11.774395003903919</v>
      </c>
      <c r="J167" s="17"/>
      <c r="K167" s="17"/>
    </row>
    <row r="168" spans="1:11" s="3" customFormat="1" ht="37.5">
      <c r="A168" s="22" t="s">
        <v>41</v>
      </c>
      <c r="B168" s="24">
        <f>B166+B167</f>
        <v>133.19999999999999</v>
      </c>
      <c r="C168" s="29">
        <f>C166+C167</f>
        <v>134.19999999999999</v>
      </c>
      <c r="D168" s="92">
        <f t="shared" si="34"/>
        <v>74.331848315777151</v>
      </c>
      <c r="E168" s="29">
        <f>(E166*B166+E167*B167)/B168</f>
        <v>29983.685285285286</v>
      </c>
      <c r="F168" s="29">
        <f>(F166*C166+F167*C167)/C168</f>
        <v>29984.724292101342</v>
      </c>
      <c r="G168" s="29">
        <f>(G166*B166+G167*B167)/B168</f>
        <v>29983.685285285286</v>
      </c>
      <c r="H168" s="29">
        <f>F168-G168</f>
        <v>1.0390068160559167</v>
      </c>
      <c r="I168" s="331"/>
      <c r="J168" s="17"/>
      <c r="K168" s="17"/>
    </row>
    <row r="169" spans="1:11" s="3" customFormat="1" ht="18.75">
      <c r="A169" s="779" t="s">
        <v>228</v>
      </c>
      <c r="B169" s="780"/>
      <c r="C169" s="780"/>
      <c r="D169" s="780"/>
      <c r="E169" s="780"/>
      <c r="F169" s="780"/>
      <c r="G169" s="780"/>
      <c r="H169" s="781"/>
      <c r="J169" s="17"/>
      <c r="K169" s="17"/>
    </row>
    <row r="170" spans="1:11" s="3" customFormat="1" ht="18.75" hidden="1">
      <c r="A170" s="5" t="s">
        <v>21</v>
      </c>
      <c r="B170" s="10"/>
      <c r="C170" s="4"/>
      <c r="D170" s="4"/>
      <c r="E170" s="12"/>
      <c r="F170" s="4"/>
      <c r="G170" s="4"/>
      <c r="H170" s="4"/>
      <c r="J170" s="17"/>
      <c r="K170" s="17"/>
    </row>
    <row r="171" spans="1:11" s="3" customFormat="1" ht="18.75" hidden="1">
      <c r="A171" s="5" t="s">
        <v>22</v>
      </c>
      <c r="B171" s="10"/>
      <c r="C171" s="4"/>
      <c r="D171" s="4"/>
      <c r="E171" s="12"/>
      <c r="F171" s="4"/>
      <c r="G171" s="4"/>
      <c r="H171" s="4"/>
      <c r="J171" s="17"/>
      <c r="K171" s="17"/>
    </row>
    <row r="172" spans="1:11" s="3" customFormat="1" ht="49.5" hidden="1" customHeight="1">
      <c r="A172" s="20" t="s">
        <v>23</v>
      </c>
      <c r="B172" s="21"/>
      <c r="C172" s="4"/>
      <c r="D172" s="4"/>
      <c r="E172" s="12"/>
      <c r="F172" s="4"/>
      <c r="G172" s="4"/>
      <c r="H172" s="4"/>
      <c r="J172" s="17"/>
      <c r="K172" s="17"/>
    </row>
    <row r="173" spans="1:11" ht="37.5">
      <c r="A173" s="126" t="s">
        <v>229</v>
      </c>
      <c r="B173" s="128">
        <f>'[13]Ф2 2019'!$IQ$171</f>
        <v>128.80000000000001</v>
      </c>
      <c r="C173" s="30">
        <f>'[10]УК расш(к)'!$F$69</f>
        <v>129</v>
      </c>
      <c r="D173" s="92">
        <f t="shared" ref="D173:D176" si="36">F173/40339*100</f>
        <v>99.871130925099706</v>
      </c>
      <c r="E173" s="81">
        <f>G173</f>
        <v>40287</v>
      </c>
      <c r="F173" s="30">
        <f>'[10]УК расш(к)'!$Q$69</f>
        <v>40287.015503875969</v>
      </c>
      <c r="G173" s="30">
        <f>'[13]Ф2 2019'!$IR$171</f>
        <v>40287</v>
      </c>
      <c r="H173" s="9">
        <f t="shared" ref="H173:H175" si="37">F173-G173</f>
        <v>1.550387596944347E-2</v>
      </c>
      <c r="J173" s="17"/>
      <c r="K173" s="17"/>
    </row>
    <row r="174" spans="1:11" ht="37.5">
      <c r="A174" s="126" t="s">
        <v>230</v>
      </c>
      <c r="B174" s="128">
        <f>'[13]Ф2 2019'!$IQ$169</f>
        <v>64.3</v>
      </c>
      <c r="C174" s="30">
        <f>'[10]УК расш(к)'!$F$70</f>
        <v>64.099999999999994</v>
      </c>
      <c r="D174" s="92">
        <f t="shared" si="36"/>
        <v>110.27833958991621</v>
      </c>
      <c r="E174" s="81">
        <f t="shared" ref="E174:E175" si="38">G174</f>
        <v>44472.2</v>
      </c>
      <c r="F174" s="30">
        <f>'[10]УК расш(к)'!$Q$70</f>
        <v>44485.1794071763</v>
      </c>
      <c r="G174" s="30">
        <f>'[13]Ф2 2019'!$IR$169</f>
        <v>44472.2</v>
      </c>
      <c r="H174" s="9">
        <f t="shared" si="37"/>
        <v>12.97940717630263</v>
      </c>
      <c r="J174" s="17"/>
      <c r="K174" s="17"/>
    </row>
    <row r="175" spans="1:11" ht="30" customHeight="1">
      <c r="A175" s="126" t="s">
        <v>231</v>
      </c>
      <c r="B175" s="148">
        <f>'[13]Ф2 2019'!$IQ$179</f>
        <v>4</v>
      </c>
      <c r="C175" s="30">
        <f>'[10]УК расш(к)'!$F$71</f>
        <v>4</v>
      </c>
      <c r="D175" s="92">
        <f t="shared" si="36"/>
        <v>110.99680210218399</v>
      </c>
      <c r="E175" s="81">
        <f t="shared" si="38"/>
        <v>44774.3</v>
      </c>
      <c r="F175" s="30">
        <f>'[10]УК расш(к)'!$Q$71</f>
        <v>44775</v>
      </c>
      <c r="G175" s="30">
        <f>'[13]Ф2 2019'!$IR$179</f>
        <v>44774.3</v>
      </c>
      <c r="H175" s="9">
        <f t="shared" si="37"/>
        <v>0.69999999999708962</v>
      </c>
      <c r="J175" s="17"/>
      <c r="K175" s="17"/>
    </row>
    <row r="176" spans="1:11" s="3" customFormat="1" ht="37.5">
      <c r="A176" s="18" t="s">
        <v>232</v>
      </c>
      <c r="B176" s="19">
        <f>B173+B174+B175</f>
        <v>197.10000000000002</v>
      </c>
      <c r="C176" s="19">
        <f>C173+C174+C175</f>
        <v>197.1</v>
      </c>
      <c r="D176" s="92">
        <f t="shared" si="36"/>
        <v>103.4815051520052</v>
      </c>
      <c r="E176" s="24">
        <f>(E173*B173+B174*E174+E175*B175)/B176</f>
        <v>41743.405682394725</v>
      </c>
      <c r="F176" s="24">
        <f>(F173*C173+C174*F174+F175*C175)/C176</f>
        <v>41743.404363267378</v>
      </c>
      <c r="G176" s="29">
        <f>(G173*B173+G174*B174+G175*B175)/B176</f>
        <v>41743.405682394725</v>
      </c>
      <c r="H176" s="9">
        <f>F176-G176</f>
        <v>-1.319127346505411E-3</v>
      </c>
      <c r="I176" s="331"/>
      <c r="J176" s="17"/>
      <c r="K176" s="17"/>
    </row>
    <row r="177" spans="1:15" s="3" customFormat="1" ht="18.75">
      <c r="A177" s="779" t="s">
        <v>233</v>
      </c>
      <c r="B177" s="780"/>
      <c r="C177" s="780"/>
      <c r="D177" s="780"/>
      <c r="E177" s="780"/>
      <c r="F177" s="780"/>
      <c r="G177" s="780"/>
      <c r="H177" s="781"/>
      <c r="J177" s="17"/>
      <c r="K177" s="17"/>
    </row>
    <row r="178" spans="1:15" s="3" customFormat="1" ht="18.75" hidden="1">
      <c r="A178" s="5" t="s">
        <v>21</v>
      </c>
      <c r="B178" s="10"/>
      <c r="C178" s="4"/>
      <c r="D178" s="4"/>
      <c r="E178" s="12"/>
      <c r="F178" s="4"/>
      <c r="G178" s="4"/>
      <c r="H178" s="4"/>
      <c r="J178" s="17"/>
      <c r="K178" s="17"/>
    </row>
    <row r="179" spans="1:15" s="3" customFormat="1" ht="18.75" hidden="1">
      <c r="A179" s="5" t="s">
        <v>22</v>
      </c>
      <c r="B179" s="10"/>
      <c r="C179" s="4"/>
      <c r="D179" s="4"/>
      <c r="E179" s="12"/>
      <c r="F179" s="4"/>
      <c r="G179" s="4"/>
      <c r="H179" s="4"/>
      <c r="J179" s="17"/>
      <c r="K179" s="17"/>
    </row>
    <row r="180" spans="1:15" s="3" customFormat="1" ht="49.5" hidden="1" customHeight="1">
      <c r="A180" s="20" t="s">
        <v>23</v>
      </c>
      <c r="B180" s="21"/>
      <c r="C180" s="4"/>
      <c r="D180" s="4"/>
      <c r="E180" s="12"/>
      <c r="F180" s="4"/>
      <c r="G180" s="4"/>
      <c r="H180" s="4"/>
      <c r="J180" s="17"/>
      <c r="K180" s="17"/>
    </row>
    <row r="181" spans="1:15" s="130" customFormat="1" ht="37.5">
      <c r="A181" s="85" t="s">
        <v>234</v>
      </c>
      <c r="B181" s="141">
        <f>'[13]Ф2 2019'!$IQ$182</f>
        <v>22.6</v>
      </c>
      <c r="C181" s="8">
        <f>'[10]УК расш(к)'!$F$133</f>
        <v>23.5</v>
      </c>
      <c r="D181" s="92">
        <f t="shared" ref="D181:D188" si="39">F181/40339*100</f>
        <v>86.49039813115759</v>
      </c>
      <c r="E181" s="16">
        <f>G181</f>
        <v>36563.078359138875</v>
      </c>
      <c r="F181" s="8">
        <f>'[10]УК расш(к)'!$Q$133</f>
        <v>34889.361702127659</v>
      </c>
      <c r="G181" s="8">
        <f>'[13]Ф2 2019'!$IR$182</f>
        <v>36563.078359138875</v>
      </c>
      <c r="H181" s="332">
        <f t="shared" ref="H181:H187" si="40">F181-G181</f>
        <v>-1673.7166570112167</v>
      </c>
      <c r="I181" s="129"/>
      <c r="J181" s="17"/>
      <c r="K181" s="17"/>
      <c r="L181" s="129"/>
      <c r="M181" s="129"/>
      <c r="N181" s="129"/>
      <c r="O181" s="129"/>
    </row>
    <row r="182" spans="1:15" s="130" customFormat="1" ht="37.5">
      <c r="A182" s="85" t="s">
        <v>235</v>
      </c>
      <c r="B182" s="141">
        <f>'[13]Ф2 2019'!$IQ$186</f>
        <v>14.2</v>
      </c>
      <c r="C182" s="8">
        <f>'[10]УК расш(к)'!$F$134</f>
        <v>13.5</v>
      </c>
      <c r="D182" s="92">
        <f t="shared" si="39"/>
        <v>95.087650679013862</v>
      </c>
      <c r="E182" s="16">
        <f t="shared" ref="E182:E187" si="41">G182</f>
        <v>40021.865872655289</v>
      </c>
      <c r="F182" s="8">
        <f>'[10]УК расш(к)'!$Q$134</f>
        <v>38357.407407407401</v>
      </c>
      <c r="G182" s="8">
        <f>'[13]Ф2 2019'!$IR$186</f>
        <v>40021.865872655289</v>
      </c>
      <c r="H182" s="332">
        <f t="shared" si="40"/>
        <v>-1664.4584652478879</v>
      </c>
      <c r="I182" s="100"/>
      <c r="J182" s="17"/>
      <c r="K182" s="17"/>
      <c r="L182" s="100"/>
      <c r="M182" s="101"/>
      <c r="N182" s="101"/>
      <c r="O182" s="101"/>
    </row>
    <row r="183" spans="1:15" s="130" customFormat="1" ht="37.5">
      <c r="A183" s="85" t="s">
        <v>236</v>
      </c>
      <c r="B183" s="14">
        <f>'[13]Ф2 2019'!$IQ$187</f>
        <v>47</v>
      </c>
      <c r="C183" s="8">
        <f>'[10]УК расш(к)'!$F$135</f>
        <v>60.7</v>
      </c>
      <c r="D183" s="92">
        <f t="shared" si="39"/>
        <v>81.342473171393578</v>
      </c>
      <c r="E183" s="16">
        <f t="shared" si="41"/>
        <v>35904.252595570375</v>
      </c>
      <c r="F183" s="8">
        <f>'[10]УК расш(к)'!$Q$135</f>
        <v>32812.740252608455</v>
      </c>
      <c r="G183" s="8">
        <f>'[13]Ф2 2019'!$IR$187</f>
        <v>35904.252595570375</v>
      </c>
      <c r="H183" s="332">
        <f t="shared" si="40"/>
        <v>-3091.5123429619198</v>
      </c>
      <c r="I183" s="129"/>
      <c r="J183" s="17"/>
      <c r="K183" s="17"/>
      <c r="L183" s="129"/>
      <c r="M183" s="129"/>
      <c r="N183" s="129"/>
      <c r="O183" s="129"/>
    </row>
    <row r="184" spans="1:15" s="130" customFormat="1" ht="37.5">
      <c r="A184" s="85" t="s">
        <v>237</v>
      </c>
      <c r="B184" s="141">
        <f>'[13]Ф2 2019'!$IQ$185</f>
        <v>30.2</v>
      </c>
      <c r="C184" s="8">
        <f>'[10]УК расш(к)'!$F$136</f>
        <v>29.9</v>
      </c>
      <c r="D184" s="92">
        <f t="shared" si="39"/>
        <v>86.001903101979963</v>
      </c>
      <c r="E184" s="16">
        <f t="shared" si="41"/>
        <v>35315.75891055703</v>
      </c>
      <c r="F184" s="8">
        <f>'[10]УК расш(к)'!$Q$136</f>
        <v>34692.307692307695</v>
      </c>
      <c r="G184" s="8">
        <f>'[13]Ф2 2019'!$IR$185</f>
        <v>35315.75891055703</v>
      </c>
      <c r="H184" s="9">
        <f t="shared" si="40"/>
        <v>-623.45121824933449</v>
      </c>
      <c r="J184" s="17"/>
      <c r="K184" s="17"/>
    </row>
    <row r="185" spans="1:15" s="130" customFormat="1" ht="56.25">
      <c r="A185" s="85" t="s">
        <v>238</v>
      </c>
      <c r="B185" s="141">
        <f>'[13]Ф2 2019'!$IQ$181</f>
        <v>154.69999999999999</v>
      </c>
      <c r="C185" s="8">
        <f>'[10]УК расш(к)'!$F$137</f>
        <v>147.4</v>
      </c>
      <c r="D185" s="92">
        <f t="shared" si="39"/>
        <v>94.974433601953422</v>
      </c>
      <c r="E185" s="16">
        <f t="shared" si="41"/>
        <v>36352.156528450927</v>
      </c>
      <c r="F185" s="8">
        <f>'[10]УК расш(к)'!$Q$137</f>
        <v>38311.73677069199</v>
      </c>
      <c r="G185" s="8">
        <f>'[13]Ф2 2019'!$IR$181</f>
        <v>36352.156528450927</v>
      </c>
      <c r="H185" s="9">
        <f t="shared" si="40"/>
        <v>1959.5802422410634</v>
      </c>
      <c r="J185" s="17"/>
      <c r="K185" s="17"/>
    </row>
    <row r="186" spans="1:15" s="130" customFormat="1" ht="40.5" customHeight="1">
      <c r="A186" s="85" t="s">
        <v>239</v>
      </c>
      <c r="B186" s="141">
        <f>'[13]Ф2 2019'!$IQ$184</f>
        <v>49.7</v>
      </c>
      <c r="C186" s="8">
        <f>'[10]УК расш(к)'!$F$138</f>
        <v>43.5</v>
      </c>
      <c r="D186" s="92">
        <f t="shared" si="39"/>
        <v>89.651601147706145</v>
      </c>
      <c r="E186" s="16">
        <f t="shared" si="41"/>
        <v>36695.311654875492</v>
      </c>
      <c r="F186" s="8">
        <f>'[10]УК расш(к)'!$Q$138</f>
        <v>36164.559386973182</v>
      </c>
      <c r="G186" s="8">
        <f>'[13]Ф2 2019'!$IR$184</f>
        <v>36695.311654875492</v>
      </c>
      <c r="H186" s="9">
        <f t="shared" si="40"/>
        <v>-530.75226790230954</v>
      </c>
      <c r="J186" s="17"/>
      <c r="K186" s="17"/>
    </row>
    <row r="187" spans="1:15" s="130" customFormat="1" ht="37.5">
      <c r="A187" s="85" t="s">
        <v>240</v>
      </c>
      <c r="B187" s="14">
        <f>'[13]Ф2 2019'!$IQ$188</f>
        <v>27.3</v>
      </c>
      <c r="C187" s="8">
        <f>'[10]УК расш(к)'!$F$139</f>
        <v>27.2</v>
      </c>
      <c r="D187" s="92">
        <f t="shared" si="39"/>
        <v>88.420367775261511</v>
      </c>
      <c r="E187" s="16">
        <f t="shared" si="41"/>
        <v>35205.9829997618</v>
      </c>
      <c r="F187" s="8">
        <f>'[10]УК расш(к)'!$Q$139</f>
        <v>35667.892156862741</v>
      </c>
      <c r="G187" s="8">
        <f>'[13]Ф2 2019'!$IR$188</f>
        <v>35205.9829997618</v>
      </c>
      <c r="H187" s="9">
        <f t="shared" si="40"/>
        <v>461.90915710094123</v>
      </c>
      <c r="J187" s="17"/>
      <c r="K187" s="17"/>
    </row>
    <row r="188" spans="1:15" s="3" customFormat="1" ht="37.5">
      <c r="A188" s="18" t="s">
        <v>241</v>
      </c>
      <c r="B188" s="19">
        <f>B181+B182+B183+B184+B185+B186+B187</f>
        <v>345.7</v>
      </c>
      <c r="C188" s="19">
        <f>C181+C182+C183+C184+C185+C186+C187</f>
        <v>345.7</v>
      </c>
      <c r="D188" s="92">
        <f t="shared" si="39"/>
        <v>90.047043190170513</v>
      </c>
      <c r="E188" s="9">
        <f>(E181*B181+E182*B182+E183*B183+E184*B184+E185*B185+E186*B186+E187*B187)/B188</f>
        <v>36324.069417098763</v>
      </c>
      <c r="F188" s="9">
        <f>(F181*C181+F182*C182+F183*C183+F184*C184+F185*C185+F186*C186+F187*C187)/C188</f>
        <v>36324.076752482884</v>
      </c>
      <c r="G188" s="9">
        <f>(G181*B181+G182*B182+G183*B183+G184*B184+G185*B185+G186*B186+G187*B187)/B188</f>
        <v>36324.069417098763</v>
      </c>
      <c r="H188" s="9">
        <f>F188-G188</f>
        <v>7.3353841216885485E-3</v>
      </c>
      <c r="I188" s="331"/>
      <c r="J188" s="17"/>
      <c r="K188" s="17"/>
    </row>
    <row r="189" spans="1:15" s="3" customFormat="1" ht="18.75">
      <c r="A189" s="779" t="s">
        <v>242</v>
      </c>
      <c r="B189" s="780"/>
      <c r="C189" s="780"/>
      <c r="D189" s="780"/>
      <c r="E189" s="780"/>
      <c r="F189" s="780"/>
      <c r="G189" s="780"/>
      <c r="H189" s="781"/>
      <c r="J189" s="17"/>
      <c r="K189" s="17"/>
    </row>
    <row r="190" spans="1:15" s="3" customFormat="1" ht="18.75" hidden="1">
      <c r="A190" s="5" t="s">
        <v>21</v>
      </c>
      <c r="B190" s="10"/>
      <c r="C190" s="4"/>
      <c r="D190" s="4"/>
      <c r="E190" s="12"/>
      <c r="F190" s="4"/>
      <c r="G190" s="4"/>
      <c r="H190" s="4"/>
      <c r="J190" s="17"/>
      <c r="K190" s="17"/>
    </row>
    <row r="191" spans="1:15" s="3" customFormat="1" ht="18.75" hidden="1">
      <c r="A191" s="5" t="s">
        <v>22</v>
      </c>
      <c r="B191" s="10"/>
      <c r="C191" s="4"/>
      <c r="D191" s="4"/>
      <c r="E191" s="12"/>
      <c r="F191" s="4"/>
      <c r="G191" s="4"/>
      <c r="H191" s="4"/>
      <c r="J191" s="17"/>
      <c r="K191" s="17"/>
    </row>
    <row r="192" spans="1:15" s="3" customFormat="1" ht="49.5" hidden="1" customHeight="1">
      <c r="A192" s="20" t="s">
        <v>23</v>
      </c>
      <c r="B192" s="21"/>
      <c r="C192" s="4"/>
      <c r="D192" s="4"/>
      <c r="E192" s="12"/>
      <c r="F192" s="4"/>
      <c r="G192" s="4"/>
      <c r="H192" s="4"/>
      <c r="J192" s="17"/>
      <c r="K192" s="17"/>
    </row>
    <row r="193" spans="1:11" s="13" customFormat="1" ht="56.25">
      <c r="A193" s="131" t="s">
        <v>243</v>
      </c>
      <c r="B193" s="132">
        <f>'[13]Ф2 2019'!$IQ$190</f>
        <v>72.3</v>
      </c>
      <c r="C193" s="15">
        <f>'[10]УК расш(к)'!$F$143</f>
        <v>72.3</v>
      </c>
      <c r="D193" s="92">
        <f t="shared" ref="D193:D194" si="42">F193/40339*100</f>
        <v>145.4704002298821</v>
      </c>
      <c r="E193" s="15">
        <f>G193</f>
        <v>58681.294486928833</v>
      </c>
      <c r="F193" s="15">
        <f>'[10]УК расш(к)'!$Q$143</f>
        <v>58681.304748732138</v>
      </c>
      <c r="G193" s="15">
        <f>'[13]Ф2 2019'!$IR$190</f>
        <v>58681.294486928833</v>
      </c>
      <c r="H193" s="23">
        <f>F193-G193</f>
        <v>1.0261803305184003E-2</v>
      </c>
      <c r="J193" s="17"/>
      <c r="K193" s="17"/>
    </row>
    <row r="194" spans="1:11" s="13" customFormat="1" ht="37.5">
      <c r="A194" s="133" t="s">
        <v>244</v>
      </c>
      <c r="B194" s="23">
        <f>B193</f>
        <v>72.3</v>
      </c>
      <c r="C194" s="23">
        <f>C193</f>
        <v>72.3</v>
      </c>
      <c r="D194" s="92">
        <f t="shared" si="42"/>
        <v>145.47040022988207</v>
      </c>
      <c r="E194" s="23">
        <f>(E193*B193)/B194</f>
        <v>58681.29448692884</v>
      </c>
      <c r="F194" s="23">
        <f>(F193*C193)/C194</f>
        <v>58681.304748732131</v>
      </c>
      <c r="G194" s="23">
        <f>(G193*B193)/B194</f>
        <v>58681.29448692884</v>
      </c>
      <c r="H194" s="23">
        <f>F194-G194</f>
        <v>1.0261803290632088E-2</v>
      </c>
      <c r="I194" s="331"/>
      <c r="J194" s="17"/>
      <c r="K194" s="17"/>
    </row>
    <row r="195" spans="1:11" s="3" customFormat="1" ht="18.75">
      <c r="A195" s="779" t="s">
        <v>245</v>
      </c>
      <c r="B195" s="780"/>
      <c r="C195" s="780"/>
      <c r="D195" s="780"/>
      <c r="E195" s="780"/>
      <c r="F195" s="780"/>
      <c r="G195" s="780"/>
      <c r="H195" s="781"/>
      <c r="J195" s="17"/>
      <c r="K195" s="17"/>
    </row>
    <row r="196" spans="1:11" s="3" customFormat="1" ht="18.75" hidden="1">
      <c r="A196" s="5" t="s">
        <v>21</v>
      </c>
      <c r="B196" s="10"/>
      <c r="C196" s="4"/>
      <c r="D196" s="4"/>
      <c r="E196" s="12"/>
      <c r="F196" s="4"/>
      <c r="G196" s="4"/>
      <c r="H196" s="4"/>
      <c r="J196" s="17"/>
      <c r="K196" s="17"/>
    </row>
    <row r="197" spans="1:11" s="3" customFormat="1" ht="18.75" hidden="1">
      <c r="A197" s="5" t="s">
        <v>22</v>
      </c>
      <c r="B197" s="10"/>
      <c r="C197" s="4"/>
      <c r="D197" s="4"/>
      <c r="E197" s="12"/>
      <c r="F197" s="4"/>
      <c r="G197" s="4"/>
      <c r="H197" s="4"/>
      <c r="J197" s="17"/>
      <c r="K197" s="17"/>
    </row>
    <row r="198" spans="1:11" s="3" customFormat="1" ht="49.5" hidden="1" customHeight="1">
      <c r="A198" s="20" t="s">
        <v>23</v>
      </c>
      <c r="B198" s="21"/>
      <c r="C198" s="4"/>
      <c r="D198" s="4"/>
      <c r="E198" s="12"/>
      <c r="F198" s="4"/>
      <c r="G198" s="4"/>
      <c r="H198" s="4"/>
      <c r="J198" s="17"/>
      <c r="K198" s="17"/>
    </row>
    <row r="199" spans="1:11" s="3" customFormat="1" ht="37.5">
      <c r="A199" s="20" t="s">
        <v>246</v>
      </c>
      <c r="B199" s="14">
        <f>'[13]Ф2 2019'!$IQ$192</f>
        <v>7</v>
      </c>
      <c r="C199" s="30">
        <f>'[10]УК расш(к)'!$F$141</f>
        <v>7</v>
      </c>
      <c r="D199" s="92">
        <f t="shared" ref="D199:D201" si="43">F199/40339*100</f>
        <v>100.73850309106508</v>
      </c>
      <c r="E199" s="81">
        <f>G199</f>
        <v>44321.165240289673</v>
      </c>
      <c r="F199" s="30">
        <f>'[10]УК расш(к)'!$Q$141</f>
        <v>40636.904761904749</v>
      </c>
      <c r="G199" s="30">
        <f>'[13]Ф2 2019'!$IR$192</f>
        <v>44321.165240289673</v>
      </c>
      <c r="H199" s="29">
        <f t="shared" ref="H199:H200" si="44">F199-G199</f>
        <v>-3684.2604783849238</v>
      </c>
      <c r="J199" s="17"/>
      <c r="K199" s="17"/>
    </row>
    <row r="200" spans="1:11" s="3" customFormat="1" ht="28.5" customHeight="1">
      <c r="A200" s="20" t="s">
        <v>247</v>
      </c>
      <c r="B200" s="14">
        <f>'[13]Ф2 2019'!$IQ$193</f>
        <v>18.5</v>
      </c>
      <c r="C200" s="30">
        <f>'[10]УК расш(к)'!$F$142</f>
        <v>18.5</v>
      </c>
      <c r="D200" s="92">
        <f t="shared" si="43"/>
        <v>106.93940922751753</v>
      </c>
      <c r="E200" s="81">
        <f>G200</f>
        <v>41744.198115165862</v>
      </c>
      <c r="F200" s="30">
        <f>'[10]УК расш(к)'!$Q$142</f>
        <v>43138.288288288291</v>
      </c>
      <c r="G200" s="30">
        <f>'[13]Ф2 2019'!$IR$193</f>
        <v>41744.198115165862</v>
      </c>
      <c r="H200" s="29">
        <f t="shared" si="44"/>
        <v>1394.0901731224294</v>
      </c>
      <c r="J200" s="17"/>
      <c r="K200" s="17"/>
    </row>
    <row r="201" spans="1:11" s="3" customFormat="1" ht="37.5">
      <c r="A201" s="18" t="s">
        <v>248</v>
      </c>
      <c r="B201" s="24">
        <f>B199+B200</f>
        <v>25.5</v>
      </c>
      <c r="C201" s="24">
        <f>C199+C200</f>
        <v>25.5</v>
      </c>
      <c r="D201" s="92">
        <f t="shared" si="43"/>
        <v>105.23719969986389</v>
      </c>
      <c r="E201" s="29">
        <f>(E199*B199+E200*B200)/B201</f>
        <v>42451.600855395925</v>
      </c>
      <c r="F201" s="29">
        <f>(F199*C199+F200*C200)/C201</f>
        <v>42451.6339869281</v>
      </c>
      <c r="G201" s="29">
        <f>(G199*B199+G200*B200)/B201</f>
        <v>42451.600855395925</v>
      </c>
      <c r="H201" s="29">
        <f>F201-G201</f>
        <v>3.3131532174593303E-2</v>
      </c>
      <c r="I201" s="331"/>
      <c r="J201" s="17"/>
      <c r="K201" s="17"/>
    </row>
    <row r="202" spans="1:11" s="3" customFormat="1" ht="18.75">
      <c r="A202" s="779" t="s">
        <v>44</v>
      </c>
      <c r="B202" s="780"/>
      <c r="C202" s="780"/>
      <c r="D202" s="780"/>
      <c r="E202" s="780"/>
      <c r="F202" s="780"/>
      <c r="G202" s="780"/>
      <c r="H202" s="781"/>
      <c r="J202" s="17"/>
      <c r="K202" s="17"/>
    </row>
    <row r="203" spans="1:11" s="3" customFormat="1" ht="18.75" hidden="1">
      <c r="A203" s="5" t="s">
        <v>21</v>
      </c>
      <c r="B203" s="10"/>
      <c r="C203" s="4"/>
      <c r="D203" s="4"/>
      <c r="E203" s="12"/>
      <c r="F203" s="4"/>
      <c r="G203" s="4"/>
      <c r="H203" s="4"/>
      <c r="J203" s="17"/>
      <c r="K203" s="17"/>
    </row>
    <row r="204" spans="1:11" s="3" customFormat="1" ht="18.75" hidden="1">
      <c r="A204" s="5" t="s">
        <v>22</v>
      </c>
      <c r="B204" s="10"/>
      <c r="C204" s="4"/>
      <c r="D204" s="4"/>
      <c r="E204" s="12"/>
      <c r="F204" s="4"/>
      <c r="G204" s="4"/>
      <c r="H204" s="4"/>
      <c r="J204" s="17"/>
      <c r="K204" s="17"/>
    </row>
    <row r="205" spans="1:11" s="3" customFormat="1" ht="49.5" hidden="1" customHeight="1">
      <c r="A205" s="20" t="s">
        <v>23</v>
      </c>
      <c r="B205" s="21"/>
      <c r="C205" s="4"/>
      <c r="D205" s="4"/>
      <c r="E205" s="12"/>
      <c r="F205" s="4"/>
      <c r="G205" s="4"/>
      <c r="H205" s="4"/>
      <c r="J205" s="17"/>
      <c r="K205" s="17"/>
    </row>
    <row r="206" spans="1:11" s="3" customFormat="1" ht="37.5">
      <c r="A206" s="20" t="s">
        <v>249</v>
      </c>
      <c r="B206" s="81">
        <f>'[13]Ф2 2019'!$IQ$200</f>
        <v>184.8</v>
      </c>
      <c r="C206" s="30">
        <f>'[10]УК расш(к)'!$F$147</f>
        <v>184.8</v>
      </c>
      <c r="D206" s="92">
        <f t="shared" ref="D206:D217" si="45">F206/40339*100</f>
        <v>88.409504700191135</v>
      </c>
      <c r="E206" s="81">
        <f>G206</f>
        <v>35663.507261001498</v>
      </c>
      <c r="F206" s="30">
        <f>'[10]УК расш(к)'!$Q$147</f>
        <v>35663.510101010099</v>
      </c>
      <c r="G206" s="30">
        <f>'[13]Ф2 2019'!$IR$200</f>
        <v>35663.507261001498</v>
      </c>
      <c r="H206" s="29">
        <f t="shared" ref="H206:H213" si="46">F206-G206</f>
        <v>2.8400086011970416E-3</v>
      </c>
      <c r="J206" s="17"/>
      <c r="K206" s="17"/>
    </row>
    <row r="207" spans="1:11" s="3" customFormat="1" ht="37.5">
      <c r="A207" s="20" t="s">
        <v>250</v>
      </c>
      <c r="B207" s="81">
        <f>'[13]Ф2 2019'!$IQ$205</f>
        <v>120.4</v>
      </c>
      <c r="C207" s="30">
        <f>'[10]УК расш(к)'!$F$148</f>
        <v>120.4</v>
      </c>
      <c r="D207" s="92">
        <f t="shared" si="45"/>
        <v>74.768125847726225</v>
      </c>
      <c r="E207" s="81">
        <f t="shared" ref="E207:E213" si="47">G207</f>
        <v>30160.696998229141</v>
      </c>
      <c r="F207" s="30">
        <f>'[10]УК расш(к)'!$Q$148</f>
        <v>30160.714285714283</v>
      </c>
      <c r="G207" s="30">
        <f>'[13]Ф2 2019'!$IR$205</f>
        <v>30160.696998229141</v>
      </c>
      <c r="H207" s="29">
        <f t="shared" si="46"/>
        <v>1.7287485141423531E-2</v>
      </c>
      <c r="J207" s="17"/>
      <c r="K207" s="17"/>
    </row>
    <row r="208" spans="1:11" s="3" customFormat="1" ht="37.5">
      <c r="A208" s="20" t="s">
        <v>251</v>
      </c>
      <c r="B208" s="81">
        <f>'[13]Ф2 2019'!$IQ$204</f>
        <v>67.2</v>
      </c>
      <c r="C208" s="30">
        <f>'[10]УК расш(к)'!$F$149</f>
        <v>67.8</v>
      </c>
      <c r="D208" s="92">
        <f t="shared" si="45"/>
        <v>82.755505497984245</v>
      </c>
      <c r="E208" s="81">
        <f t="shared" si="47"/>
        <v>33382.674586411624</v>
      </c>
      <c r="F208" s="30">
        <f>'[10]УК расш(к)'!$Q$149</f>
        <v>33382.743362831861</v>
      </c>
      <c r="G208" s="30">
        <f>'[13]Ф2 2019'!$IR$204</f>
        <v>33382.674586411624</v>
      </c>
      <c r="H208" s="29">
        <f t="shared" si="46"/>
        <v>6.8776420237554703E-2</v>
      </c>
      <c r="J208" s="17"/>
      <c r="K208" s="17"/>
    </row>
    <row r="209" spans="1:18" s="3" customFormat="1" ht="37.5">
      <c r="A209" s="20" t="s">
        <v>252</v>
      </c>
      <c r="B209" s="81">
        <f>'[13]Ф2 2019'!$IQ$201</f>
        <v>71.5</v>
      </c>
      <c r="C209" s="30">
        <f>'[10]УК расш(к)'!$F$150</f>
        <v>71.5</v>
      </c>
      <c r="D209" s="92">
        <f t="shared" si="45"/>
        <v>88.852164387006596</v>
      </c>
      <c r="E209" s="81">
        <f t="shared" si="47"/>
        <v>35842.090525961503</v>
      </c>
      <c r="F209" s="30">
        <f>'[10]УК расш(к)'!$Q$150</f>
        <v>35842.07459207459</v>
      </c>
      <c r="G209" s="30">
        <f>'[13]Ф2 2019'!$IR$201</f>
        <v>35842.090525961503</v>
      </c>
      <c r="H209" s="29">
        <f t="shared" si="46"/>
        <v>-1.5933886912534945E-2</v>
      </c>
      <c r="J209" s="17"/>
      <c r="K209" s="17"/>
    </row>
    <row r="210" spans="1:18" s="3" customFormat="1" ht="37.5">
      <c r="A210" s="20" t="s">
        <v>253</v>
      </c>
      <c r="B210" s="81">
        <f>'[13]Ф2 2019'!$IQ$198</f>
        <v>32.5</v>
      </c>
      <c r="C210" s="30">
        <f>'[10]УК расш(к)'!$F$151</f>
        <v>32.5</v>
      </c>
      <c r="D210" s="92">
        <f t="shared" si="45"/>
        <v>91.607599949403152</v>
      </c>
      <c r="E210" s="81">
        <f t="shared" si="47"/>
        <v>36953.494820591593</v>
      </c>
      <c r="F210" s="30">
        <f>'[10]УК расш(к)'!$Q$151</f>
        <v>36953.589743589735</v>
      </c>
      <c r="G210" s="30">
        <f>'[13]Ф2 2019'!$IR$198</f>
        <v>36953.494820591593</v>
      </c>
      <c r="H210" s="29">
        <f t="shared" si="46"/>
        <v>9.4922998141555581E-2</v>
      </c>
      <c r="J210" s="17"/>
      <c r="K210" s="17"/>
    </row>
    <row r="211" spans="1:18" s="3" customFormat="1" ht="37.5">
      <c r="A211" s="20" t="s">
        <v>254</v>
      </c>
      <c r="B211" s="81">
        <f>'[13]Ф2 2019'!$IQ$197</f>
        <v>38.799999999999997</v>
      </c>
      <c r="C211" s="30">
        <f>'[10]УК расш(к)'!$F$152</f>
        <v>37.4</v>
      </c>
      <c r="D211" s="92">
        <f t="shared" si="45"/>
        <v>90.287619907911449</v>
      </c>
      <c r="E211" s="81">
        <f t="shared" si="47"/>
        <v>36420.962067345507</v>
      </c>
      <c r="F211" s="30">
        <f>'[10]УК расш(к)'!$Q$152</f>
        <v>36421.122994652404</v>
      </c>
      <c r="G211" s="30">
        <f>'[13]Ф2 2019'!$IR$197</f>
        <v>36420.962067345507</v>
      </c>
      <c r="H211" s="29">
        <f t="shared" si="46"/>
        <v>0.16092730689706514</v>
      </c>
      <c r="J211" s="17"/>
      <c r="K211" s="17"/>
    </row>
    <row r="212" spans="1:18" s="3" customFormat="1" ht="37.5">
      <c r="A212" s="20" t="s">
        <v>255</v>
      </c>
      <c r="B212" s="81">
        <f>'[13]Ф2 2019'!$IQ$196</f>
        <v>75.599999999999994</v>
      </c>
      <c r="C212" s="30">
        <f>'[10]УК расш(к)'!$F$153</f>
        <v>76.599999999999994</v>
      </c>
      <c r="D212" s="92">
        <f t="shared" si="45"/>
        <v>88.133346218043158</v>
      </c>
      <c r="E212" s="81">
        <f t="shared" si="47"/>
        <v>35552.101941931702</v>
      </c>
      <c r="F212" s="30">
        <f>'[10]УК расш(к)'!$Q$153</f>
        <v>35552.110530896432</v>
      </c>
      <c r="G212" s="30">
        <f>'[13]Ф2 2019'!$IR$196</f>
        <v>35552.101941931702</v>
      </c>
      <c r="H212" s="29">
        <f t="shared" si="46"/>
        <v>8.5889647307340056E-3</v>
      </c>
      <c r="I212" s="134"/>
      <c r="J212" s="17"/>
      <c r="K212" s="17"/>
      <c r="L212" s="134"/>
      <c r="M212" s="134"/>
      <c r="N212" s="134"/>
      <c r="O212" s="134"/>
      <c r="P212" s="134"/>
      <c r="Q212" s="134"/>
      <c r="R212" s="134"/>
    </row>
    <row r="213" spans="1:18" s="3" customFormat="1" ht="37.5">
      <c r="A213" s="20" t="s">
        <v>256</v>
      </c>
      <c r="B213" s="81">
        <f>'[13]Ф2 2019'!$IQ$203</f>
        <v>16.399999999999999</v>
      </c>
      <c r="C213" s="30">
        <f>'[10]УК расш(к)'!$F$154</f>
        <v>15</v>
      </c>
      <c r="D213" s="92">
        <f t="shared" si="45"/>
        <v>75.795136220531006</v>
      </c>
      <c r="E213" s="81">
        <f t="shared" si="47"/>
        <v>30756.766481835333</v>
      </c>
      <c r="F213" s="30">
        <f>'[10]УК расш(к)'!$Q$154</f>
        <v>30575</v>
      </c>
      <c r="G213" s="30">
        <f>'[13]Ф2 2019'!$IR$203</f>
        <v>30756.766481835333</v>
      </c>
      <c r="H213" s="29">
        <f t="shared" si="46"/>
        <v>-181.76648183533325</v>
      </c>
      <c r="I213" s="100"/>
      <c r="J213" s="17"/>
      <c r="K213" s="17"/>
      <c r="L213" s="100"/>
      <c r="M213" s="101"/>
      <c r="N213" s="101"/>
      <c r="O213" s="101"/>
      <c r="P213" s="134"/>
      <c r="Q213" s="134"/>
      <c r="R213" s="134"/>
    </row>
    <row r="214" spans="1:18" s="3" customFormat="1" ht="37.5">
      <c r="A214" s="18" t="s">
        <v>45</v>
      </c>
      <c r="B214" s="24">
        <f>B206+B207+B208+B209+B210+B211+B212+B213</f>
        <v>607.20000000000005</v>
      </c>
      <c r="C214" s="24">
        <f>C206+C207+C208+C209+C210+C211+C212+C213</f>
        <v>606.00000000000011</v>
      </c>
      <c r="D214" s="92">
        <f t="shared" si="45"/>
        <v>85.059170286497377</v>
      </c>
      <c r="E214" s="29">
        <f>(B206*E206+B207*E207+B208*E208+B209*E209+B210*E210+B211*E211+B212*E212+B213*E213)/B214</f>
        <v>34312.024130809194</v>
      </c>
      <c r="F214" s="29">
        <f>(C206*F206+C207*F207+C208*F208+C209*F209+C210*F210+C211*F211+C212*F212+C213*F213)/C214</f>
        <v>34312.018701870176</v>
      </c>
      <c r="G214" s="29">
        <f>(G206*B206+G207*B207+G208*B208+G209*B209+G210*B210+G211*B211+G212*B212+G213*B213)/B214</f>
        <v>34312.024130809194</v>
      </c>
      <c r="H214" s="29">
        <f>F214-G214</f>
        <v>-5.4289390172925778E-3</v>
      </c>
      <c r="I214" s="331"/>
      <c r="J214" s="17"/>
      <c r="K214" s="17"/>
      <c r="L214" s="134"/>
      <c r="M214" s="134"/>
      <c r="N214" s="134"/>
      <c r="O214" s="134"/>
      <c r="P214" s="134"/>
      <c r="Q214" s="134"/>
      <c r="R214" s="134"/>
    </row>
    <row r="215" spans="1:18" ht="39">
      <c r="A215" s="149" t="s">
        <v>257</v>
      </c>
      <c r="B215" s="150">
        <f>B214+B201+B194+B188+B176+B168+B161+B153+B143+B120+B113+B105+B93+B86+B79+B72+B54+B44+B38+B30</f>
        <v>2624.3000000000006</v>
      </c>
      <c r="C215" s="150">
        <f>C214+C201+C194+C188+C176+C168+C161+C153+C143+C120+C113+C105+C93+C86+C79+C72+C54+C44+C38+C30</f>
        <v>2631.0000000000005</v>
      </c>
      <c r="D215" s="151">
        <f t="shared" si="45"/>
        <v>92.480339725162196</v>
      </c>
      <c r="E215" s="150">
        <f>(E30*B30+B38*E38+E44*B44+B54*E54+E72*B72+B79*E79+E86*B86+B93*E93+E105*B105+B113*E113+E120*B120+B143*E143+E153*B153+B161*E161+E168*B168+B176*E176+E188*B188+B194*E194+E201*B201+B214*E214)/B215</f>
        <v>37136.29267820251</v>
      </c>
      <c r="F215" s="150">
        <f>(F30*C30+C38*F38+F44*C44+C54*F54+F72*C72+C79*F79+F86*C86+C93*F93+F105*C105+C113*F113+F120*C120+C143*F143+F153*C153+C161*F161+F168*C168+C176*F176+F188*C188+C194*F194+F201*C201+C214*F214)/C215</f>
        <v>37305.644241733178</v>
      </c>
      <c r="G215" s="152">
        <f>(G30*B30+G38*B38+G44*B44+G54*B54+G72*B72+G79*B79+G86*B86+G93*B93+G105*B105+G113*B113+G120*B120+G143*B143+G153*B153+G161*B161+G168*B168+G176*B176+G188*B188+G194*B194+G201*B201+G214*B214)/B215</f>
        <v>37136.29267820251</v>
      </c>
      <c r="H215" s="153">
        <f t="shared" ref="H215" si="48">F215-G215</f>
        <v>169.3515635306685</v>
      </c>
      <c r="I215" s="331"/>
      <c r="J215" s="17"/>
      <c r="K215" s="17"/>
    </row>
    <row r="216" spans="1:18" s="135" customFormat="1" ht="19.5">
      <c r="A216" s="149" t="s">
        <v>258</v>
      </c>
      <c r="B216" s="152">
        <f>B215+B26</f>
        <v>3766.0000000000005</v>
      </c>
      <c r="C216" s="152">
        <f>C215+C26</f>
        <v>3753.4000000000005</v>
      </c>
      <c r="D216" s="151">
        <f t="shared" si="45"/>
        <v>94.025098710076463</v>
      </c>
      <c r="E216" s="152">
        <f>(E26*B26+E215*B215)/B216</f>
        <v>37859.141187642817</v>
      </c>
      <c r="F216" s="152">
        <f>(F26*C26+F215*C215)/C216</f>
        <v>37928.784568657742</v>
      </c>
      <c r="G216" s="152">
        <f>(G215*B215+G26*B26)/B216</f>
        <v>37859.14118764281</v>
      </c>
      <c r="H216" s="153">
        <f>F216-G216</f>
        <v>69.643381014931947</v>
      </c>
      <c r="I216" s="331"/>
      <c r="J216" s="17"/>
      <c r="K216" s="17"/>
    </row>
    <row r="217" spans="1:18" s="135" customFormat="1" ht="19.5">
      <c r="A217" s="340" t="s">
        <v>264</v>
      </c>
      <c r="B217" s="90">
        <f>B216+B25</f>
        <v>3779.6000000000004</v>
      </c>
      <c r="C217" s="33">
        <f>C216+C25</f>
        <v>3765.4000000000005</v>
      </c>
      <c r="D217" s="92">
        <f t="shared" si="45"/>
        <v>94.05662622313902</v>
      </c>
      <c r="E217" s="90">
        <f>(E215*B215+E27*B27)/B217</f>
        <v>37857.992215930128</v>
      </c>
      <c r="F217" s="90">
        <f>(F215*C215+F27*C27)/C217</f>
        <v>37941.502452152046</v>
      </c>
      <c r="G217" s="33">
        <f>(G215*B215+G27*B27)/B217</f>
        <v>37857.99221593012</v>
      </c>
      <c r="H217" s="341">
        <f>F217-G217</f>
        <v>83.510236221925879</v>
      </c>
      <c r="I217" s="331"/>
      <c r="J217" s="17"/>
      <c r="K217" s="17"/>
    </row>
    <row r="218" spans="1:18">
      <c r="A218" s="1" t="s">
        <v>295</v>
      </c>
      <c r="B218" s="1"/>
      <c r="C218" s="1"/>
    </row>
    <row r="219" spans="1:18">
      <c r="A219" t="s">
        <v>3</v>
      </c>
      <c r="C219"/>
      <c r="D219"/>
      <c r="E219" s="11"/>
      <c r="F219"/>
      <c r="G219"/>
    </row>
    <row r="222" spans="1:18">
      <c r="F222" s="136"/>
    </row>
    <row r="224" spans="1:18">
      <c r="C224" s="136"/>
    </row>
    <row r="225" spans="2:6">
      <c r="B225" s="28"/>
    </row>
    <row r="227" spans="2:6">
      <c r="F227" s="136"/>
    </row>
  </sheetData>
  <mergeCells count="31">
    <mergeCell ref="A189:H189"/>
    <mergeCell ref="A195:H195"/>
    <mergeCell ref="A202:H202"/>
    <mergeCell ref="A121:H121"/>
    <mergeCell ref="A144:H144"/>
    <mergeCell ref="A154:H154"/>
    <mergeCell ref="A162:H162"/>
    <mergeCell ref="A169:H169"/>
    <mergeCell ref="A177:H177"/>
    <mergeCell ref="A114:H114"/>
    <mergeCell ref="A10:H10"/>
    <mergeCell ref="A28:H28"/>
    <mergeCell ref="A31:H31"/>
    <mergeCell ref="A39:H39"/>
    <mergeCell ref="A45:H45"/>
    <mergeCell ref="A55:H55"/>
    <mergeCell ref="A73:H73"/>
    <mergeCell ref="A80:H80"/>
    <mergeCell ref="A87:H87"/>
    <mergeCell ref="A94:H94"/>
    <mergeCell ref="A106:H106"/>
    <mergeCell ref="F2:H2"/>
    <mergeCell ref="A4:H4"/>
    <mergeCell ref="A5:H5"/>
    <mergeCell ref="A7:A8"/>
    <mergeCell ref="B7:B8"/>
    <mergeCell ref="C7:C8"/>
    <mergeCell ref="D7:D8"/>
    <mergeCell ref="E7:F7"/>
    <mergeCell ref="G7:G8"/>
    <mergeCell ref="H7:H8"/>
  </mergeCells>
  <pageMargins left="0.11811023622047245" right="0.11811023622047245" top="0.15748031496062992" bottom="0.15748031496062992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I801"/>
  <sheetViews>
    <sheetView view="pageBreakPreview" zoomScale="80" zoomScaleNormal="70" zoomScaleSheetLayoutView="80" workbookViewId="0">
      <pane ySplit="7" topLeftCell="A780" activePane="bottomLeft" state="frozen"/>
      <selection activeCell="G805" sqref="G805"/>
      <selection pane="bottomLeft" activeCell="F785" sqref="F785"/>
    </sheetView>
  </sheetViews>
  <sheetFormatPr defaultRowHeight="15.75"/>
  <cols>
    <col min="1" max="1" width="53.42578125" style="76" customWidth="1"/>
    <col min="2" max="2" width="22.5703125" style="37" customWidth="1"/>
    <col min="3" max="3" width="19.5703125" style="37" customWidth="1"/>
    <col min="4" max="4" width="19.5703125" style="288" hidden="1" customWidth="1"/>
    <col min="5" max="5" width="22.85546875" style="37" customWidth="1"/>
    <col min="6" max="6" width="23.28515625" style="211" customWidth="1"/>
    <col min="7" max="7" width="9.140625" style="11"/>
    <col min="8" max="8" width="13" style="11" customWidth="1"/>
    <col min="9" max="9" width="13.85546875" style="11" customWidth="1"/>
    <col min="10" max="16384" width="9.140625" style="11"/>
  </cols>
  <sheetData>
    <row r="1" spans="1:6" ht="18.75">
      <c r="A1" s="251"/>
      <c r="B1" s="137"/>
      <c r="C1" s="137"/>
      <c r="D1" s="286"/>
      <c r="E1" s="301" t="s">
        <v>270</v>
      </c>
      <c r="F1" s="154"/>
    </row>
    <row r="2" spans="1:6" ht="18.75">
      <c r="A2" s="251"/>
      <c r="B2" s="830" t="s">
        <v>269</v>
      </c>
      <c r="C2" s="830"/>
      <c r="D2" s="830"/>
      <c r="E2" s="830"/>
      <c r="F2" s="831"/>
    </row>
    <row r="3" spans="1:6" ht="18.75">
      <c r="A3" s="251"/>
      <c r="B3" s="137"/>
      <c r="C3" s="137"/>
      <c r="D3" s="286"/>
      <c r="E3" s="252"/>
      <c r="F3" s="154"/>
    </row>
    <row r="4" spans="1:6" ht="18.75">
      <c r="A4" s="832" t="s">
        <v>10</v>
      </c>
      <c r="B4" s="832"/>
      <c r="C4" s="832"/>
      <c r="D4" s="832"/>
      <c r="E4" s="832"/>
      <c r="F4" s="154"/>
    </row>
    <row r="5" spans="1:6" ht="17.25" customHeight="1">
      <c r="A5" s="832" t="s">
        <v>294</v>
      </c>
      <c r="B5" s="832"/>
      <c r="C5" s="832"/>
      <c r="D5" s="832"/>
      <c r="E5" s="832"/>
      <c r="F5" s="154"/>
    </row>
    <row r="6" spans="1:6" ht="18.75">
      <c r="A6" s="251"/>
      <c r="B6" s="137"/>
      <c r="C6" s="137"/>
      <c r="D6" s="286"/>
      <c r="E6" s="137"/>
      <c r="F6" s="154"/>
    </row>
    <row r="7" spans="1:6" s="137" customFormat="1" ht="94.5" customHeight="1">
      <c r="A7" s="142" t="s">
        <v>18</v>
      </c>
      <c r="B7" s="141" t="s">
        <v>11</v>
      </c>
      <c r="C7" s="141" t="s">
        <v>267</v>
      </c>
      <c r="D7" s="277" t="s">
        <v>51</v>
      </c>
      <c r="E7" s="141" t="s">
        <v>12</v>
      </c>
      <c r="F7" s="155" t="s">
        <v>46</v>
      </c>
    </row>
    <row r="8" spans="1:6" s="7" customFormat="1" ht="18.75">
      <c r="A8" s="157">
        <v>1</v>
      </c>
      <c r="B8" s="38">
        <v>2</v>
      </c>
      <c r="C8" s="38">
        <v>3</v>
      </c>
      <c r="D8" s="285"/>
      <c r="E8" s="38">
        <v>4</v>
      </c>
      <c r="F8" s="212">
        <v>5</v>
      </c>
    </row>
    <row r="9" spans="1:6" s="7" customFormat="1" ht="18.75">
      <c r="A9" s="829" t="s">
        <v>259</v>
      </c>
      <c r="B9" s="829"/>
      <c r="C9" s="829"/>
      <c r="D9" s="829"/>
      <c r="E9" s="829"/>
      <c r="F9" s="212"/>
    </row>
    <row r="10" spans="1:6" s="7" customFormat="1" ht="18.75">
      <c r="A10" s="813" t="s">
        <v>54</v>
      </c>
      <c r="B10" s="813"/>
      <c r="C10" s="813"/>
      <c r="D10" s="813"/>
      <c r="E10" s="813"/>
      <c r="F10" s="212"/>
    </row>
    <row r="11" spans="1:6" s="7" customFormat="1" ht="26.25" customHeight="1">
      <c r="A11" s="40" t="s">
        <v>59</v>
      </c>
      <c r="B11" s="49"/>
      <c r="C11" s="213"/>
      <c r="D11" s="278"/>
      <c r="E11" s="809">
        <f>(C14+C16)/C12</f>
        <v>0.28324766431226833</v>
      </c>
      <c r="F11" s="212"/>
    </row>
    <row r="12" spans="1:6" s="7" customFormat="1" ht="18.75">
      <c r="A12" s="158" t="s">
        <v>17</v>
      </c>
      <c r="B12" s="214">
        <f>B14+B15+B16</f>
        <v>139</v>
      </c>
      <c r="C12" s="214">
        <f>C14+C15+C16</f>
        <v>58344.7</v>
      </c>
      <c r="D12" s="284">
        <f>C12/B12/12*1000</f>
        <v>34978.836930455633</v>
      </c>
      <c r="E12" s="809"/>
      <c r="F12" s="215">
        <f>C12/C12*100</f>
        <v>100</v>
      </c>
    </row>
    <row r="13" spans="1:6" s="7" customFormat="1" ht="18.75">
      <c r="A13" s="158" t="s">
        <v>13</v>
      </c>
      <c r="B13" s="213"/>
      <c r="C13" s="213"/>
      <c r="D13" s="284"/>
      <c r="E13" s="809"/>
      <c r="F13" s="212"/>
    </row>
    <row r="14" spans="1:6" s="7" customFormat="1" ht="18.75">
      <c r="A14" s="159" t="s">
        <v>14</v>
      </c>
      <c r="B14" s="44">
        <v>5</v>
      </c>
      <c r="C14" s="216">
        <v>4831.3999999999996</v>
      </c>
      <c r="D14" s="284">
        <f t="shared" ref="D14:D16" si="0">C14/B14/12*1000</f>
        <v>80523.333333333328</v>
      </c>
      <c r="E14" s="809"/>
      <c r="F14" s="217">
        <f>C14*100/C12</f>
        <v>8.2807864296157145</v>
      </c>
    </row>
    <row r="15" spans="1:6" s="7" customFormat="1" ht="18.75">
      <c r="A15" s="159" t="s">
        <v>15</v>
      </c>
      <c r="B15" s="44">
        <v>97.6</v>
      </c>
      <c r="C15" s="216">
        <v>41818.699999999997</v>
      </c>
      <c r="D15" s="284">
        <f t="shared" si="0"/>
        <v>35705.857240437159</v>
      </c>
      <c r="E15" s="809"/>
      <c r="F15" s="217">
        <f>C15*100/C12</f>
        <v>71.675233568773166</v>
      </c>
    </row>
    <row r="16" spans="1:6" s="7" customFormat="1" ht="18.75">
      <c r="A16" s="159" t="s">
        <v>16</v>
      </c>
      <c r="B16" s="44">
        <v>36.4</v>
      </c>
      <c r="C16" s="216">
        <v>11694.6</v>
      </c>
      <c r="D16" s="284">
        <f t="shared" si="0"/>
        <v>26773.351648351651</v>
      </c>
      <c r="E16" s="809"/>
      <c r="F16" s="217">
        <f>C16/C12*100</f>
        <v>20.043980001611118</v>
      </c>
    </row>
    <row r="17" spans="1:6" s="7" customFormat="1" ht="30" customHeight="1">
      <c r="A17" s="40" t="s">
        <v>60</v>
      </c>
      <c r="B17" s="218"/>
      <c r="C17" s="213"/>
      <c r="D17" s="278"/>
      <c r="E17" s="809">
        <f>(C20+C22)/C18</f>
        <v>0.34122492177434199</v>
      </c>
      <c r="F17" s="217"/>
    </row>
    <row r="18" spans="1:6" s="7" customFormat="1" ht="18.75">
      <c r="A18" s="158" t="s">
        <v>47</v>
      </c>
      <c r="B18" s="214">
        <f>B20+B21+B22</f>
        <v>49.6</v>
      </c>
      <c r="C18" s="214">
        <f>C20+C21+C22</f>
        <v>21732</v>
      </c>
      <c r="D18" s="284">
        <f>C18/B18/12*1000</f>
        <v>36512.096774193546</v>
      </c>
      <c r="E18" s="809"/>
      <c r="F18" s="215">
        <f>C18/C18*100</f>
        <v>100</v>
      </c>
    </row>
    <row r="19" spans="1:6" s="7" customFormat="1" ht="18.75">
      <c r="A19" s="158" t="s">
        <v>13</v>
      </c>
      <c r="B19" s="213"/>
      <c r="C19" s="213"/>
      <c r="D19" s="284"/>
      <c r="E19" s="809"/>
      <c r="F19" s="217"/>
    </row>
    <row r="20" spans="1:6" s="7" customFormat="1" ht="18.75">
      <c r="A20" s="159" t="s">
        <v>14</v>
      </c>
      <c r="B20" s="44">
        <v>4</v>
      </c>
      <c r="C20" s="216">
        <v>2996.3</v>
      </c>
      <c r="D20" s="284">
        <f t="shared" ref="D20:D22" si="1">C20/B20/12*1000</f>
        <v>62422.916666666672</v>
      </c>
      <c r="E20" s="809"/>
      <c r="F20" s="217">
        <f>C20*100/C18</f>
        <v>13.787502300754648</v>
      </c>
    </row>
    <row r="21" spans="1:6" s="7" customFormat="1" ht="18.75">
      <c r="A21" s="159" t="s">
        <v>15</v>
      </c>
      <c r="B21" s="44">
        <v>32.5</v>
      </c>
      <c r="C21" s="216">
        <v>14316.5</v>
      </c>
      <c r="D21" s="284">
        <f t="shared" si="1"/>
        <v>36708.974358974359</v>
      </c>
      <c r="E21" s="809"/>
      <c r="F21" s="217">
        <f>C21*100/C18</f>
        <v>65.877507822565804</v>
      </c>
    </row>
    <row r="22" spans="1:6" s="7" customFormat="1" ht="18.75">
      <c r="A22" s="159" t="s">
        <v>16</v>
      </c>
      <c r="B22" s="44">
        <v>13.1</v>
      </c>
      <c r="C22" s="216">
        <v>4419.2</v>
      </c>
      <c r="D22" s="284">
        <f t="shared" si="1"/>
        <v>28111.959287531809</v>
      </c>
      <c r="E22" s="809"/>
      <c r="F22" s="217">
        <f>C22/C18*100</f>
        <v>20.33498987667955</v>
      </c>
    </row>
    <row r="23" spans="1:6" s="7" customFormat="1" ht="29.25" customHeight="1">
      <c r="A23" s="40" t="s">
        <v>62</v>
      </c>
      <c r="B23" s="49"/>
      <c r="C23" s="213"/>
      <c r="D23" s="278"/>
      <c r="E23" s="809">
        <f>(C26+C28)/C24</f>
        <v>0.41250114740889571</v>
      </c>
      <c r="F23" s="217"/>
    </row>
    <row r="24" spans="1:6" s="7" customFormat="1" ht="18.75">
      <c r="A24" s="158" t="s">
        <v>47</v>
      </c>
      <c r="B24" s="214">
        <f>B26+B27+B28</f>
        <v>88.5</v>
      </c>
      <c r="C24" s="214">
        <f>C26+C27+C28</f>
        <v>39218.800000000003</v>
      </c>
      <c r="D24" s="284">
        <f>C24/B24/12*1000</f>
        <v>36929.190207156309</v>
      </c>
      <c r="E24" s="809"/>
      <c r="F24" s="215">
        <f>C24/C24*100</f>
        <v>100</v>
      </c>
    </row>
    <row r="25" spans="1:6" s="7" customFormat="1" ht="19.5" customHeight="1">
      <c r="A25" s="158" t="s">
        <v>13</v>
      </c>
      <c r="B25" s="213"/>
      <c r="C25" s="213"/>
      <c r="D25" s="284"/>
      <c r="E25" s="809"/>
      <c r="F25" s="217"/>
    </row>
    <row r="26" spans="1:6" s="7" customFormat="1" ht="18.75">
      <c r="A26" s="159" t="s">
        <v>14</v>
      </c>
      <c r="B26" s="44">
        <v>4</v>
      </c>
      <c r="C26" s="216">
        <v>3065.1</v>
      </c>
      <c r="D26" s="284">
        <f t="shared" ref="D26:D28" si="2">C26/B26/12*1000</f>
        <v>63856.249999999993</v>
      </c>
      <c r="E26" s="809"/>
      <c r="F26" s="217">
        <f>C26*100/C24</f>
        <v>7.8153844584739964</v>
      </c>
    </row>
    <row r="27" spans="1:6" s="7" customFormat="1" ht="18.75">
      <c r="A27" s="159" t="s">
        <v>15</v>
      </c>
      <c r="B27" s="44">
        <v>50.5</v>
      </c>
      <c r="C27" s="216">
        <v>23041</v>
      </c>
      <c r="D27" s="284">
        <f t="shared" si="2"/>
        <v>38021.45214521452</v>
      </c>
      <c r="E27" s="809"/>
      <c r="F27" s="217">
        <f>C27*100/C24</f>
        <v>58.749885259110421</v>
      </c>
    </row>
    <row r="28" spans="1:6" s="7" customFormat="1" ht="18.75">
      <c r="A28" s="159" t="s">
        <v>16</v>
      </c>
      <c r="B28" s="44">
        <v>34</v>
      </c>
      <c r="C28" s="216">
        <v>13112.7</v>
      </c>
      <c r="D28" s="284">
        <f t="shared" si="2"/>
        <v>32138.970588235297</v>
      </c>
      <c r="E28" s="809"/>
      <c r="F28" s="217">
        <f>C28/C24*100</f>
        <v>33.434730282415579</v>
      </c>
    </row>
    <row r="29" spans="1:6" s="7" customFormat="1" ht="22.5" customHeight="1">
      <c r="A29" s="40" t="s">
        <v>63</v>
      </c>
      <c r="B29" s="49"/>
      <c r="C29" s="213"/>
      <c r="D29" s="278"/>
      <c r="E29" s="809">
        <f>(C32+C34)/C30</f>
        <v>0.52453653217011997</v>
      </c>
      <c r="F29" s="217"/>
    </row>
    <row r="30" spans="1:6" s="7" customFormat="1" ht="18.75">
      <c r="A30" s="158" t="s">
        <v>17</v>
      </c>
      <c r="B30" s="214">
        <f>B32+B33+B34</f>
        <v>13.8</v>
      </c>
      <c r="C30" s="214">
        <f>C32+C33+C34</f>
        <v>5593.7</v>
      </c>
      <c r="D30" s="284">
        <f>C30/B30/12*1000</f>
        <v>33778.381642512075</v>
      </c>
      <c r="E30" s="809"/>
      <c r="F30" s="215">
        <f>C30/C30*100</f>
        <v>100</v>
      </c>
    </row>
    <row r="31" spans="1:6" s="7" customFormat="1" ht="19.5" customHeight="1">
      <c r="A31" s="158" t="s">
        <v>13</v>
      </c>
      <c r="B31" s="213"/>
      <c r="C31" s="213"/>
      <c r="D31" s="284"/>
      <c r="E31" s="809"/>
      <c r="F31" s="217"/>
    </row>
    <row r="32" spans="1:6" s="7" customFormat="1" ht="18.75">
      <c r="A32" s="159" t="s">
        <v>14</v>
      </c>
      <c r="B32" s="44">
        <v>3</v>
      </c>
      <c r="C32" s="216">
        <v>1876.3</v>
      </c>
      <c r="D32" s="284">
        <f t="shared" ref="D32:D34" si="3">C32/B32/12*1000</f>
        <v>52119.444444444438</v>
      </c>
      <c r="E32" s="809"/>
      <c r="F32" s="217">
        <f>C32*100/C30</f>
        <v>33.543093122620093</v>
      </c>
    </row>
    <row r="33" spans="1:6" s="7" customFormat="1" ht="18.75">
      <c r="A33" s="159" t="s">
        <v>15</v>
      </c>
      <c r="B33" s="44">
        <v>7</v>
      </c>
      <c r="C33" s="216">
        <v>2659.6</v>
      </c>
      <c r="D33" s="284">
        <f t="shared" si="3"/>
        <v>31661.90476190476</v>
      </c>
      <c r="E33" s="809"/>
      <c r="F33" s="217">
        <f>C33*100/C30</f>
        <v>47.546346782988003</v>
      </c>
    </row>
    <row r="34" spans="1:6" s="7" customFormat="1" ht="18.75">
      <c r="A34" s="159" t="s">
        <v>16</v>
      </c>
      <c r="B34" s="44">
        <v>3.8</v>
      </c>
      <c r="C34" s="216">
        <v>1057.8</v>
      </c>
      <c r="D34" s="284">
        <f t="shared" si="3"/>
        <v>23197.36842105263</v>
      </c>
      <c r="E34" s="809"/>
      <c r="F34" s="217">
        <f>C34/C30*100</f>
        <v>18.910560094391904</v>
      </c>
    </row>
    <row r="35" spans="1:6" s="7" customFormat="1" ht="25.5" customHeight="1">
      <c r="A35" s="40" t="s">
        <v>64</v>
      </c>
      <c r="B35" s="49"/>
      <c r="C35" s="213"/>
      <c r="D35" s="278"/>
      <c r="E35" s="809">
        <f>(C38+C40)/C36</f>
        <v>0.43413158684131592</v>
      </c>
      <c r="F35" s="212"/>
    </row>
    <row r="36" spans="1:6" s="7" customFormat="1" ht="18.75">
      <c r="A36" s="158" t="s">
        <v>47</v>
      </c>
      <c r="B36" s="214">
        <f>B38+B39+B40</f>
        <v>9.8000000000000007</v>
      </c>
      <c r="C36" s="214">
        <f>C38+C39+C40</f>
        <v>4000.3999999999996</v>
      </c>
      <c r="D36" s="284">
        <f>C36/B36/12*1000</f>
        <v>34017.006802721087</v>
      </c>
      <c r="E36" s="809"/>
      <c r="F36" s="215">
        <f>C36/C36*100</f>
        <v>100</v>
      </c>
    </row>
    <row r="37" spans="1:6" s="7" customFormat="1" ht="22.5" customHeight="1">
      <c r="A37" s="158" t="s">
        <v>13</v>
      </c>
      <c r="B37" s="213"/>
      <c r="C37" s="213"/>
      <c r="D37" s="284"/>
      <c r="E37" s="809"/>
      <c r="F37" s="212"/>
    </row>
    <row r="38" spans="1:6" s="7" customFormat="1" ht="18.75">
      <c r="A38" s="159" t="s">
        <v>14</v>
      </c>
      <c r="B38" s="44">
        <v>2</v>
      </c>
      <c r="C38" s="216">
        <v>1179.4000000000001</v>
      </c>
      <c r="D38" s="284">
        <f t="shared" ref="D38:D40" si="4">C38/B38/12*1000</f>
        <v>49141.666666666672</v>
      </c>
      <c r="E38" s="809"/>
      <c r="F38" s="217">
        <f>C38*100/C36</f>
        <v>29.482051794820524</v>
      </c>
    </row>
    <row r="39" spans="1:6" s="7" customFormat="1" ht="18.75">
      <c r="A39" s="159" t="s">
        <v>15</v>
      </c>
      <c r="B39" s="44">
        <v>5.5</v>
      </c>
      <c r="C39" s="216">
        <v>2263.6999999999998</v>
      </c>
      <c r="D39" s="284">
        <f t="shared" si="4"/>
        <v>34298.484848484848</v>
      </c>
      <c r="E39" s="809"/>
      <c r="F39" s="217">
        <f>C39*100/C36</f>
        <v>56.586841315868412</v>
      </c>
    </row>
    <row r="40" spans="1:6" s="7" customFormat="1" ht="18.75">
      <c r="A40" s="159" t="s">
        <v>16</v>
      </c>
      <c r="B40" s="44">
        <v>2.2999999999999998</v>
      </c>
      <c r="C40" s="216">
        <v>557.29999999999995</v>
      </c>
      <c r="D40" s="284">
        <f t="shared" si="4"/>
        <v>20192.028985507248</v>
      </c>
      <c r="E40" s="809"/>
      <c r="F40" s="217">
        <f>C40/C36*100</f>
        <v>13.931106889311067</v>
      </c>
    </row>
    <row r="41" spans="1:6" s="7" customFormat="1" ht="27" customHeight="1">
      <c r="A41" s="40" t="s">
        <v>65</v>
      </c>
      <c r="B41" s="49"/>
      <c r="C41" s="213"/>
      <c r="D41" s="278"/>
      <c r="E41" s="809">
        <f>(C44+C46)/C42</f>
        <v>0.55715519051730167</v>
      </c>
      <c r="F41" s="217"/>
    </row>
    <row r="42" spans="1:6" s="7" customFormat="1" ht="18.75">
      <c r="A42" s="158" t="s">
        <v>17</v>
      </c>
      <c r="B42" s="214">
        <f>B44+B45+B46</f>
        <v>12.7</v>
      </c>
      <c r="C42" s="214">
        <f>C44+C45+C46</f>
        <v>4285.7000000000007</v>
      </c>
      <c r="D42" s="284">
        <f>C42/B42/12*1000</f>
        <v>28121.391076115491</v>
      </c>
      <c r="E42" s="809"/>
      <c r="F42" s="215">
        <f>C42/C42*100</f>
        <v>100</v>
      </c>
    </row>
    <row r="43" spans="1:6" s="7" customFormat="1" ht="18.75">
      <c r="A43" s="158" t="s">
        <v>13</v>
      </c>
      <c r="B43" s="213"/>
      <c r="C43" s="213"/>
      <c r="D43" s="284"/>
      <c r="E43" s="809"/>
      <c r="F43" s="217"/>
    </row>
    <row r="44" spans="1:6" s="7" customFormat="1" ht="21.75" customHeight="1">
      <c r="A44" s="159" t="s">
        <v>14</v>
      </c>
      <c r="B44" s="44">
        <v>1</v>
      </c>
      <c r="C44" s="216">
        <v>655.20000000000005</v>
      </c>
      <c r="D44" s="284">
        <f t="shared" ref="D44:D46" si="5">C44/B44/12*1000</f>
        <v>54600</v>
      </c>
      <c r="E44" s="809"/>
      <c r="F44" s="217">
        <f>C44*100/C42</f>
        <v>15.288050960169866</v>
      </c>
    </row>
    <row r="45" spans="1:6" s="7" customFormat="1" ht="18.75">
      <c r="A45" s="159" t="s">
        <v>15</v>
      </c>
      <c r="B45" s="44">
        <v>4.2</v>
      </c>
      <c r="C45" s="216">
        <v>1897.9</v>
      </c>
      <c r="D45" s="284">
        <f t="shared" si="5"/>
        <v>37656.746031746028</v>
      </c>
      <c r="E45" s="809"/>
      <c r="F45" s="217">
        <f>C45*100/C42</f>
        <v>44.284480948269817</v>
      </c>
    </row>
    <row r="46" spans="1:6" s="7" customFormat="1" ht="18.75">
      <c r="A46" s="159" t="s">
        <v>16</v>
      </c>
      <c r="B46" s="44">
        <v>7.5</v>
      </c>
      <c r="C46" s="216">
        <v>1732.6</v>
      </c>
      <c r="D46" s="284">
        <f t="shared" si="5"/>
        <v>19251.111111111109</v>
      </c>
      <c r="E46" s="809"/>
      <c r="F46" s="217">
        <f>C46/C42*100</f>
        <v>40.4274680915603</v>
      </c>
    </row>
    <row r="47" spans="1:6" s="7" customFormat="1" ht="24.75" customHeight="1">
      <c r="A47" s="40" t="s">
        <v>67</v>
      </c>
      <c r="B47" s="49"/>
      <c r="C47" s="213"/>
      <c r="D47" s="278"/>
      <c r="E47" s="809">
        <f>(C50+C52)/C48</f>
        <v>0.45837653746350093</v>
      </c>
      <c r="F47" s="217"/>
    </row>
    <row r="48" spans="1:6" s="7" customFormat="1" ht="18.75">
      <c r="A48" s="158" t="s">
        <v>17</v>
      </c>
      <c r="B48" s="214">
        <f>B50+B51+B52</f>
        <v>160.30000000000001</v>
      </c>
      <c r="C48" s="214">
        <f>C50+C51+C52</f>
        <v>56611.1</v>
      </c>
      <c r="D48" s="284">
        <f>C48/B48/12*1000</f>
        <v>29429.767103347884</v>
      </c>
      <c r="E48" s="809"/>
      <c r="F48" s="215">
        <f>C48/C48*100</f>
        <v>100</v>
      </c>
    </row>
    <row r="49" spans="1:6" s="7" customFormat="1" ht="18.75">
      <c r="A49" s="158" t="s">
        <v>13</v>
      </c>
      <c r="B49" s="213"/>
      <c r="C49" s="213"/>
      <c r="D49" s="284"/>
      <c r="E49" s="809"/>
      <c r="F49" s="217"/>
    </row>
    <row r="50" spans="1:6" s="7" customFormat="1" ht="18.75">
      <c r="A50" s="159" t="s">
        <v>14</v>
      </c>
      <c r="B50" s="216">
        <v>6</v>
      </c>
      <c r="C50" s="216">
        <v>4775.1000000000004</v>
      </c>
      <c r="D50" s="284">
        <f t="shared" ref="D50:D52" si="6">C50/B50/12*1000</f>
        <v>66320.833333333343</v>
      </c>
      <c r="E50" s="809"/>
      <c r="F50" s="217">
        <f>C50*100/C48</f>
        <v>8.4349182404157492</v>
      </c>
    </row>
    <row r="51" spans="1:6" s="7" customFormat="1" ht="18" customHeight="1">
      <c r="A51" s="159" t="s">
        <v>15</v>
      </c>
      <c r="B51" s="216">
        <v>91.4</v>
      </c>
      <c r="C51" s="216">
        <v>30661.9</v>
      </c>
      <c r="D51" s="284">
        <f t="shared" si="6"/>
        <v>27955.780452224655</v>
      </c>
      <c r="E51" s="809"/>
      <c r="F51" s="217">
        <f>C51*100/C48</f>
        <v>54.162346253649901</v>
      </c>
    </row>
    <row r="52" spans="1:6" s="7" customFormat="1" ht="18.75">
      <c r="A52" s="159" t="s">
        <v>16</v>
      </c>
      <c r="B52" s="216">
        <v>62.9</v>
      </c>
      <c r="C52" s="216">
        <v>21174.1</v>
      </c>
      <c r="D52" s="284">
        <f t="shared" si="6"/>
        <v>28052.596714361418</v>
      </c>
      <c r="E52" s="809"/>
      <c r="F52" s="217">
        <f>C52/C48*100</f>
        <v>37.402735505934345</v>
      </c>
    </row>
    <row r="53" spans="1:6" s="7" customFormat="1" ht="24.75" customHeight="1">
      <c r="A53" s="40" t="s">
        <v>68</v>
      </c>
      <c r="B53" s="192"/>
      <c r="C53" s="219"/>
      <c r="D53" s="280"/>
      <c r="E53" s="812">
        <f>(C56+C58)/C54</f>
        <v>0.36552204109746295</v>
      </c>
      <c r="F53" s="212"/>
    </row>
    <row r="54" spans="1:6" s="7" customFormat="1" ht="18.75">
      <c r="A54" s="158" t="s">
        <v>47</v>
      </c>
      <c r="B54" s="214">
        <f>B56+B57+B58</f>
        <v>69.099999999999994</v>
      </c>
      <c r="C54" s="214">
        <f>C56+C57+C58</f>
        <v>27875.200000000001</v>
      </c>
      <c r="D54" s="284">
        <f>C54/B54/12*1000</f>
        <v>33616.980221900631</v>
      </c>
      <c r="E54" s="812"/>
      <c r="F54" s="215">
        <f>C54/C54*100</f>
        <v>100</v>
      </c>
    </row>
    <row r="55" spans="1:6" s="7" customFormat="1" ht="18.75">
      <c r="A55" s="158" t="s">
        <v>13</v>
      </c>
      <c r="B55" s="219"/>
      <c r="C55" s="219"/>
      <c r="D55" s="284"/>
      <c r="E55" s="812"/>
      <c r="F55" s="212"/>
    </row>
    <row r="56" spans="1:6" s="7" customFormat="1" ht="18.75">
      <c r="A56" s="159" t="s">
        <v>14</v>
      </c>
      <c r="B56" s="44">
        <v>4</v>
      </c>
      <c r="C56" s="221">
        <v>3426.5</v>
      </c>
      <c r="D56" s="284">
        <f t="shared" ref="D56:D58" si="7">C56/B56/12*1000</f>
        <v>71385.416666666672</v>
      </c>
      <c r="E56" s="812"/>
      <c r="F56" s="217">
        <f>C56*100/C54</f>
        <v>12.292288485822523</v>
      </c>
    </row>
    <row r="57" spans="1:6" s="7" customFormat="1" ht="18.75">
      <c r="A57" s="159" t="s">
        <v>15</v>
      </c>
      <c r="B57" s="44">
        <v>46.8</v>
      </c>
      <c r="C57" s="221">
        <v>17686.2</v>
      </c>
      <c r="D57" s="284">
        <f t="shared" si="7"/>
        <v>31492.521367521374</v>
      </c>
      <c r="E57" s="812"/>
      <c r="F57" s="217">
        <f>C57*100/C54</f>
        <v>63.447795890253701</v>
      </c>
    </row>
    <row r="58" spans="1:6" s="7" customFormat="1" ht="18.75">
      <c r="A58" s="159" t="s">
        <v>16</v>
      </c>
      <c r="B58" s="44">
        <v>18.3</v>
      </c>
      <c r="C58" s="221">
        <v>6762.5</v>
      </c>
      <c r="D58" s="284">
        <f t="shared" si="7"/>
        <v>30794.626593806923</v>
      </c>
      <c r="E58" s="812"/>
      <c r="F58" s="217">
        <f>C58/C54*100</f>
        <v>24.259915623923774</v>
      </c>
    </row>
    <row r="59" spans="1:6" s="7" customFormat="1" ht="28.5" customHeight="1">
      <c r="A59" s="40" t="s">
        <v>70</v>
      </c>
      <c r="B59" s="192"/>
      <c r="C59" s="219"/>
      <c r="D59" s="280"/>
      <c r="E59" s="812">
        <f>(C62+C64)/C60</f>
        <v>0.44403984414388425</v>
      </c>
      <c r="F59" s="217"/>
    </row>
    <row r="60" spans="1:6" s="7" customFormat="1" ht="18.75">
      <c r="A60" s="158" t="s">
        <v>17</v>
      </c>
      <c r="B60" s="214">
        <f>B62+B63+B64</f>
        <v>137.10000000000002</v>
      </c>
      <c r="C60" s="214">
        <f>C62+C63+C64</f>
        <v>68627.399999999994</v>
      </c>
      <c r="D60" s="284">
        <f>C60/B60/12*1000</f>
        <v>41713.712618526617</v>
      </c>
      <c r="E60" s="812"/>
      <c r="F60" s="215">
        <f>C60/C60*100</f>
        <v>100</v>
      </c>
    </row>
    <row r="61" spans="1:6" s="7" customFormat="1" ht="18.75">
      <c r="A61" s="158" t="s">
        <v>13</v>
      </c>
      <c r="B61" s="219"/>
      <c r="C61" s="219"/>
      <c r="D61" s="284"/>
      <c r="E61" s="812"/>
      <c r="F61" s="217"/>
    </row>
    <row r="62" spans="1:6" s="7" customFormat="1" ht="18.75">
      <c r="A62" s="159" t="s">
        <v>14</v>
      </c>
      <c r="B62" s="44">
        <v>2.9</v>
      </c>
      <c r="C62" s="221">
        <v>3686.7</v>
      </c>
      <c r="D62" s="284">
        <f t="shared" ref="D62:D64" si="8">C62/B62/12*1000</f>
        <v>105939.6551724138</v>
      </c>
      <c r="E62" s="812"/>
      <c r="F62" s="217">
        <f>C62*100/C60</f>
        <v>5.3720525620961892</v>
      </c>
    </row>
    <row r="63" spans="1:6" s="7" customFormat="1" ht="18" customHeight="1">
      <c r="A63" s="159" t="s">
        <v>15</v>
      </c>
      <c r="B63" s="44">
        <v>67.8</v>
      </c>
      <c r="C63" s="221">
        <v>38154.1</v>
      </c>
      <c r="D63" s="284">
        <f t="shared" si="8"/>
        <v>46895.403146509343</v>
      </c>
      <c r="E63" s="812"/>
      <c r="F63" s="217">
        <f>C63*100/C60</f>
        <v>55.596015585611582</v>
      </c>
    </row>
    <row r="64" spans="1:6" s="7" customFormat="1" ht="18.75">
      <c r="A64" s="159" t="s">
        <v>16</v>
      </c>
      <c r="B64" s="44">
        <v>66.400000000000006</v>
      </c>
      <c r="C64" s="221">
        <v>26786.6</v>
      </c>
      <c r="D64" s="284">
        <f t="shared" si="8"/>
        <v>33617.72088353413</v>
      </c>
      <c r="E64" s="812"/>
      <c r="F64" s="217">
        <f>C64/C60*100</f>
        <v>39.031931852292232</v>
      </c>
    </row>
    <row r="65" spans="1:6" s="7" customFormat="1" ht="28.5" customHeight="1">
      <c r="A65" s="40" t="s">
        <v>71</v>
      </c>
      <c r="B65" s="192"/>
      <c r="C65" s="219"/>
      <c r="D65" s="280"/>
      <c r="E65" s="812">
        <f>(C68+C70)/C66</f>
        <v>0.44997485816208416</v>
      </c>
      <c r="F65" s="212"/>
    </row>
    <row r="66" spans="1:6" s="7" customFormat="1" ht="18.75">
      <c r="A66" s="158" t="s">
        <v>47</v>
      </c>
      <c r="B66" s="214">
        <f>B68+B69+B70</f>
        <v>105.30000000000001</v>
      </c>
      <c r="C66" s="214">
        <f>C68+C69+C70</f>
        <v>42160.800000000003</v>
      </c>
      <c r="D66" s="284">
        <f>C66/B66/12*1000</f>
        <v>33365.622032288695</v>
      </c>
      <c r="E66" s="812"/>
      <c r="F66" s="215">
        <f>C66/C66*100</f>
        <v>100</v>
      </c>
    </row>
    <row r="67" spans="1:6" s="7" customFormat="1" ht="18.75">
      <c r="A67" s="158" t="s">
        <v>13</v>
      </c>
      <c r="B67" s="219"/>
      <c r="C67" s="219"/>
      <c r="D67" s="284"/>
      <c r="E67" s="812"/>
      <c r="F67" s="212"/>
    </row>
    <row r="68" spans="1:6" s="7" customFormat="1" ht="18.75">
      <c r="A68" s="159" t="s">
        <v>14</v>
      </c>
      <c r="B68" s="44">
        <v>3.6</v>
      </c>
      <c r="C68" s="44">
        <v>3191</v>
      </c>
      <c r="D68" s="284">
        <f t="shared" ref="D68:D70" si="9">C68/B68/12*1000</f>
        <v>73865.740740740745</v>
      </c>
      <c r="E68" s="812"/>
      <c r="F68" s="217">
        <f>C68*100/C66</f>
        <v>7.5686419612531068</v>
      </c>
    </row>
    <row r="69" spans="1:6" s="7" customFormat="1" ht="18" customHeight="1">
      <c r="A69" s="159" t="s">
        <v>15</v>
      </c>
      <c r="B69" s="44">
        <v>56.5</v>
      </c>
      <c r="C69" s="44">
        <v>23189.5</v>
      </c>
      <c r="D69" s="284">
        <f t="shared" si="9"/>
        <v>34202.802359882007</v>
      </c>
      <c r="E69" s="812"/>
      <c r="F69" s="217">
        <f>C69*100/C66</f>
        <v>55.002514183791575</v>
      </c>
    </row>
    <row r="70" spans="1:6" s="7" customFormat="1" ht="18.75">
      <c r="A70" s="159" t="s">
        <v>16</v>
      </c>
      <c r="B70" s="44">
        <v>45.2</v>
      </c>
      <c r="C70" s="44">
        <v>15780.3</v>
      </c>
      <c r="D70" s="284">
        <f t="shared" si="9"/>
        <v>29093.473451327431</v>
      </c>
      <c r="E70" s="812"/>
      <c r="F70" s="217">
        <f>C70/C66*100</f>
        <v>37.428843854955304</v>
      </c>
    </row>
    <row r="71" spans="1:6" s="7" customFormat="1" ht="45" customHeight="1">
      <c r="A71" s="40" t="s">
        <v>72</v>
      </c>
      <c r="B71" s="192"/>
      <c r="C71" s="219"/>
      <c r="D71" s="280"/>
      <c r="E71" s="812">
        <f>(C74+C76)/C72</f>
        <v>0.34102280146743191</v>
      </c>
      <c r="F71" s="217"/>
    </row>
    <row r="72" spans="1:6" s="7" customFormat="1" ht="18.75">
      <c r="A72" s="158" t="s">
        <v>47</v>
      </c>
      <c r="B72" s="214">
        <f>B74+B75+B76</f>
        <v>63.8</v>
      </c>
      <c r="C72" s="214">
        <f>C74+C75+C76</f>
        <v>27721.899999999998</v>
      </c>
      <c r="D72" s="284">
        <f>C72/B72/12*1000</f>
        <v>36209.378265412743</v>
      </c>
      <c r="E72" s="812"/>
      <c r="F72" s="215">
        <f>C72/C72*100</f>
        <v>100</v>
      </c>
    </row>
    <row r="73" spans="1:6" s="7" customFormat="1" ht="18.75">
      <c r="A73" s="158" t="s">
        <v>13</v>
      </c>
      <c r="B73" s="219"/>
      <c r="C73" s="219"/>
      <c r="D73" s="284"/>
      <c r="E73" s="812"/>
      <c r="F73" s="217"/>
    </row>
    <row r="74" spans="1:6" s="7" customFormat="1" ht="18.75">
      <c r="A74" s="159" t="s">
        <v>14</v>
      </c>
      <c r="B74" s="44">
        <v>3.5</v>
      </c>
      <c r="C74" s="216">
        <v>2931.5</v>
      </c>
      <c r="D74" s="284">
        <f t="shared" ref="D74:D76" si="10">C74/B74/12*1000</f>
        <v>69797.619047619053</v>
      </c>
      <c r="E74" s="812"/>
      <c r="F74" s="217">
        <f>C74*100/C72</f>
        <v>10.574672010215751</v>
      </c>
    </row>
    <row r="75" spans="1:6" s="7" customFormat="1" ht="18" customHeight="1">
      <c r="A75" s="159" t="s">
        <v>15</v>
      </c>
      <c r="B75" s="44">
        <v>41</v>
      </c>
      <c r="C75" s="216">
        <v>18268.099999999999</v>
      </c>
      <c r="D75" s="284">
        <f t="shared" si="10"/>
        <v>37130.284552845522</v>
      </c>
      <c r="E75" s="812"/>
      <c r="F75" s="217">
        <f>C75*100/C72</f>
        <v>65.897719853256802</v>
      </c>
    </row>
    <row r="76" spans="1:6" s="7" customFormat="1" ht="18.75">
      <c r="A76" s="159" t="s">
        <v>16</v>
      </c>
      <c r="B76" s="44">
        <v>19.3</v>
      </c>
      <c r="C76" s="216">
        <v>6522.3</v>
      </c>
      <c r="D76" s="284">
        <f t="shared" si="10"/>
        <v>28161.917098445596</v>
      </c>
      <c r="E76" s="812"/>
      <c r="F76" s="217">
        <f>C76/C72*100</f>
        <v>23.527608136527441</v>
      </c>
    </row>
    <row r="77" spans="1:6" s="7" customFormat="1" ht="42" customHeight="1">
      <c r="A77" s="40" t="s">
        <v>74</v>
      </c>
      <c r="B77" s="192"/>
      <c r="C77" s="219"/>
      <c r="D77" s="280"/>
      <c r="E77" s="812">
        <f>(C80+C82)/C78</f>
        <v>0.25443163214578923</v>
      </c>
      <c r="F77" s="217"/>
    </row>
    <row r="78" spans="1:6" s="7" customFormat="1" ht="18.75">
      <c r="A78" s="158" t="s">
        <v>47</v>
      </c>
      <c r="B78" s="214">
        <f>B80+B81+B82</f>
        <v>164.2</v>
      </c>
      <c r="C78" s="214">
        <f>C80+C81+C82</f>
        <v>123509.8</v>
      </c>
      <c r="D78" s="284">
        <f>C78/B78/12*1000</f>
        <v>62682.602517255393</v>
      </c>
      <c r="E78" s="812"/>
      <c r="F78" s="215">
        <f>C78/C78*100</f>
        <v>100</v>
      </c>
    </row>
    <row r="79" spans="1:6" s="7" customFormat="1" ht="18.75">
      <c r="A79" s="158" t="s">
        <v>13</v>
      </c>
      <c r="B79" s="219"/>
      <c r="C79" s="219"/>
      <c r="D79" s="284"/>
      <c r="E79" s="812"/>
      <c r="F79" s="217"/>
    </row>
    <row r="80" spans="1:6" s="7" customFormat="1" ht="18.75">
      <c r="A80" s="159" t="s">
        <v>14</v>
      </c>
      <c r="B80" s="44">
        <v>4.0999999999999996</v>
      </c>
      <c r="C80" s="216">
        <v>4503.6000000000004</v>
      </c>
      <c r="D80" s="284">
        <f t="shared" ref="D80:D82" si="11">C80/B80/12*1000</f>
        <v>91536.58536585368</v>
      </c>
      <c r="E80" s="812"/>
      <c r="F80" s="217">
        <f>C80*100/C78</f>
        <v>3.646350330095264</v>
      </c>
    </row>
    <row r="81" spans="1:8" s="7" customFormat="1" ht="19.5" customHeight="1">
      <c r="A81" s="159" t="s">
        <v>15</v>
      </c>
      <c r="B81" s="44">
        <v>102.3</v>
      </c>
      <c r="C81" s="216">
        <v>92085</v>
      </c>
      <c r="D81" s="284">
        <f t="shared" si="11"/>
        <v>75012.218963831867</v>
      </c>
      <c r="E81" s="812"/>
      <c r="F81" s="217">
        <f>C81*100/C78</f>
        <v>74.556836785421069</v>
      </c>
    </row>
    <row r="82" spans="1:8" s="7" customFormat="1" ht="18.75">
      <c r="A82" s="159" t="s">
        <v>16</v>
      </c>
      <c r="B82" s="44">
        <v>57.8</v>
      </c>
      <c r="C82" s="216">
        <v>26921.200000000001</v>
      </c>
      <c r="D82" s="284">
        <f t="shared" si="11"/>
        <v>38813.725490196084</v>
      </c>
      <c r="E82" s="812"/>
      <c r="F82" s="217">
        <f>C82/C78*100</f>
        <v>21.796812884483661</v>
      </c>
    </row>
    <row r="83" spans="1:8" s="7" customFormat="1" ht="25.5" customHeight="1">
      <c r="A83" s="40" t="s">
        <v>76</v>
      </c>
      <c r="B83" s="192"/>
      <c r="C83" s="219"/>
      <c r="D83" s="280"/>
      <c r="E83" s="812">
        <f>(C86+C88)/C84</f>
        <v>0.25018790462655932</v>
      </c>
      <c r="F83" s="212"/>
    </row>
    <row r="84" spans="1:8" s="7" customFormat="1" ht="18.75">
      <c r="A84" s="158" t="s">
        <v>17</v>
      </c>
      <c r="B84" s="214">
        <f>B86+B87+B88</f>
        <v>69.5</v>
      </c>
      <c r="C84" s="214">
        <f>C86+C87+C88</f>
        <v>31665</v>
      </c>
      <c r="D84" s="284">
        <f>C84/B84/12*1000</f>
        <v>37967.625899280574</v>
      </c>
      <c r="E84" s="812"/>
      <c r="F84" s="215">
        <f>C84/C84*100</f>
        <v>100</v>
      </c>
    </row>
    <row r="85" spans="1:8" s="7" customFormat="1" ht="18.75">
      <c r="A85" s="158" t="s">
        <v>13</v>
      </c>
      <c r="B85" s="219"/>
      <c r="C85" s="219"/>
      <c r="D85" s="284"/>
      <c r="E85" s="812"/>
      <c r="F85" s="212"/>
    </row>
    <row r="86" spans="1:8" s="7" customFormat="1" ht="18.75">
      <c r="A86" s="159" t="s">
        <v>14</v>
      </c>
      <c r="B86" s="44">
        <v>4</v>
      </c>
      <c r="C86" s="221">
        <v>2785.1</v>
      </c>
      <c r="D86" s="284">
        <f t="shared" ref="D86:D88" si="12">C86/B86/12*1000</f>
        <v>58022.916666666664</v>
      </c>
      <c r="E86" s="812"/>
      <c r="F86" s="217">
        <f>C86*100/C84</f>
        <v>8.7955155534501817</v>
      </c>
    </row>
    <row r="87" spans="1:8" s="7" customFormat="1" ht="18.75">
      <c r="A87" s="159" t="s">
        <v>15</v>
      </c>
      <c r="B87" s="44">
        <v>49</v>
      </c>
      <c r="C87" s="221">
        <v>23742.799999999999</v>
      </c>
      <c r="D87" s="284">
        <f t="shared" si="12"/>
        <v>40378.911564625843</v>
      </c>
      <c r="E87" s="812"/>
      <c r="F87" s="217">
        <f>C87*100/C84</f>
        <v>74.981209537344071</v>
      </c>
    </row>
    <row r="88" spans="1:8" s="7" customFormat="1" ht="18.75">
      <c r="A88" s="159" t="s">
        <v>16</v>
      </c>
      <c r="B88" s="44">
        <v>16.5</v>
      </c>
      <c r="C88" s="221">
        <v>5137.1000000000004</v>
      </c>
      <c r="D88" s="284">
        <f t="shared" si="12"/>
        <v>25944.949494949498</v>
      </c>
      <c r="E88" s="812"/>
      <c r="F88" s="217">
        <f>C88/C84*100</f>
        <v>16.223274909205749</v>
      </c>
    </row>
    <row r="89" spans="1:8" s="7" customFormat="1" ht="24.75" customHeight="1">
      <c r="A89" s="40" t="s">
        <v>77</v>
      </c>
      <c r="B89" s="192"/>
      <c r="C89" s="219"/>
      <c r="D89" s="280"/>
      <c r="E89" s="812">
        <f>(C92+C94)/C90</f>
        <v>0.32092271601720318</v>
      </c>
      <c r="F89" s="217"/>
    </row>
    <row r="90" spans="1:8" s="7" customFormat="1" ht="18.75">
      <c r="A90" s="158" t="s">
        <v>47</v>
      </c>
      <c r="B90" s="214">
        <f>B92+B93+B94</f>
        <v>39.700000000000003</v>
      </c>
      <c r="C90" s="214">
        <f>C92+C93+C94</f>
        <v>19182.5</v>
      </c>
      <c r="D90" s="284">
        <f>C90/B90/12*1000</f>
        <v>40265.533165407222</v>
      </c>
      <c r="E90" s="812"/>
      <c r="F90" s="215">
        <f>C90/C90*100</f>
        <v>100</v>
      </c>
    </row>
    <row r="91" spans="1:8" s="7" customFormat="1" ht="18.75">
      <c r="A91" s="158" t="s">
        <v>13</v>
      </c>
      <c r="B91" s="219"/>
      <c r="C91" s="219"/>
      <c r="D91" s="284"/>
      <c r="E91" s="812"/>
      <c r="F91" s="217"/>
    </row>
    <row r="92" spans="1:8" s="7" customFormat="1" ht="18.75">
      <c r="A92" s="159" t="s">
        <v>14</v>
      </c>
      <c r="B92" s="44">
        <v>4</v>
      </c>
      <c r="C92" s="221">
        <v>2707</v>
      </c>
      <c r="D92" s="284">
        <f t="shared" ref="D92:D94" si="13">C92/B92/12*1000</f>
        <v>56395.833333333336</v>
      </c>
      <c r="E92" s="812"/>
      <c r="F92" s="217">
        <f>C92*100/C90</f>
        <v>14.111820669881402</v>
      </c>
      <c r="H92" s="139"/>
    </row>
    <row r="93" spans="1:8" s="7" customFormat="1" ht="18.75">
      <c r="A93" s="159" t="s">
        <v>15</v>
      </c>
      <c r="B93" s="44">
        <v>26</v>
      </c>
      <c r="C93" s="221">
        <v>13026.4</v>
      </c>
      <c r="D93" s="284">
        <f t="shared" si="13"/>
        <v>41751.282051282054</v>
      </c>
      <c r="E93" s="812"/>
      <c r="F93" s="217">
        <f>C93*100/C90</f>
        <v>67.907728398279687</v>
      </c>
    </row>
    <row r="94" spans="1:8" s="7" customFormat="1" ht="20.25" customHeight="1">
      <c r="A94" s="159" t="s">
        <v>16</v>
      </c>
      <c r="B94" s="44">
        <v>9.6999999999999993</v>
      </c>
      <c r="C94" s="221">
        <v>3449.1</v>
      </c>
      <c r="D94" s="284">
        <f t="shared" si="13"/>
        <v>29631.443298969076</v>
      </c>
      <c r="E94" s="812"/>
      <c r="F94" s="217">
        <f>C94/C90*100</f>
        <v>17.980450931838917</v>
      </c>
    </row>
    <row r="95" spans="1:8" s="7" customFormat="1" ht="27" customHeight="1">
      <c r="A95" s="40" t="s">
        <v>79</v>
      </c>
      <c r="B95" s="44"/>
      <c r="C95" s="221"/>
      <c r="D95" s="282"/>
      <c r="E95" s="823">
        <f>(C98+C100)/C96</f>
        <v>0.93656815320389641</v>
      </c>
      <c r="F95" s="217"/>
    </row>
    <row r="96" spans="1:8" s="7" customFormat="1" ht="20.25" customHeight="1">
      <c r="A96" s="158" t="s">
        <v>47</v>
      </c>
      <c r="B96" s="214">
        <f>B98+B99+B100</f>
        <v>12</v>
      </c>
      <c r="C96" s="214">
        <f>C98+C99+C100</f>
        <v>6036.4</v>
      </c>
      <c r="D96" s="284">
        <f>C96/B96/12*1000</f>
        <v>41919.444444444445</v>
      </c>
      <c r="E96" s="824"/>
      <c r="F96" s="217">
        <f>C96/C96*100</f>
        <v>100</v>
      </c>
    </row>
    <row r="97" spans="1:6" s="7" customFormat="1" ht="20.25" customHeight="1">
      <c r="A97" s="158" t="s">
        <v>13</v>
      </c>
      <c r="B97" s="44"/>
      <c r="C97" s="221"/>
      <c r="D97" s="284"/>
      <c r="E97" s="824"/>
      <c r="F97" s="217"/>
    </row>
    <row r="98" spans="1:6" s="7" customFormat="1" ht="20.25" customHeight="1">
      <c r="A98" s="159" t="s">
        <v>14</v>
      </c>
      <c r="B98" s="44">
        <v>2</v>
      </c>
      <c r="C98" s="221">
        <v>1782.8</v>
      </c>
      <c r="D98" s="284">
        <f t="shared" ref="D98:D100" si="14">C98/B98/12*1000</f>
        <v>74283.333333333328</v>
      </c>
      <c r="E98" s="824"/>
      <c r="F98" s="217">
        <f>C98*100/C96</f>
        <v>29.534159432774501</v>
      </c>
    </row>
    <row r="99" spans="1:6" s="7" customFormat="1" ht="20.25" customHeight="1">
      <c r="A99" s="159" t="s">
        <v>15</v>
      </c>
      <c r="B99" s="44">
        <v>1</v>
      </c>
      <c r="C99" s="221">
        <v>382.9</v>
      </c>
      <c r="D99" s="284">
        <f t="shared" si="14"/>
        <v>31908.333333333332</v>
      </c>
      <c r="E99" s="824"/>
      <c r="F99" s="217">
        <f>C99*100/C96</f>
        <v>6.3431846796103644</v>
      </c>
    </row>
    <row r="100" spans="1:6" s="7" customFormat="1" ht="20.25" customHeight="1">
      <c r="A100" s="159" t="s">
        <v>16</v>
      </c>
      <c r="B100" s="44">
        <v>9</v>
      </c>
      <c r="C100" s="221">
        <v>3870.7</v>
      </c>
      <c r="D100" s="284">
        <f t="shared" si="14"/>
        <v>35839.814814814818</v>
      </c>
      <c r="E100" s="825"/>
      <c r="F100" s="217">
        <f>C100/C96*100</f>
        <v>64.122655887615139</v>
      </c>
    </row>
    <row r="101" spans="1:6" s="7" customFormat="1" ht="20.25" customHeight="1">
      <c r="A101" s="160" t="s">
        <v>266</v>
      </c>
      <c r="B101" s="44"/>
      <c r="C101" s="221"/>
      <c r="D101" s="282"/>
      <c r="E101" s="823">
        <f>(C104+C106)/C102</f>
        <v>0.36038682330243438</v>
      </c>
      <c r="F101" s="217"/>
    </row>
    <row r="102" spans="1:6" s="7" customFormat="1" ht="20.25" customHeight="1">
      <c r="A102" s="161" t="s">
        <v>48</v>
      </c>
      <c r="B102" s="222">
        <f>B12+B18+B24+B30+B36+B42+B48+B54+B60+B66+B72+B78+B84+B90+B96</f>
        <v>1134.4000000000001</v>
      </c>
      <c r="C102" s="222">
        <f>C12+C18+C24+C30+C36+C42+C48+C54+C60+C66+C72+C78+C84+C90+C96</f>
        <v>536565.4</v>
      </c>
      <c r="D102" s="284">
        <f>C102/B102/12*1000</f>
        <v>39416.240597085096</v>
      </c>
      <c r="E102" s="824"/>
      <c r="F102" s="217">
        <f>C102/C102*100</f>
        <v>100</v>
      </c>
    </row>
    <row r="103" spans="1:6" s="7" customFormat="1" ht="20.25" customHeight="1">
      <c r="A103" s="161" t="s">
        <v>13</v>
      </c>
      <c r="B103" s="222"/>
      <c r="C103" s="222"/>
      <c r="D103" s="284"/>
      <c r="E103" s="824"/>
      <c r="F103" s="217"/>
    </row>
    <row r="104" spans="1:6" s="7" customFormat="1" ht="20.25" customHeight="1">
      <c r="A104" s="159" t="s">
        <v>14</v>
      </c>
      <c r="B104" s="222">
        <f t="shared" ref="B104:C106" si="15">B14+B20+B26+B32+B38+B44+B50+B56+B62+B68+B74+B80+B86+B92+B98</f>
        <v>53.1</v>
      </c>
      <c r="C104" s="222">
        <f t="shared" si="15"/>
        <v>44393</v>
      </c>
      <c r="D104" s="284">
        <f t="shared" ref="D104:D106" si="16">C104/B104/12*1000</f>
        <v>69668.863779033258</v>
      </c>
      <c r="E104" s="824"/>
      <c r="F104" s="217">
        <f>C104*100/C102</f>
        <v>8.2735487603188727</v>
      </c>
    </row>
    <row r="105" spans="1:6" s="7" customFormat="1" ht="20.25" customHeight="1">
      <c r="A105" s="159" t="s">
        <v>15</v>
      </c>
      <c r="B105" s="222">
        <f t="shared" si="15"/>
        <v>679.1</v>
      </c>
      <c r="C105" s="222">
        <f t="shared" si="15"/>
        <v>343194.30000000005</v>
      </c>
      <c r="D105" s="284">
        <f t="shared" si="16"/>
        <v>42113.863937564427</v>
      </c>
      <c r="E105" s="824"/>
      <c r="F105" s="217">
        <f>C105*100/C102</f>
        <v>63.961317669756575</v>
      </c>
    </row>
    <row r="106" spans="1:6" s="7" customFormat="1" ht="20.25" customHeight="1">
      <c r="A106" s="159" t="s">
        <v>16</v>
      </c>
      <c r="B106" s="222">
        <f t="shared" si="15"/>
        <v>402.20000000000005</v>
      </c>
      <c r="C106" s="222">
        <f t="shared" si="15"/>
        <v>148978.10000000003</v>
      </c>
      <c r="D106" s="284">
        <f t="shared" si="16"/>
        <v>30867.333830598378</v>
      </c>
      <c r="E106" s="825"/>
      <c r="F106" s="217">
        <f>C106/C102*100</f>
        <v>27.765133569924565</v>
      </c>
    </row>
    <row r="107" spans="1:6" s="7" customFormat="1" ht="18.75">
      <c r="A107" s="826" t="s">
        <v>260</v>
      </c>
      <c r="B107" s="827"/>
      <c r="C107" s="827"/>
      <c r="D107" s="827"/>
      <c r="E107" s="827"/>
      <c r="F107" s="828"/>
    </row>
    <row r="108" spans="1:6" s="7" customFormat="1" ht="18.75">
      <c r="A108" s="829" t="s">
        <v>19</v>
      </c>
      <c r="B108" s="829"/>
      <c r="C108" s="829"/>
      <c r="D108" s="829"/>
      <c r="E108" s="829"/>
      <c r="F108" s="212"/>
    </row>
    <row r="109" spans="1:6" s="7" customFormat="1" ht="32.25">
      <c r="A109" s="162" t="str">
        <f>'[15]СВ Т-ст'!$C$27</f>
        <v>Муниципальное  бюджетное учреждение "Культурно-спортивный комплекс"</v>
      </c>
      <c r="B109" s="214"/>
      <c r="C109" s="213"/>
      <c r="D109" s="278"/>
      <c r="E109" s="809">
        <f>(C112+C114)/C110</f>
        <v>0.2652353964143177</v>
      </c>
      <c r="F109" s="224"/>
    </row>
    <row r="110" spans="1:6" s="7" customFormat="1" ht="18.75">
      <c r="A110" s="158" t="s">
        <v>47</v>
      </c>
      <c r="B110" s="214">
        <f>B112+B113+B114</f>
        <v>69.8</v>
      </c>
      <c r="C110" s="214">
        <f>C112+C113+C114</f>
        <v>39964.5</v>
      </c>
      <c r="D110" s="284">
        <f>C110/B110/12*1000</f>
        <v>47713.10888252149</v>
      </c>
      <c r="E110" s="809"/>
      <c r="F110" s="224">
        <f>C110/C110*100</f>
        <v>100</v>
      </c>
    </row>
    <row r="111" spans="1:6" s="7" customFormat="1" ht="18.75">
      <c r="A111" s="158" t="s">
        <v>13</v>
      </c>
      <c r="B111" s="213"/>
      <c r="C111" s="213"/>
      <c r="D111" s="284"/>
      <c r="E111" s="809"/>
      <c r="F111" s="224"/>
    </row>
    <row r="112" spans="1:6" s="7" customFormat="1" ht="18.75">
      <c r="A112" s="159" t="s">
        <v>14</v>
      </c>
      <c r="B112" s="44">
        <v>1</v>
      </c>
      <c r="C112" s="213">
        <v>769.5</v>
      </c>
      <c r="D112" s="284">
        <f t="shared" ref="D112:D114" si="17">C112/B112/12*1000</f>
        <v>64125</v>
      </c>
      <c r="E112" s="809"/>
      <c r="F112" s="225">
        <f>C112*100/C110</f>
        <v>1.9254588447246932</v>
      </c>
    </row>
    <row r="113" spans="1:6" s="7" customFormat="1" ht="18.75">
      <c r="A113" s="159" t="s">
        <v>15</v>
      </c>
      <c r="B113" s="44">
        <v>39.6</v>
      </c>
      <c r="C113" s="213">
        <v>29364.5</v>
      </c>
      <c r="D113" s="284">
        <f t="shared" si="17"/>
        <v>61793.981481481474</v>
      </c>
      <c r="E113" s="809"/>
      <c r="F113" s="225">
        <f>C113*100/C110</f>
        <v>73.476460358568232</v>
      </c>
    </row>
    <row r="114" spans="1:6" s="7" customFormat="1" ht="18.75">
      <c r="A114" s="159" t="s">
        <v>16</v>
      </c>
      <c r="B114" s="44">
        <v>29.2</v>
      </c>
      <c r="C114" s="213">
        <v>9830.5</v>
      </c>
      <c r="D114" s="284">
        <f t="shared" si="17"/>
        <v>28055.079908675798</v>
      </c>
      <c r="E114" s="809"/>
      <c r="F114" s="224"/>
    </row>
    <row r="115" spans="1:6" s="7" customFormat="1" ht="18.75">
      <c r="A115" s="814" t="s">
        <v>82</v>
      </c>
      <c r="B115" s="814"/>
      <c r="C115" s="814"/>
      <c r="D115" s="814"/>
      <c r="E115" s="814"/>
      <c r="F115" s="212"/>
    </row>
    <row r="116" spans="1:6" s="7" customFormat="1" ht="31.5">
      <c r="A116" s="156" t="s">
        <v>83</v>
      </c>
      <c r="B116" s="192"/>
      <c r="C116" s="219"/>
      <c r="D116" s="280"/>
      <c r="E116" s="812">
        <f>(C119+C121)/C117</f>
        <v>8.0469878761228741E-2</v>
      </c>
      <c r="F116" s="212"/>
    </row>
    <row r="117" spans="1:6" s="7" customFormat="1" ht="18.75">
      <c r="A117" s="158" t="s">
        <v>17</v>
      </c>
      <c r="B117" s="214">
        <f>B119+B120+B121</f>
        <v>18.200000000000003</v>
      </c>
      <c r="C117" s="214">
        <f>C119+C120+C121</f>
        <v>9551.3999999999978</v>
      </c>
      <c r="D117" s="284">
        <f>C117/B117/12*1000</f>
        <v>43733.516483516469</v>
      </c>
      <c r="E117" s="812"/>
      <c r="F117" s="212">
        <f>C117/C117*100</f>
        <v>100</v>
      </c>
    </row>
    <row r="118" spans="1:6" s="7" customFormat="1" ht="16.5" customHeight="1">
      <c r="A118" s="158" t="s">
        <v>13</v>
      </c>
      <c r="B118" s="219"/>
      <c r="C118" s="219"/>
      <c r="D118" s="284"/>
      <c r="E118" s="812"/>
      <c r="F118" s="212"/>
    </row>
    <row r="119" spans="1:6" s="7" customFormat="1" ht="18.75">
      <c r="A119" s="159" t="s">
        <v>14</v>
      </c>
      <c r="B119" s="44">
        <v>1</v>
      </c>
      <c r="C119" s="44">
        <v>467.8</v>
      </c>
      <c r="D119" s="284">
        <f t="shared" ref="D119:D121" si="18">C119/B119/12*1000</f>
        <v>38983.333333333336</v>
      </c>
      <c r="E119" s="812"/>
      <c r="F119" s="217">
        <f>C119*100/C117</f>
        <v>4.8977113302761914</v>
      </c>
    </row>
    <row r="120" spans="1:6" s="7" customFormat="1" ht="18.75">
      <c r="A120" s="159" t="s">
        <v>15</v>
      </c>
      <c r="B120" s="44">
        <v>16.100000000000001</v>
      </c>
      <c r="C120" s="44">
        <v>8782.7999999999993</v>
      </c>
      <c r="D120" s="284">
        <f t="shared" si="18"/>
        <v>45459.627329192539</v>
      </c>
      <c r="E120" s="812"/>
      <c r="F120" s="217">
        <f>C120*100/C117</f>
        <v>91.95301212387713</v>
      </c>
    </row>
    <row r="121" spans="1:6" s="7" customFormat="1" ht="18.75">
      <c r="A121" s="159" t="s">
        <v>16</v>
      </c>
      <c r="B121" s="44">
        <v>1.1000000000000001</v>
      </c>
      <c r="C121" s="44">
        <v>300.8</v>
      </c>
      <c r="D121" s="284">
        <f t="shared" si="18"/>
        <v>22787.878787878784</v>
      </c>
      <c r="E121" s="812"/>
      <c r="F121" s="217">
        <f>C121/C117*100</f>
        <v>3.1492765458466834</v>
      </c>
    </row>
    <row r="122" spans="1:6" s="7" customFormat="1" ht="47.25">
      <c r="A122" s="163" t="s">
        <v>84</v>
      </c>
      <c r="B122" s="192"/>
      <c r="C122" s="219"/>
      <c r="D122" s="280"/>
      <c r="E122" s="812">
        <f>(C125+C127)/C123</f>
        <v>0.45109374999999996</v>
      </c>
      <c r="F122" s="212"/>
    </row>
    <row r="123" spans="1:6" s="7" customFormat="1" ht="18.75">
      <c r="A123" s="158" t="s">
        <v>17</v>
      </c>
      <c r="B123" s="214">
        <f>B125+B126+B127</f>
        <v>3.1999999999999997</v>
      </c>
      <c r="C123" s="214">
        <f>C125+C126+C127</f>
        <v>1280</v>
      </c>
      <c r="D123" s="284">
        <f>C123/B123/12*1000</f>
        <v>33333.333333333336</v>
      </c>
      <c r="E123" s="812"/>
      <c r="F123" s="215">
        <f>C123/C123*100</f>
        <v>100</v>
      </c>
    </row>
    <row r="124" spans="1:6" s="7" customFormat="1" ht="16.5" customHeight="1">
      <c r="A124" s="158" t="s">
        <v>13</v>
      </c>
      <c r="B124" s="219"/>
      <c r="C124" s="219"/>
      <c r="D124" s="284"/>
      <c r="E124" s="812"/>
      <c r="F124" s="215"/>
    </row>
    <row r="125" spans="1:6" s="7" customFormat="1" ht="18.75">
      <c r="A125" s="159" t="s">
        <v>14</v>
      </c>
      <c r="B125" s="44">
        <v>0.8</v>
      </c>
      <c r="C125" s="219">
        <v>332.4</v>
      </c>
      <c r="D125" s="284">
        <f t="shared" ref="D125:D127" si="19">C125/B125/12*1000</f>
        <v>34624.999999999993</v>
      </c>
      <c r="E125" s="812"/>
      <c r="F125" s="215">
        <f>C125*100/C123</f>
        <v>25.96875</v>
      </c>
    </row>
    <row r="126" spans="1:6" s="7" customFormat="1" ht="18.75">
      <c r="A126" s="159" t="s">
        <v>15</v>
      </c>
      <c r="B126" s="44">
        <v>1.5</v>
      </c>
      <c r="C126" s="219">
        <v>702.6</v>
      </c>
      <c r="D126" s="284">
        <f t="shared" si="19"/>
        <v>39033.333333333336</v>
      </c>
      <c r="E126" s="812"/>
      <c r="F126" s="215">
        <f>C126*100/C123</f>
        <v>54.890625</v>
      </c>
    </row>
    <row r="127" spans="1:6" s="7" customFormat="1" ht="18.75">
      <c r="A127" s="159" t="s">
        <v>16</v>
      </c>
      <c r="B127" s="44">
        <v>0.9</v>
      </c>
      <c r="C127" s="219">
        <v>245</v>
      </c>
      <c r="D127" s="284">
        <f t="shared" si="19"/>
        <v>22685.185185185186</v>
      </c>
      <c r="E127" s="812"/>
      <c r="F127" s="215">
        <f>C127/C123*100</f>
        <v>19.140625</v>
      </c>
    </row>
    <row r="128" spans="1:6" s="7" customFormat="1" ht="31.5">
      <c r="A128" s="156" t="s">
        <v>85</v>
      </c>
      <c r="B128" s="192"/>
      <c r="C128" s="219"/>
      <c r="D128" s="280"/>
      <c r="E128" s="812">
        <f>(C131+C133)/C129</f>
        <v>0.2894475584413983</v>
      </c>
      <c r="F128" s="215"/>
    </row>
    <row r="129" spans="1:6" s="7" customFormat="1" ht="18.75">
      <c r="A129" s="158" t="s">
        <v>47</v>
      </c>
      <c r="B129" s="214">
        <f>B131+B132+B133</f>
        <v>36.400000000000006</v>
      </c>
      <c r="C129" s="214">
        <f>C131+C132+C133</f>
        <v>16217.099999999999</v>
      </c>
      <c r="D129" s="284">
        <f>C129/B129/12*1000</f>
        <v>37127.060439560431</v>
      </c>
      <c r="E129" s="812"/>
      <c r="F129" s="212">
        <f>C129/C129*100</f>
        <v>100</v>
      </c>
    </row>
    <row r="130" spans="1:6" s="7" customFormat="1" ht="19.5" customHeight="1">
      <c r="A130" s="158" t="s">
        <v>13</v>
      </c>
      <c r="B130" s="219"/>
      <c r="C130" s="219"/>
      <c r="D130" s="284"/>
      <c r="E130" s="812"/>
      <c r="F130" s="212"/>
    </row>
    <row r="131" spans="1:6" s="7" customFormat="1" ht="18.75">
      <c r="A131" s="159" t="s">
        <v>14</v>
      </c>
      <c r="B131" s="226">
        <v>2.6</v>
      </c>
      <c r="C131" s="226">
        <v>1442.3</v>
      </c>
      <c r="D131" s="284">
        <f t="shared" ref="D131:D133" si="20">C131/B131/12*1000</f>
        <v>46227.564102564094</v>
      </c>
      <c r="E131" s="812"/>
      <c r="F131" s="215">
        <f>C131*100/C129</f>
        <v>8.8936986267581766</v>
      </c>
    </row>
    <row r="132" spans="1:6" s="7" customFormat="1" ht="18.75">
      <c r="A132" s="159" t="s">
        <v>15</v>
      </c>
      <c r="B132" s="226">
        <v>21.1</v>
      </c>
      <c r="C132" s="226">
        <v>11523.1</v>
      </c>
      <c r="D132" s="284">
        <f t="shared" si="20"/>
        <v>45509.87361769352</v>
      </c>
      <c r="E132" s="812"/>
      <c r="F132" s="215">
        <f>C132*100/C129</f>
        <v>71.05524415586018</v>
      </c>
    </row>
    <row r="133" spans="1:6" s="7" customFormat="1" ht="18.75">
      <c r="A133" s="159" t="s">
        <v>16</v>
      </c>
      <c r="B133" s="226">
        <v>12.7</v>
      </c>
      <c r="C133" s="226">
        <v>3251.7</v>
      </c>
      <c r="D133" s="284">
        <f t="shared" si="20"/>
        <v>21336.614173228343</v>
      </c>
      <c r="E133" s="812"/>
      <c r="F133" s="215">
        <f>C133/C129*100</f>
        <v>20.051057217381654</v>
      </c>
    </row>
    <row r="134" spans="1:6" s="7" customFormat="1" ht="31.5">
      <c r="A134" s="164" t="s">
        <v>179</v>
      </c>
      <c r="B134" s="209"/>
      <c r="C134" s="209"/>
      <c r="D134" s="287"/>
      <c r="E134" s="812">
        <f>(C137+C139)/C135</f>
        <v>0.22330258609534726</v>
      </c>
      <c r="F134" s="215"/>
    </row>
    <row r="135" spans="1:6" s="7" customFormat="1" ht="18.75">
      <c r="A135" s="161" t="s">
        <v>48</v>
      </c>
      <c r="B135" s="220">
        <f>B137+B138+B139</f>
        <v>57.8</v>
      </c>
      <c r="C135" s="220">
        <f>C137+C138+C139</f>
        <v>27048.5</v>
      </c>
      <c r="D135" s="284">
        <f>C135/B135/12*1000</f>
        <v>38997.260668973475</v>
      </c>
      <c r="E135" s="812"/>
      <c r="F135" s="215">
        <f>C135/C135*100</f>
        <v>100</v>
      </c>
    </row>
    <row r="136" spans="1:6" s="7" customFormat="1" ht="19.5" customHeight="1">
      <c r="A136" s="161" t="s">
        <v>13</v>
      </c>
      <c r="B136" s="220"/>
      <c r="C136" s="219"/>
      <c r="D136" s="284"/>
      <c r="E136" s="812"/>
      <c r="F136" s="215"/>
    </row>
    <row r="137" spans="1:6" s="7" customFormat="1" ht="18.75">
      <c r="A137" s="159" t="s">
        <v>14</v>
      </c>
      <c r="B137" s="223">
        <f>B119+B125+B131</f>
        <v>4.4000000000000004</v>
      </c>
      <c r="C137" s="223">
        <f>C119+C125+C131</f>
        <v>2242.5</v>
      </c>
      <c r="D137" s="284">
        <f t="shared" ref="D137:D139" si="21">C137/B137/12*1000</f>
        <v>42471.590909090904</v>
      </c>
      <c r="E137" s="812"/>
      <c r="F137" s="215">
        <f>C137*100/C135</f>
        <v>8.2906630681923215</v>
      </c>
    </row>
    <row r="138" spans="1:6" s="7" customFormat="1" ht="18.75">
      <c r="A138" s="159" t="s">
        <v>15</v>
      </c>
      <c r="B138" s="223">
        <f t="shared" ref="B138:C139" si="22">B120+B126+B132</f>
        <v>38.700000000000003</v>
      </c>
      <c r="C138" s="223">
        <f t="shared" si="22"/>
        <v>21008.5</v>
      </c>
      <c r="D138" s="284">
        <f t="shared" si="21"/>
        <v>45237.941429801889</v>
      </c>
      <c r="E138" s="812"/>
      <c r="F138" s="215">
        <f>C138*100/C135</f>
        <v>77.669741390465276</v>
      </c>
    </row>
    <row r="139" spans="1:6" s="7" customFormat="1" ht="18.75">
      <c r="A139" s="159" t="s">
        <v>16</v>
      </c>
      <c r="B139" s="223">
        <f t="shared" si="22"/>
        <v>14.7</v>
      </c>
      <c r="C139" s="223">
        <f t="shared" si="22"/>
        <v>3797.5</v>
      </c>
      <c r="D139" s="284">
        <f t="shared" si="21"/>
        <v>21527.777777777781</v>
      </c>
      <c r="E139" s="812"/>
      <c r="F139" s="215">
        <f>C139/C135*100</f>
        <v>14.039595541342404</v>
      </c>
    </row>
    <row r="140" spans="1:6" s="7" customFormat="1" ht="18.75">
      <c r="A140" s="814" t="s">
        <v>86</v>
      </c>
      <c r="B140" s="814"/>
      <c r="C140" s="814"/>
      <c r="D140" s="814"/>
      <c r="E140" s="814"/>
      <c r="F140" s="215"/>
    </row>
    <row r="141" spans="1:6" s="7" customFormat="1" ht="32.25">
      <c r="A141" s="162" t="str">
        <f>'[15]СВ Т-ст'!$C$49</f>
        <v>Муниципальное автономное учреждение "Культура"</v>
      </c>
      <c r="B141" s="49"/>
      <c r="C141" s="213"/>
      <c r="D141" s="278"/>
      <c r="E141" s="809">
        <f>(C144+C146)/C142</f>
        <v>0.30416838299693255</v>
      </c>
      <c r="F141" s="227"/>
    </row>
    <row r="142" spans="1:6" s="7" customFormat="1" ht="20.25" customHeight="1">
      <c r="A142" s="158" t="s">
        <v>47</v>
      </c>
      <c r="B142" s="214">
        <f>B144+B145+B146</f>
        <v>92.9</v>
      </c>
      <c r="C142" s="214">
        <f>C144+C145+C146</f>
        <v>50009.8</v>
      </c>
      <c r="D142" s="284">
        <f>C142/B142/12*1000</f>
        <v>44859.88518119842</v>
      </c>
      <c r="E142" s="809"/>
      <c r="F142" s="227">
        <f>C142/C142*100</f>
        <v>100</v>
      </c>
    </row>
    <row r="143" spans="1:6" s="7" customFormat="1" ht="18.75">
      <c r="A143" s="158" t="s">
        <v>13</v>
      </c>
      <c r="B143" s="213"/>
      <c r="C143" s="213"/>
      <c r="D143" s="284"/>
      <c r="E143" s="809"/>
      <c r="F143" s="227"/>
    </row>
    <row r="144" spans="1:6" s="7" customFormat="1" ht="18.75">
      <c r="A144" s="159" t="s">
        <v>14</v>
      </c>
      <c r="B144" s="226">
        <v>2</v>
      </c>
      <c r="C144" s="213">
        <v>2037.4</v>
      </c>
      <c r="D144" s="284">
        <f t="shared" ref="D144:D146" si="23">C144/B144/12*1000</f>
        <v>84891.666666666672</v>
      </c>
      <c r="E144" s="809"/>
      <c r="F144" s="227">
        <f>C144*100/C142</f>
        <v>4.0740014957068409</v>
      </c>
    </row>
    <row r="145" spans="1:9" s="7" customFormat="1" ht="18.75">
      <c r="A145" s="159" t="s">
        <v>15</v>
      </c>
      <c r="B145" s="226">
        <v>60.4</v>
      </c>
      <c r="C145" s="213">
        <v>34798.400000000001</v>
      </c>
      <c r="D145" s="284">
        <f t="shared" si="23"/>
        <v>48011.03752759382</v>
      </c>
      <c r="E145" s="809"/>
      <c r="F145" s="227">
        <f>C145*100/C142</f>
        <v>69.583161700306732</v>
      </c>
    </row>
    <row r="146" spans="1:9" s="7" customFormat="1" ht="18.75">
      <c r="A146" s="159" t="s">
        <v>16</v>
      </c>
      <c r="B146" s="226">
        <v>30.5</v>
      </c>
      <c r="C146" s="213">
        <v>13174</v>
      </c>
      <c r="D146" s="284">
        <f t="shared" si="23"/>
        <v>35994.535519125682</v>
      </c>
      <c r="E146" s="809"/>
      <c r="F146" s="227">
        <f>C146/C142*100</f>
        <v>26.342836803986419</v>
      </c>
    </row>
    <row r="147" spans="1:9" s="7" customFormat="1" ht="18.75">
      <c r="A147" s="814" t="s">
        <v>20</v>
      </c>
      <c r="B147" s="814"/>
      <c r="C147" s="814"/>
      <c r="D147" s="814"/>
      <c r="E147" s="814"/>
      <c r="F147" s="215"/>
    </row>
    <row r="148" spans="1:9" s="7" customFormat="1" ht="40.5" customHeight="1">
      <c r="A148" s="165" t="s">
        <v>88</v>
      </c>
      <c r="B148" s="228"/>
      <c r="C148" s="219"/>
      <c r="D148" s="280"/>
      <c r="E148" s="812">
        <f>(C151+C153)/C149</f>
        <v>0.14179465030818558</v>
      </c>
      <c r="F148" s="215"/>
    </row>
    <row r="149" spans="1:9" s="7" customFormat="1" ht="18.75">
      <c r="A149" s="158" t="s">
        <v>47</v>
      </c>
      <c r="B149" s="214">
        <f>B151+B152+B153</f>
        <v>18.7</v>
      </c>
      <c r="C149" s="214">
        <f>C151+C152+C153</f>
        <v>6830.3</v>
      </c>
      <c r="D149" s="284">
        <f>C149/B149/12*1000</f>
        <v>30438.057040998221</v>
      </c>
      <c r="E149" s="812"/>
      <c r="F149" s="215">
        <f>C149/C149*100</f>
        <v>100</v>
      </c>
    </row>
    <row r="150" spans="1:9" s="7" customFormat="1" ht="18.75">
      <c r="A150" s="158" t="s">
        <v>13</v>
      </c>
      <c r="B150" s="219"/>
      <c r="C150" s="219"/>
      <c r="D150" s="284"/>
      <c r="E150" s="812"/>
      <c r="F150" s="215"/>
    </row>
    <row r="151" spans="1:9" s="7" customFormat="1" ht="18.75">
      <c r="A151" s="159" t="s">
        <v>14</v>
      </c>
      <c r="B151" s="216">
        <v>1</v>
      </c>
      <c r="C151" s="213">
        <v>634</v>
      </c>
      <c r="D151" s="284">
        <f t="shared" ref="D151:D153" si="24">C151/B151/12*1000</f>
        <v>52833.333333333336</v>
      </c>
      <c r="E151" s="812"/>
      <c r="F151" s="215">
        <f>C151*100/C149</f>
        <v>9.2821691580164849</v>
      </c>
    </row>
    <row r="152" spans="1:9" s="7" customFormat="1" ht="18.75">
      <c r="A152" s="159" t="s">
        <v>15</v>
      </c>
      <c r="B152" s="216">
        <v>16</v>
      </c>
      <c r="C152" s="213">
        <v>5861.8</v>
      </c>
      <c r="D152" s="284">
        <f t="shared" si="24"/>
        <v>30530.208333333336</v>
      </c>
      <c r="E152" s="812"/>
      <c r="F152" s="215">
        <f>C152*100/C149</f>
        <v>85.820534969181438</v>
      </c>
    </row>
    <row r="153" spans="1:9" s="7" customFormat="1" ht="18.75">
      <c r="A153" s="159" t="s">
        <v>16</v>
      </c>
      <c r="B153" s="216">
        <v>1.7</v>
      </c>
      <c r="C153" s="213">
        <v>334.5</v>
      </c>
      <c r="D153" s="284">
        <f t="shared" si="24"/>
        <v>16397.058823529413</v>
      </c>
      <c r="E153" s="812"/>
      <c r="F153" s="215">
        <f>C153/C149*100</f>
        <v>4.897295872802073</v>
      </c>
    </row>
    <row r="154" spans="1:9" s="7" customFormat="1" ht="37.5" customHeight="1">
      <c r="A154" s="156" t="s">
        <v>89</v>
      </c>
      <c r="B154" s="228"/>
      <c r="C154" s="219"/>
      <c r="D154" s="280"/>
      <c r="E154" s="812">
        <f>(C157+C159)/C155</f>
        <v>0.527335456475584</v>
      </c>
      <c r="F154" s="215"/>
    </row>
    <row r="155" spans="1:9" s="7" customFormat="1" ht="18.75">
      <c r="A155" s="158" t="s">
        <v>17</v>
      </c>
      <c r="B155" s="214">
        <f>B157+B158+B159</f>
        <v>4</v>
      </c>
      <c r="C155" s="214">
        <f>C157+C158+C159</f>
        <v>1507.1999999999998</v>
      </c>
      <c r="D155" s="284">
        <f>C155/B155/12*1000</f>
        <v>31399.999999999996</v>
      </c>
      <c r="E155" s="812"/>
      <c r="F155" s="215">
        <f>C155/C155*100</f>
        <v>100</v>
      </c>
    </row>
    <row r="156" spans="1:9" s="7" customFormat="1" ht="18.75">
      <c r="A156" s="158" t="s">
        <v>13</v>
      </c>
      <c r="B156" s="219"/>
      <c r="C156" s="219"/>
      <c r="D156" s="284"/>
      <c r="E156" s="812"/>
      <c r="F156" s="215"/>
      <c r="H156" s="138"/>
      <c r="I156" s="138"/>
    </row>
    <row r="157" spans="1:9" s="7" customFormat="1" ht="18.75">
      <c r="A157" s="159" t="s">
        <v>14</v>
      </c>
      <c r="B157" s="44">
        <v>1</v>
      </c>
      <c r="C157" s="213">
        <v>529.20000000000005</v>
      </c>
      <c r="D157" s="284">
        <f t="shared" ref="D157:D159" si="25">C157/B157/12*1000</f>
        <v>44100</v>
      </c>
      <c r="E157" s="812"/>
      <c r="F157" s="215">
        <f>C157*100/C155</f>
        <v>35.111464968152873</v>
      </c>
      <c r="H157" s="138"/>
      <c r="I157" s="138"/>
    </row>
    <row r="158" spans="1:9" s="7" customFormat="1" ht="18.75">
      <c r="A158" s="159" t="s">
        <v>15</v>
      </c>
      <c r="B158" s="44">
        <v>2</v>
      </c>
      <c r="C158" s="213">
        <v>712.4</v>
      </c>
      <c r="D158" s="284">
        <f t="shared" si="25"/>
        <v>29683.333333333332</v>
      </c>
      <c r="E158" s="812"/>
      <c r="F158" s="215">
        <f>C158*100/C155</f>
        <v>47.26645435244162</v>
      </c>
      <c r="H158" s="138"/>
      <c r="I158" s="138"/>
    </row>
    <row r="159" spans="1:9" s="7" customFormat="1" ht="18.75">
      <c r="A159" s="159" t="s">
        <v>16</v>
      </c>
      <c r="B159" s="44">
        <v>1</v>
      </c>
      <c r="C159" s="213">
        <v>265.60000000000002</v>
      </c>
      <c r="D159" s="284">
        <f t="shared" si="25"/>
        <v>22133.333333333336</v>
      </c>
      <c r="E159" s="812"/>
      <c r="F159" s="215">
        <f>C159/C155*100</f>
        <v>17.622080679405524</v>
      </c>
    </row>
    <row r="160" spans="1:9" s="7" customFormat="1" ht="50.25" customHeight="1">
      <c r="A160" s="156" t="s">
        <v>90</v>
      </c>
      <c r="B160" s="228"/>
      <c r="C160" s="219"/>
      <c r="D160" s="280"/>
      <c r="E160" s="812">
        <f>(C163+C165)/C161</f>
        <v>0.38936330528695218</v>
      </c>
      <c r="F160" s="215"/>
    </row>
    <row r="161" spans="1:6" s="7" customFormat="1" ht="18.75">
      <c r="A161" s="158" t="s">
        <v>17</v>
      </c>
      <c r="B161" s="214">
        <f>B163+B164+B165</f>
        <v>4.9000000000000004</v>
      </c>
      <c r="C161" s="214">
        <f>C163+C164+C165</f>
        <v>1592.6</v>
      </c>
      <c r="D161" s="284">
        <f>C161/B161/12*1000</f>
        <v>27085.034013605436</v>
      </c>
      <c r="E161" s="812"/>
      <c r="F161" s="215">
        <f>C161/C161*100</f>
        <v>100</v>
      </c>
    </row>
    <row r="162" spans="1:6" s="7" customFormat="1" ht="18.75">
      <c r="A162" s="158" t="s">
        <v>13</v>
      </c>
      <c r="B162" s="219"/>
      <c r="C162" s="219"/>
      <c r="D162" s="284"/>
      <c r="E162" s="812"/>
      <c r="F162" s="215"/>
    </row>
    <row r="163" spans="1:6" s="7" customFormat="1" ht="18.75">
      <c r="A163" s="159" t="s">
        <v>14</v>
      </c>
      <c r="B163" s="44">
        <v>1</v>
      </c>
      <c r="C163" s="44">
        <v>409.8</v>
      </c>
      <c r="D163" s="284">
        <f t="shared" ref="D163:D165" si="26">C163/B163/12*1000</f>
        <v>34150</v>
      </c>
      <c r="E163" s="812"/>
      <c r="F163" s="215">
        <f>C163*100/C161</f>
        <v>25.731508225543138</v>
      </c>
    </row>
    <row r="164" spans="1:6" s="7" customFormat="1" ht="18.75">
      <c r="A164" s="159" t="s">
        <v>15</v>
      </c>
      <c r="B164" s="44">
        <v>2.7</v>
      </c>
      <c r="C164" s="44">
        <v>972.5</v>
      </c>
      <c r="D164" s="284">
        <f t="shared" si="26"/>
        <v>30015.432098765432</v>
      </c>
      <c r="E164" s="812"/>
      <c r="F164" s="215">
        <f>C164*100/C161</f>
        <v>61.063669471304792</v>
      </c>
    </row>
    <row r="165" spans="1:6" s="7" customFormat="1" ht="18.75">
      <c r="A165" s="159" t="s">
        <v>16</v>
      </c>
      <c r="B165" s="44">
        <v>1.2</v>
      </c>
      <c r="C165" s="44">
        <v>210.3</v>
      </c>
      <c r="D165" s="284">
        <f t="shared" si="26"/>
        <v>14604.16666666667</v>
      </c>
      <c r="E165" s="812"/>
      <c r="F165" s="215">
        <f>C165/C161*100</f>
        <v>13.204822303152081</v>
      </c>
    </row>
    <row r="166" spans="1:6" s="7" customFormat="1" ht="45" customHeight="1">
      <c r="A166" s="156" t="s">
        <v>91</v>
      </c>
      <c r="B166" s="228"/>
      <c r="C166" s="219"/>
      <c r="D166" s="280"/>
      <c r="E166" s="812">
        <f>(C169+C171)/C167</f>
        <v>0.39765388944842706</v>
      </c>
      <c r="F166" s="215"/>
    </row>
    <row r="167" spans="1:6" s="7" customFormat="1" ht="18.75">
      <c r="A167" s="158" t="s">
        <v>17</v>
      </c>
      <c r="B167" s="214">
        <f>B169+B170+B171</f>
        <v>6</v>
      </c>
      <c r="C167" s="214">
        <f>C169+C170+C171</f>
        <v>1687.9</v>
      </c>
      <c r="D167" s="284">
        <f>C167/B167/12*1000</f>
        <v>23443.055555555555</v>
      </c>
      <c r="E167" s="812"/>
      <c r="F167" s="215">
        <f>C167/C167*100</f>
        <v>100</v>
      </c>
    </row>
    <row r="168" spans="1:6" s="7" customFormat="1" ht="18.75">
      <c r="A168" s="158" t="s">
        <v>13</v>
      </c>
      <c r="B168" s="219"/>
      <c r="C168" s="219"/>
      <c r="D168" s="284"/>
      <c r="E168" s="812"/>
      <c r="F168" s="215"/>
    </row>
    <row r="169" spans="1:6" s="7" customFormat="1" ht="18.75">
      <c r="A169" s="159" t="s">
        <v>14</v>
      </c>
      <c r="B169" s="221">
        <v>1</v>
      </c>
      <c r="C169" s="219">
        <v>366.6</v>
      </c>
      <c r="D169" s="284">
        <f t="shared" ref="D169:D171" si="27">C169/B169/12*1000</f>
        <v>30550</v>
      </c>
      <c r="E169" s="812"/>
      <c r="F169" s="215">
        <f>C169*100/C167</f>
        <v>21.719296166834528</v>
      </c>
    </row>
    <row r="170" spans="1:6" s="7" customFormat="1" ht="18.75">
      <c r="A170" s="159" t="s">
        <v>15</v>
      </c>
      <c r="B170" s="221">
        <v>3.4</v>
      </c>
      <c r="C170" s="219">
        <v>1016.7</v>
      </c>
      <c r="D170" s="284">
        <f t="shared" si="27"/>
        <v>24919.117647058825</v>
      </c>
      <c r="E170" s="812"/>
      <c r="F170" s="215">
        <f>C170*100/C167</f>
        <v>60.234611055157295</v>
      </c>
    </row>
    <row r="171" spans="1:6" s="7" customFormat="1" ht="18.75">
      <c r="A171" s="159" t="s">
        <v>16</v>
      </c>
      <c r="B171" s="221">
        <v>1.6</v>
      </c>
      <c r="C171" s="219">
        <v>304.60000000000002</v>
      </c>
      <c r="D171" s="284">
        <f t="shared" si="27"/>
        <v>15864.583333333334</v>
      </c>
      <c r="E171" s="812"/>
      <c r="F171" s="215">
        <f>C171/C167*100</f>
        <v>18.046092778008177</v>
      </c>
    </row>
    <row r="172" spans="1:6" s="7" customFormat="1" ht="44.25" customHeight="1">
      <c r="A172" s="166" t="s">
        <v>92</v>
      </c>
      <c r="B172" s="228"/>
      <c r="C172" s="219"/>
      <c r="D172" s="280"/>
      <c r="E172" s="812">
        <f>(C175+C177)/C173</f>
        <v>0.20434655193083881</v>
      </c>
      <c r="F172" s="215"/>
    </row>
    <row r="173" spans="1:6" s="7" customFormat="1" ht="18.75">
      <c r="A173" s="158" t="s">
        <v>17</v>
      </c>
      <c r="B173" s="214">
        <f>B175+B176+B177</f>
        <v>42.1</v>
      </c>
      <c r="C173" s="214">
        <f>C175+C176+C177</f>
        <v>15014.2</v>
      </c>
      <c r="D173" s="284">
        <f>C173/B173/12*1000</f>
        <v>29719.319081551857</v>
      </c>
      <c r="E173" s="812"/>
      <c r="F173" s="215">
        <f>C173/C173*100</f>
        <v>100</v>
      </c>
    </row>
    <row r="174" spans="1:6" s="7" customFormat="1" ht="18.75">
      <c r="A174" s="158" t="s">
        <v>13</v>
      </c>
      <c r="B174" s="219"/>
      <c r="C174" s="219"/>
      <c r="D174" s="284"/>
      <c r="E174" s="812"/>
      <c r="F174" s="215"/>
    </row>
    <row r="175" spans="1:6" s="7" customFormat="1" ht="18.75">
      <c r="A175" s="159" t="s">
        <v>14</v>
      </c>
      <c r="B175" s="221">
        <v>1</v>
      </c>
      <c r="C175" s="219">
        <v>641.29999999999995</v>
      </c>
      <c r="D175" s="284">
        <f t="shared" ref="D175:D177" si="28">C175/B175/12*1000</f>
        <v>53441.666666666664</v>
      </c>
      <c r="E175" s="812"/>
      <c r="F175" s="215">
        <f>C175*100/C173</f>
        <v>4.2712898456128192</v>
      </c>
    </row>
    <row r="176" spans="1:6" s="7" customFormat="1" ht="18.75">
      <c r="A176" s="159" t="s">
        <v>15</v>
      </c>
      <c r="B176" s="221">
        <v>28</v>
      </c>
      <c r="C176" s="219">
        <v>11946.1</v>
      </c>
      <c r="D176" s="284">
        <f t="shared" si="28"/>
        <v>35553.869047619053</v>
      </c>
      <c r="E176" s="812"/>
      <c r="F176" s="215">
        <f>C176*100/C173</f>
        <v>79.565344806916116</v>
      </c>
    </row>
    <row r="177" spans="1:6" s="7" customFormat="1" ht="18.75">
      <c r="A177" s="159" t="s">
        <v>16</v>
      </c>
      <c r="B177" s="221">
        <v>13.1</v>
      </c>
      <c r="C177" s="219">
        <v>2426.8000000000002</v>
      </c>
      <c r="D177" s="284">
        <f t="shared" si="28"/>
        <v>15437.659033078882</v>
      </c>
      <c r="E177" s="812"/>
      <c r="F177" s="215">
        <f>C177/C173*100</f>
        <v>16.163365347471061</v>
      </c>
    </row>
    <row r="178" spans="1:6" s="7" customFormat="1" ht="55.5" hidden="1" customHeight="1">
      <c r="A178" s="156" t="s">
        <v>93</v>
      </c>
      <c r="B178" s="228"/>
      <c r="C178" s="219"/>
      <c r="D178" s="280"/>
      <c r="E178" s="812" t="e">
        <f>(C181+C183)/C179</f>
        <v>#DIV/0!</v>
      </c>
      <c r="F178" s="215"/>
    </row>
    <row r="179" spans="1:6" s="7" customFormat="1" ht="18.75" hidden="1">
      <c r="A179" s="158" t="s">
        <v>17</v>
      </c>
      <c r="B179" s="214">
        <f>B181+B182+B183</f>
        <v>0</v>
      </c>
      <c r="C179" s="214">
        <f>C181+C182+C183</f>
        <v>0</v>
      </c>
      <c r="D179" s="284" t="e">
        <f>C179/B179/12*1000</f>
        <v>#DIV/0!</v>
      </c>
      <c r="E179" s="812"/>
      <c r="F179" s="215" t="e">
        <f>C179/C179*100</f>
        <v>#DIV/0!</v>
      </c>
    </row>
    <row r="180" spans="1:6" s="7" customFormat="1" ht="18.75" hidden="1">
      <c r="A180" s="158" t="s">
        <v>13</v>
      </c>
      <c r="B180" s="219"/>
      <c r="C180" s="219"/>
      <c r="D180" s="284"/>
      <c r="E180" s="812"/>
      <c r="F180" s="215"/>
    </row>
    <row r="181" spans="1:6" s="7" customFormat="1" ht="18.75" hidden="1">
      <c r="A181" s="159" t="s">
        <v>14</v>
      </c>
      <c r="B181" s="221"/>
      <c r="C181" s="219"/>
      <c r="D181" s="284" t="e">
        <f t="shared" ref="D181:D183" si="29">C181/B181/12*1000</f>
        <v>#DIV/0!</v>
      </c>
      <c r="E181" s="812"/>
      <c r="F181" s="215" t="e">
        <f>C181*100/C179</f>
        <v>#DIV/0!</v>
      </c>
    </row>
    <row r="182" spans="1:6" s="7" customFormat="1" ht="18.75" hidden="1">
      <c r="A182" s="159" t="s">
        <v>15</v>
      </c>
      <c r="B182" s="221"/>
      <c r="C182" s="219"/>
      <c r="D182" s="284" t="e">
        <f t="shared" si="29"/>
        <v>#DIV/0!</v>
      </c>
      <c r="E182" s="812"/>
      <c r="F182" s="215" t="e">
        <f>C182*100/C179</f>
        <v>#DIV/0!</v>
      </c>
    </row>
    <row r="183" spans="1:6" s="7" customFormat="1" ht="18.75" hidden="1">
      <c r="A183" s="159" t="s">
        <v>16</v>
      </c>
      <c r="B183" s="221"/>
      <c r="C183" s="219"/>
      <c r="D183" s="284" t="e">
        <f t="shared" si="29"/>
        <v>#DIV/0!</v>
      </c>
      <c r="E183" s="812"/>
      <c r="F183" s="215" t="e">
        <f>C183/C179*100</f>
        <v>#DIV/0!</v>
      </c>
    </row>
    <row r="184" spans="1:6" s="7" customFormat="1" ht="31.5">
      <c r="A184" s="164" t="s">
        <v>24</v>
      </c>
      <c r="B184" s="229"/>
      <c r="C184" s="219"/>
      <c r="D184" s="280"/>
      <c r="E184" s="812">
        <f>(C187+C189)/C185</f>
        <v>0.22989839367382339</v>
      </c>
      <c r="F184" s="215"/>
    </row>
    <row r="185" spans="1:6" s="7" customFormat="1" ht="18.75">
      <c r="A185" s="161" t="s">
        <v>48</v>
      </c>
      <c r="B185" s="220">
        <f>SUM(B187:B189)</f>
        <v>75.699999999999989</v>
      </c>
      <c r="C185" s="220">
        <f>SUM(C187:C189)</f>
        <v>26632.2</v>
      </c>
      <c r="D185" s="284">
        <f>C185/B185/12*1000</f>
        <v>29317.701453104364</v>
      </c>
      <c r="E185" s="812"/>
      <c r="F185" s="215">
        <f>C185/C185*100</f>
        <v>100</v>
      </c>
    </row>
    <row r="186" spans="1:6" s="7" customFormat="1" ht="18.75">
      <c r="A186" s="161" t="s">
        <v>13</v>
      </c>
      <c r="B186" s="220"/>
      <c r="C186" s="219"/>
      <c r="D186" s="284"/>
      <c r="E186" s="812"/>
      <c r="F186" s="215"/>
    </row>
    <row r="187" spans="1:6" s="7" customFormat="1" ht="18.75">
      <c r="A187" s="159" t="s">
        <v>14</v>
      </c>
      <c r="B187" s="220">
        <f>B151+B157+B163+B169+B175+B181</f>
        <v>5</v>
      </c>
      <c r="C187" s="220">
        <f>C151+C157+C163+C169+C175+C181</f>
        <v>2580.8999999999996</v>
      </c>
      <c r="D187" s="284">
        <f t="shared" ref="D187:D189" si="30">C187/B187/12*1000</f>
        <v>43014.999999999993</v>
      </c>
      <c r="E187" s="812"/>
      <c r="F187" s="215">
        <f>C187*100/C185</f>
        <v>9.6909004888818782</v>
      </c>
    </row>
    <row r="188" spans="1:6" s="7" customFormat="1" ht="18.75">
      <c r="A188" s="159" t="s">
        <v>15</v>
      </c>
      <c r="B188" s="220">
        <f t="shared" ref="B188:C188" si="31">B152+B158+B164+B170+B176+B182</f>
        <v>52.099999999999994</v>
      </c>
      <c r="C188" s="220">
        <f t="shared" si="31"/>
        <v>20509.5</v>
      </c>
      <c r="D188" s="284">
        <f t="shared" si="30"/>
        <v>32804.702495201542</v>
      </c>
      <c r="E188" s="812"/>
      <c r="F188" s="215">
        <f>C188*100/C185</f>
        <v>77.010160632617655</v>
      </c>
    </row>
    <row r="189" spans="1:6" s="7" customFormat="1" ht="18.75">
      <c r="A189" s="159" t="s">
        <v>16</v>
      </c>
      <c r="B189" s="220">
        <f t="shared" ref="B189:C189" si="32">B153+B159+B165+B171+B177+B183</f>
        <v>18.600000000000001</v>
      </c>
      <c r="C189" s="220">
        <f t="shared" si="32"/>
        <v>3541.8</v>
      </c>
      <c r="D189" s="284">
        <f t="shared" si="30"/>
        <v>15868.279569892473</v>
      </c>
      <c r="E189" s="812"/>
      <c r="F189" s="215">
        <f>C189/C185*100</f>
        <v>13.298938878500463</v>
      </c>
    </row>
    <row r="190" spans="1:6" s="7" customFormat="1" ht="18.75">
      <c r="A190" s="814" t="s">
        <v>25</v>
      </c>
      <c r="B190" s="814"/>
      <c r="C190" s="814"/>
      <c r="D190" s="814"/>
      <c r="E190" s="814"/>
      <c r="F190" s="215"/>
    </row>
    <row r="191" spans="1:6" s="7" customFormat="1" ht="57.75" customHeight="1">
      <c r="A191" s="167" t="s">
        <v>94</v>
      </c>
      <c r="B191" s="228"/>
      <c r="C191" s="219"/>
      <c r="D191" s="283"/>
      <c r="E191" s="823">
        <f>(C196+C194)/C192</f>
        <v>0.16474666980822472</v>
      </c>
      <c r="F191" s="215"/>
    </row>
    <row r="192" spans="1:6" s="7" customFormat="1" ht="18.75">
      <c r="A192" s="158" t="s">
        <v>17</v>
      </c>
      <c r="B192" s="214">
        <f>B194+B195+B196</f>
        <v>41.1</v>
      </c>
      <c r="C192" s="214">
        <f>C194+C195+C196</f>
        <v>23767.399999999998</v>
      </c>
      <c r="D192" s="284">
        <f>C192/B192/12*1000</f>
        <v>48190.186536901856</v>
      </c>
      <c r="E192" s="824"/>
      <c r="F192" s="215">
        <f>C192/C192*100</f>
        <v>100</v>
      </c>
    </row>
    <row r="193" spans="1:9" s="7" customFormat="1" ht="18.75">
      <c r="A193" s="158" t="s">
        <v>13</v>
      </c>
      <c r="B193" s="219"/>
      <c r="C193" s="219"/>
      <c r="D193" s="284"/>
      <c r="E193" s="824"/>
      <c r="F193" s="215"/>
      <c r="H193" s="138"/>
      <c r="I193" s="138"/>
    </row>
    <row r="194" spans="1:9" s="7" customFormat="1" ht="18.75">
      <c r="A194" s="159" t="s">
        <v>14</v>
      </c>
      <c r="B194" s="44">
        <v>2</v>
      </c>
      <c r="C194" s="219">
        <v>1654.6</v>
      </c>
      <c r="D194" s="284">
        <f t="shared" ref="D194:D196" si="33">C194/B194/12*1000</f>
        <v>68941.666666666657</v>
      </c>
      <c r="E194" s="824"/>
      <c r="F194" s="215">
        <f>C194*100/C192</f>
        <v>6.9616365273441776</v>
      </c>
      <c r="H194" s="138"/>
      <c r="I194" s="138"/>
    </row>
    <row r="195" spans="1:9" s="7" customFormat="1" ht="18.75">
      <c r="A195" s="159" t="s">
        <v>15</v>
      </c>
      <c r="B195" s="44">
        <v>31.7</v>
      </c>
      <c r="C195" s="219">
        <v>19851.8</v>
      </c>
      <c r="D195" s="284">
        <f t="shared" si="33"/>
        <v>52186.645636172449</v>
      </c>
      <c r="E195" s="824"/>
      <c r="F195" s="215">
        <f>C195*100/C192</f>
        <v>83.525333019177538</v>
      </c>
      <c r="H195" s="138"/>
      <c r="I195" s="138"/>
    </row>
    <row r="196" spans="1:9" s="7" customFormat="1" ht="18.75">
      <c r="A196" s="159" t="s">
        <v>16</v>
      </c>
      <c r="B196" s="44">
        <v>7.4</v>
      </c>
      <c r="C196" s="219">
        <v>2261</v>
      </c>
      <c r="D196" s="284">
        <f t="shared" si="33"/>
        <v>25461.711711711712</v>
      </c>
      <c r="E196" s="824"/>
      <c r="F196" s="215">
        <f>C196/C192*100</f>
        <v>9.5130304534782955</v>
      </c>
    </row>
    <row r="197" spans="1:9" s="7" customFormat="1" ht="47.25">
      <c r="A197" s="156" t="s">
        <v>95</v>
      </c>
      <c r="B197" s="228"/>
      <c r="C197" s="219"/>
      <c r="D197" s="280"/>
      <c r="E197" s="812">
        <f>(C200+C202)/C198</f>
        <v>0.30429477916064546</v>
      </c>
      <c r="F197" s="215"/>
    </row>
    <row r="198" spans="1:9" s="7" customFormat="1" ht="18.75">
      <c r="A198" s="158" t="s">
        <v>17</v>
      </c>
      <c r="B198" s="214">
        <f>B200+B201+B202</f>
        <v>33.299999999999997</v>
      </c>
      <c r="C198" s="214">
        <f>C200+C201+C202</f>
        <v>19998.7</v>
      </c>
      <c r="D198" s="284">
        <f>C198/B198/12*1000</f>
        <v>50046.796796796807</v>
      </c>
      <c r="E198" s="812"/>
      <c r="F198" s="215">
        <f>C198/C198*100</f>
        <v>100</v>
      </c>
    </row>
    <row r="199" spans="1:9" s="7" customFormat="1" ht="18.75">
      <c r="A199" s="158" t="s">
        <v>13</v>
      </c>
      <c r="B199" s="219"/>
      <c r="C199" s="219"/>
      <c r="D199" s="284"/>
      <c r="E199" s="812"/>
      <c r="F199" s="215"/>
    </row>
    <row r="200" spans="1:9" s="7" customFormat="1" ht="18.75">
      <c r="A200" s="159" t="s">
        <v>14</v>
      </c>
      <c r="B200" s="226">
        <v>2</v>
      </c>
      <c r="C200" s="226">
        <v>1756.4</v>
      </c>
      <c r="D200" s="284">
        <f t="shared" ref="D200:D202" si="34">C200/B200/12*1000</f>
        <v>73183.333333333343</v>
      </c>
      <c r="E200" s="812"/>
      <c r="F200" s="215">
        <f>C200*100/C198</f>
        <v>8.7825708671063616</v>
      </c>
    </row>
    <row r="201" spans="1:9" s="7" customFormat="1" ht="18.75">
      <c r="A201" s="159" t="s">
        <v>15</v>
      </c>
      <c r="B201" s="226">
        <v>19.2</v>
      </c>
      <c r="C201" s="226">
        <v>13913.2</v>
      </c>
      <c r="D201" s="284">
        <f t="shared" si="34"/>
        <v>60387.152777777781</v>
      </c>
      <c r="E201" s="812"/>
      <c r="F201" s="215">
        <f>C201*100/C198</f>
        <v>69.570522083935458</v>
      </c>
    </row>
    <row r="202" spans="1:9" s="7" customFormat="1" ht="18.75">
      <c r="A202" s="159" t="s">
        <v>16</v>
      </c>
      <c r="B202" s="226">
        <v>12.1</v>
      </c>
      <c r="C202" s="226">
        <v>4329.1000000000004</v>
      </c>
      <c r="D202" s="284">
        <f t="shared" si="34"/>
        <v>29814.738292011025</v>
      </c>
      <c r="E202" s="812"/>
      <c r="F202" s="215">
        <f>C202/C198*100</f>
        <v>21.646907048958184</v>
      </c>
    </row>
    <row r="203" spans="1:9" s="7" customFormat="1" ht="18.75">
      <c r="A203" s="156" t="s">
        <v>96</v>
      </c>
      <c r="B203" s="228"/>
      <c r="C203" s="219"/>
      <c r="D203" s="280"/>
      <c r="E203" s="812">
        <f>(C206+C208)/C204</f>
        <v>0.41664679227283563</v>
      </c>
      <c r="F203" s="215"/>
    </row>
    <row r="204" spans="1:9" s="25" customFormat="1" ht="21" customHeight="1">
      <c r="A204" s="158" t="s">
        <v>17</v>
      </c>
      <c r="B204" s="214">
        <f>B206+B207+B208</f>
        <v>6</v>
      </c>
      <c r="C204" s="214">
        <f>C206+C207+C208</f>
        <v>3354.4</v>
      </c>
      <c r="D204" s="284">
        <f>C204/B204/12*1000</f>
        <v>46588.888888888898</v>
      </c>
      <c r="E204" s="812"/>
      <c r="F204" s="215">
        <f>C204/C204*100</f>
        <v>100</v>
      </c>
    </row>
    <row r="205" spans="1:9" s="25" customFormat="1" ht="18.75">
      <c r="A205" s="158" t="s">
        <v>13</v>
      </c>
      <c r="B205" s="219"/>
      <c r="C205" s="219"/>
      <c r="D205" s="284"/>
      <c r="E205" s="812"/>
      <c r="F205" s="215"/>
    </row>
    <row r="206" spans="1:9" s="25" customFormat="1" ht="18.75">
      <c r="A206" s="159" t="s">
        <v>14</v>
      </c>
      <c r="B206" s="221">
        <v>1</v>
      </c>
      <c r="C206" s="219">
        <v>791.1</v>
      </c>
      <c r="D206" s="284">
        <f t="shared" ref="D206:D208" si="35">C206/B206/12*1000</f>
        <v>65925</v>
      </c>
      <c r="E206" s="812"/>
      <c r="F206" s="215">
        <f>C206*100/C204</f>
        <v>23.583949439542092</v>
      </c>
    </row>
    <row r="207" spans="1:9" s="25" customFormat="1" ht="18.75">
      <c r="A207" s="159" t="s">
        <v>15</v>
      </c>
      <c r="B207" s="221">
        <v>3</v>
      </c>
      <c r="C207" s="219">
        <v>1956.8</v>
      </c>
      <c r="D207" s="284">
        <f t="shared" si="35"/>
        <v>54355.555555555555</v>
      </c>
      <c r="E207" s="812"/>
      <c r="F207" s="215">
        <f>C207*100/C204</f>
        <v>58.335320772716429</v>
      </c>
    </row>
    <row r="208" spans="1:9" s="25" customFormat="1" ht="18.75">
      <c r="A208" s="159" t="s">
        <v>16</v>
      </c>
      <c r="B208" s="221">
        <v>2</v>
      </c>
      <c r="C208" s="219">
        <v>606.5</v>
      </c>
      <c r="D208" s="284">
        <f t="shared" si="35"/>
        <v>25270.833333333332</v>
      </c>
      <c r="E208" s="812"/>
      <c r="F208" s="215">
        <f>C208/C204*100</f>
        <v>18.080729787741472</v>
      </c>
    </row>
    <row r="209" spans="1:6" s="25" customFormat="1" ht="31.5">
      <c r="A209" s="156" t="s">
        <v>97</v>
      </c>
      <c r="B209" s="228"/>
      <c r="C209" s="219"/>
      <c r="D209" s="280"/>
      <c r="E209" s="812">
        <f>(C212+C214)/C210</f>
        <v>0.36035839160839156</v>
      </c>
      <c r="F209" s="215"/>
    </row>
    <row r="210" spans="1:6" s="25" customFormat="1" ht="20.25" customHeight="1">
      <c r="A210" s="158" t="s">
        <v>17</v>
      </c>
      <c r="B210" s="214">
        <f>B212+B213+B214</f>
        <v>6.7</v>
      </c>
      <c r="C210" s="214">
        <f>C212+C213+C214</f>
        <v>4118.4000000000005</v>
      </c>
      <c r="D210" s="284">
        <f>C210/B210/12*1000</f>
        <v>51223.880597014933</v>
      </c>
      <c r="E210" s="812"/>
      <c r="F210" s="215">
        <f>C210/C210*100</f>
        <v>100</v>
      </c>
    </row>
    <row r="211" spans="1:6" s="25" customFormat="1" ht="18.75">
      <c r="A211" s="158" t="s">
        <v>13</v>
      </c>
      <c r="B211" s="219"/>
      <c r="C211" s="219"/>
      <c r="D211" s="284"/>
      <c r="E211" s="812"/>
      <c r="F211" s="215"/>
    </row>
    <row r="212" spans="1:6" s="25" customFormat="1" ht="18.75">
      <c r="A212" s="159" t="s">
        <v>14</v>
      </c>
      <c r="B212" s="221">
        <v>1</v>
      </c>
      <c r="C212" s="219">
        <v>938.9</v>
      </c>
      <c r="D212" s="284">
        <f t="shared" ref="D212:D214" si="36">C212/B212/12*1000</f>
        <v>78241.666666666657</v>
      </c>
      <c r="E212" s="812"/>
      <c r="F212" s="215">
        <f>C212*100/C210</f>
        <v>22.79768842268842</v>
      </c>
    </row>
    <row r="213" spans="1:6" s="25" customFormat="1" ht="18.75">
      <c r="A213" s="159" t="s">
        <v>15</v>
      </c>
      <c r="B213" s="221">
        <v>3.9</v>
      </c>
      <c r="C213" s="219">
        <v>2634.3</v>
      </c>
      <c r="D213" s="284">
        <f t="shared" si="36"/>
        <v>56288.461538461546</v>
      </c>
      <c r="E213" s="812"/>
      <c r="F213" s="215">
        <f>C213*100/C210</f>
        <v>63.964160839160833</v>
      </c>
    </row>
    <row r="214" spans="1:6" s="25" customFormat="1" ht="18.75">
      <c r="A214" s="159" t="s">
        <v>16</v>
      </c>
      <c r="B214" s="221">
        <v>1.8</v>
      </c>
      <c r="C214" s="219">
        <v>545.20000000000005</v>
      </c>
      <c r="D214" s="284">
        <f t="shared" si="36"/>
        <v>25240.740740740745</v>
      </c>
      <c r="E214" s="812"/>
      <c r="F214" s="215">
        <f>C214/C210*100</f>
        <v>13.238150738150736</v>
      </c>
    </row>
    <row r="215" spans="1:6" s="25" customFormat="1" ht="18.75">
      <c r="A215" s="156" t="s">
        <v>98</v>
      </c>
      <c r="B215" s="228"/>
      <c r="C215" s="219"/>
      <c r="D215" s="280"/>
      <c r="E215" s="812">
        <f>(C218+C220)/C216</f>
        <v>0.1412566975158305</v>
      </c>
      <c r="F215" s="215"/>
    </row>
    <row r="216" spans="1:6" s="25" customFormat="1" ht="18.75">
      <c r="A216" s="158" t="s">
        <v>17</v>
      </c>
      <c r="B216" s="214">
        <f>B218+B219+B220</f>
        <v>4.4000000000000004</v>
      </c>
      <c r="C216" s="214">
        <f>C218+C219+C220</f>
        <v>2053</v>
      </c>
      <c r="D216" s="284">
        <f>C216/B216/12*1000</f>
        <v>38882.57575757576</v>
      </c>
      <c r="E216" s="812"/>
      <c r="F216" s="215">
        <f>C216/C216*100</f>
        <v>100</v>
      </c>
    </row>
    <row r="217" spans="1:6" s="25" customFormat="1" ht="18.75">
      <c r="A217" s="158" t="s">
        <v>13</v>
      </c>
      <c r="B217" s="219"/>
      <c r="C217" s="219"/>
      <c r="D217" s="284"/>
      <c r="E217" s="812"/>
      <c r="F217" s="215"/>
    </row>
    <row r="218" spans="1:6" s="25" customFormat="1" ht="18.75">
      <c r="A218" s="159" t="s">
        <v>14</v>
      </c>
      <c r="B218" s="221"/>
      <c r="C218" s="219"/>
      <c r="D218" s="284" t="e">
        <f t="shared" ref="D218:D220" si="37">C218/B218/12*1000</f>
        <v>#DIV/0!</v>
      </c>
      <c r="E218" s="812"/>
      <c r="F218" s="215">
        <f>C218*100/C216</f>
        <v>0</v>
      </c>
    </row>
    <row r="219" spans="1:6" s="25" customFormat="1" ht="18.75">
      <c r="A219" s="159" t="s">
        <v>15</v>
      </c>
      <c r="B219" s="221">
        <v>3.4</v>
      </c>
      <c r="C219" s="219">
        <v>1763</v>
      </c>
      <c r="D219" s="284">
        <f t="shared" si="37"/>
        <v>43210.784313725489</v>
      </c>
      <c r="E219" s="812"/>
      <c r="F219" s="215">
        <f>C219*100/C216</f>
        <v>85.874330248416953</v>
      </c>
    </row>
    <row r="220" spans="1:6" s="25" customFormat="1" ht="18.75">
      <c r="A220" s="159" t="s">
        <v>16</v>
      </c>
      <c r="B220" s="221">
        <v>1</v>
      </c>
      <c r="C220" s="219">
        <v>290</v>
      </c>
      <c r="D220" s="284">
        <f t="shared" si="37"/>
        <v>24166.666666666668</v>
      </c>
      <c r="E220" s="812"/>
      <c r="F220" s="215">
        <f>C220/C216*100</f>
        <v>14.12566975158305</v>
      </c>
    </row>
    <row r="221" spans="1:6" s="25" customFormat="1" ht="25.5" customHeight="1">
      <c r="A221" s="156" t="s">
        <v>99</v>
      </c>
      <c r="B221" s="228"/>
      <c r="C221" s="219"/>
      <c r="D221" s="280"/>
      <c r="E221" s="812">
        <f>(C224+C226)/C222</f>
        <v>0.49663419325166192</v>
      </c>
      <c r="F221" s="215"/>
    </row>
    <row r="222" spans="1:6" s="7" customFormat="1" ht="18.75">
      <c r="A222" s="158" t="s">
        <v>17</v>
      </c>
      <c r="B222" s="214">
        <f>B224+B225+B226</f>
        <v>4.7</v>
      </c>
      <c r="C222" s="214">
        <f>C224+C225+C226</f>
        <v>2391.7000000000003</v>
      </c>
      <c r="D222" s="284">
        <f>C222/B222/12*1000</f>
        <v>42406.02836879433</v>
      </c>
      <c r="E222" s="812"/>
      <c r="F222" s="215">
        <f>C222/C222*100</f>
        <v>100</v>
      </c>
    </row>
    <row r="223" spans="1:6" s="7" customFormat="1" ht="20.25" customHeight="1">
      <c r="A223" s="158" t="s">
        <v>13</v>
      </c>
      <c r="B223" s="219"/>
      <c r="C223" s="219"/>
      <c r="D223" s="284"/>
      <c r="E223" s="812"/>
      <c r="F223" s="215"/>
    </row>
    <row r="224" spans="1:6" s="7" customFormat="1" ht="18.75">
      <c r="A224" s="159" t="s">
        <v>14</v>
      </c>
      <c r="B224" s="221">
        <v>1</v>
      </c>
      <c r="C224" s="219">
        <v>676.4</v>
      </c>
      <c r="D224" s="284">
        <f t="shared" ref="D224:D226" si="38">C224/B224/12*1000</f>
        <v>56366.666666666664</v>
      </c>
      <c r="E224" s="812"/>
      <c r="F224" s="215">
        <f>C224*100/C222</f>
        <v>28.281138938830118</v>
      </c>
    </row>
    <row r="225" spans="1:6" s="7" customFormat="1" ht="18.75">
      <c r="A225" s="159" t="s">
        <v>15</v>
      </c>
      <c r="B225" s="221">
        <v>2</v>
      </c>
      <c r="C225" s="219">
        <v>1203.9000000000001</v>
      </c>
      <c r="D225" s="284">
        <f t="shared" si="38"/>
        <v>50162.5</v>
      </c>
      <c r="E225" s="812"/>
      <c r="F225" s="215">
        <f>C225*100/C222</f>
        <v>50.336580674833797</v>
      </c>
    </row>
    <row r="226" spans="1:6" s="7" customFormat="1" ht="18.75">
      <c r="A226" s="159" t="s">
        <v>16</v>
      </c>
      <c r="B226" s="221">
        <v>1.7</v>
      </c>
      <c r="C226" s="219">
        <v>511.4</v>
      </c>
      <c r="D226" s="284">
        <f t="shared" si="38"/>
        <v>25068.627450980392</v>
      </c>
      <c r="E226" s="812"/>
      <c r="F226" s="215">
        <f>C226/C222*100</f>
        <v>21.382280386336074</v>
      </c>
    </row>
    <row r="227" spans="1:6" s="7" customFormat="1" ht="31.5">
      <c r="A227" s="156" t="s">
        <v>100</v>
      </c>
      <c r="B227" s="228"/>
      <c r="C227" s="219"/>
      <c r="D227" s="280"/>
      <c r="E227" s="812">
        <f>(C230+C232)/C228</f>
        <v>1</v>
      </c>
      <c r="F227" s="215"/>
    </row>
    <row r="228" spans="1:6" s="7" customFormat="1" ht="18.75">
      <c r="A228" s="158" t="s">
        <v>47</v>
      </c>
      <c r="B228" s="214">
        <f>B230+B231+B232</f>
        <v>2</v>
      </c>
      <c r="C228" s="214">
        <f>C230+C231+C232</f>
        <v>882.7</v>
      </c>
      <c r="D228" s="284">
        <f>C228/B228/12*1000</f>
        <v>36779.166666666672</v>
      </c>
      <c r="E228" s="812"/>
      <c r="F228" s="215">
        <f>C228/C228*100</f>
        <v>100</v>
      </c>
    </row>
    <row r="229" spans="1:6" s="7" customFormat="1" ht="18.75" customHeight="1">
      <c r="A229" s="158" t="s">
        <v>13</v>
      </c>
      <c r="B229" s="219"/>
      <c r="C229" s="219"/>
      <c r="D229" s="284"/>
      <c r="E229" s="812"/>
      <c r="F229" s="215"/>
    </row>
    <row r="230" spans="1:6" s="7" customFormat="1" ht="18.75">
      <c r="A230" s="159" t="s">
        <v>14</v>
      </c>
      <c r="B230" s="216">
        <v>1</v>
      </c>
      <c r="C230" s="219">
        <v>571.20000000000005</v>
      </c>
      <c r="D230" s="284">
        <f t="shared" ref="D230:D232" si="39">C230/B230/12*1000</f>
        <v>47600</v>
      </c>
      <c r="E230" s="812"/>
      <c r="F230" s="215">
        <f>C230*100/C228</f>
        <v>64.710547184774001</v>
      </c>
    </row>
    <row r="231" spans="1:6" s="7" customFormat="1" ht="18.75">
      <c r="A231" s="159" t="s">
        <v>15</v>
      </c>
      <c r="B231" s="226"/>
      <c r="C231" s="219"/>
      <c r="D231" s="284" t="e">
        <f t="shared" si="39"/>
        <v>#DIV/0!</v>
      </c>
      <c r="E231" s="812"/>
      <c r="F231" s="215">
        <f>C231*100/C228</f>
        <v>0</v>
      </c>
    </row>
    <row r="232" spans="1:6" s="7" customFormat="1" ht="18.75">
      <c r="A232" s="159" t="s">
        <v>16</v>
      </c>
      <c r="B232" s="226">
        <v>1</v>
      </c>
      <c r="C232" s="219">
        <v>311.5</v>
      </c>
      <c r="D232" s="284">
        <f t="shared" si="39"/>
        <v>25958.333333333332</v>
      </c>
      <c r="E232" s="812"/>
      <c r="F232" s="215">
        <f>C232/C228*100</f>
        <v>35.289452815226007</v>
      </c>
    </row>
    <row r="233" spans="1:6" s="7" customFormat="1" ht="31.5">
      <c r="A233" s="156" t="s">
        <v>101</v>
      </c>
      <c r="B233" s="228"/>
      <c r="C233" s="219"/>
      <c r="D233" s="280"/>
      <c r="E233" s="812">
        <f>(C236+C238)/C234</f>
        <v>0.68486954241510412</v>
      </c>
      <c r="F233" s="215"/>
    </row>
    <row r="234" spans="1:6" s="7" customFormat="1" ht="18.75">
      <c r="A234" s="158" t="s">
        <v>17</v>
      </c>
      <c r="B234" s="214">
        <f>B236+B237+B238</f>
        <v>3.4000000000000004</v>
      </c>
      <c r="C234" s="214">
        <f>C236+C237+C238</f>
        <v>1525.4</v>
      </c>
      <c r="D234" s="284">
        <f>C234/B234/12*1000</f>
        <v>37387.254901960783</v>
      </c>
      <c r="E234" s="812"/>
      <c r="F234" s="215">
        <f>C234/C234*100</f>
        <v>100</v>
      </c>
    </row>
    <row r="235" spans="1:6" s="7" customFormat="1" ht="18.75">
      <c r="A235" s="158" t="s">
        <v>13</v>
      </c>
      <c r="B235" s="219"/>
      <c r="C235" s="219"/>
      <c r="D235" s="284"/>
      <c r="E235" s="812"/>
      <c r="F235" s="215"/>
    </row>
    <row r="236" spans="1:6" s="7" customFormat="1" ht="18.75">
      <c r="A236" s="159" t="s">
        <v>14</v>
      </c>
      <c r="B236" s="221">
        <v>0.9</v>
      </c>
      <c r="C236" s="219">
        <v>525.79999999999995</v>
      </c>
      <c r="D236" s="284">
        <f t="shared" ref="D236:D238" si="40">C236/B236/12*1000</f>
        <v>48685.185185185182</v>
      </c>
      <c r="E236" s="812"/>
      <c r="F236" s="215">
        <f>C236*100/C234</f>
        <v>34.469647305624747</v>
      </c>
    </row>
    <row r="237" spans="1:6" s="7" customFormat="1" ht="18.75">
      <c r="A237" s="159" t="s">
        <v>15</v>
      </c>
      <c r="B237" s="221">
        <v>0.8</v>
      </c>
      <c r="C237" s="219">
        <v>480.7</v>
      </c>
      <c r="D237" s="284">
        <f t="shared" si="40"/>
        <v>50072.916666666664</v>
      </c>
      <c r="E237" s="812"/>
      <c r="F237" s="215">
        <f>C237*100/C234</f>
        <v>31.513045758489575</v>
      </c>
    </row>
    <row r="238" spans="1:6" s="7" customFormat="1" ht="18.75">
      <c r="A238" s="159" t="s">
        <v>16</v>
      </c>
      <c r="B238" s="221">
        <v>1.7</v>
      </c>
      <c r="C238" s="219">
        <v>518.9</v>
      </c>
      <c r="D238" s="284">
        <f t="shared" si="40"/>
        <v>25436.274509803923</v>
      </c>
      <c r="E238" s="812"/>
      <c r="F238" s="215">
        <f>C238/C234*100</f>
        <v>34.017306935885664</v>
      </c>
    </row>
    <row r="239" spans="1:6" s="7" customFormat="1" ht="31.5">
      <c r="A239" s="156" t="s">
        <v>102</v>
      </c>
      <c r="B239" s="228"/>
      <c r="C239" s="219"/>
      <c r="D239" s="280"/>
      <c r="E239" s="812">
        <f>(C242+C244)/C240</f>
        <v>0.40177028451001051</v>
      </c>
      <c r="F239" s="215"/>
    </row>
    <row r="240" spans="1:6" s="7" customFormat="1" ht="18.75">
      <c r="A240" s="158" t="s">
        <v>17</v>
      </c>
      <c r="B240" s="214">
        <f>B242+B243+B244</f>
        <v>5.5</v>
      </c>
      <c r="C240" s="214">
        <f>C242+C243+C244</f>
        <v>2372.5</v>
      </c>
      <c r="D240" s="284">
        <f>C240/B240/12*1000</f>
        <v>35946.969696969696</v>
      </c>
      <c r="E240" s="812"/>
      <c r="F240" s="215">
        <f>C240/C240*100</f>
        <v>100</v>
      </c>
    </row>
    <row r="241" spans="1:6" s="7" customFormat="1" ht="18.75">
      <c r="A241" s="158" t="s">
        <v>13</v>
      </c>
      <c r="B241" s="219"/>
      <c r="C241" s="219"/>
      <c r="D241" s="284"/>
      <c r="E241" s="812"/>
      <c r="F241" s="215"/>
    </row>
    <row r="242" spans="1:6" s="7" customFormat="1" ht="18" customHeight="1">
      <c r="A242" s="159" t="s">
        <v>14</v>
      </c>
      <c r="B242" s="221">
        <v>1</v>
      </c>
      <c r="C242" s="219">
        <v>515.79999999999995</v>
      </c>
      <c r="D242" s="284">
        <f t="shared" ref="D242:D244" si="41">C242/B242/12*1000</f>
        <v>42983.333333333328</v>
      </c>
      <c r="E242" s="812"/>
      <c r="F242" s="215">
        <f>C242*100/C240</f>
        <v>21.740779768177024</v>
      </c>
    </row>
    <row r="243" spans="1:6" s="7" customFormat="1" ht="18.75">
      <c r="A243" s="159" t="s">
        <v>15</v>
      </c>
      <c r="B243" s="221">
        <v>3</v>
      </c>
      <c r="C243" s="219">
        <v>1419.3</v>
      </c>
      <c r="D243" s="284">
        <f t="shared" si="41"/>
        <v>39425</v>
      </c>
      <c r="E243" s="812"/>
      <c r="F243" s="215">
        <f>C243*100/C240</f>
        <v>59.822971548998943</v>
      </c>
    </row>
    <row r="244" spans="1:6" s="7" customFormat="1" ht="18.75">
      <c r="A244" s="159" t="s">
        <v>16</v>
      </c>
      <c r="B244" s="221">
        <v>1.5</v>
      </c>
      <c r="C244" s="219">
        <v>437.4</v>
      </c>
      <c r="D244" s="284">
        <f t="shared" si="41"/>
        <v>24299.999999999996</v>
      </c>
      <c r="E244" s="812"/>
      <c r="F244" s="215">
        <f>C244/C240*100</f>
        <v>18.436248682824026</v>
      </c>
    </row>
    <row r="245" spans="1:6" s="7" customFormat="1" ht="31.5">
      <c r="A245" s="156" t="s">
        <v>103</v>
      </c>
      <c r="B245" s="228"/>
      <c r="C245" s="219"/>
      <c r="D245" s="280"/>
      <c r="E245" s="812">
        <f>(C248+C250)/C246</f>
        <v>0.70863019995403354</v>
      </c>
      <c r="F245" s="215"/>
    </row>
    <row r="246" spans="1:6" s="7" customFormat="1" ht="18.75">
      <c r="A246" s="158" t="s">
        <v>17</v>
      </c>
      <c r="B246" s="214">
        <f>B248+B249+B250</f>
        <v>4.2</v>
      </c>
      <c r="C246" s="214">
        <f>C248+C249+C250</f>
        <v>1740.3999999999999</v>
      </c>
      <c r="D246" s="284">
        <f>C246/B246/12*1000</f>
        <v>34531.746031746028</v>
      </c>
      <c r="E246" s="812"/>
      <c r="F246" s="215">
        <f>C246/C246*100</f>
        <v>100</v>
      </c>
    </row>
    <row r="247" spans="1:6" s="7" customFormat="1" ht="18.75">
      <c r="A247" s="158" t="s">
        <v>13</v>
      </c>
      <c r="B247" s="219"/>
      <c r="C247" s="219"/>
      <c r="D247" s="284"/>
      <c r="E247" s="812"/>
      <c r="F247" s="215"/>
    </row>
    <row r="248" spans="1:6" s="7" customFormat="1" ht="18.75" customHeight="1">
      <c r="A248" s="159" t="s">
        <v>14</v>
      </c>
      <c r="B248" s="221">
        <v>1</v>
      </c>
      <c r="C248" s="219">
        <v>546</v>
      </c>
      <c r="D248" s="284">
        <f t="shared" ref="D248:D250" si="42">C248/B248/12*1000</f>
        <v>45500</v>
      </c>
      <c r="E248" s="812"/>
      <c r="F248" s="215">
        <f>C248*100/C246</f>
        <v>31.372098368191224</v>
      </c>
    </row>
    <row r="249" spans="1:6" s="7" customFormat="1" ht="18.75">
      <c r="A249" s="159" t="s">
        <v>15</v>
      </c>
      <c r="B249" s="221">
        <v>1</v>
      </c>
      <c r="C249" s="219">
        <v>507.1</v>
      </c>
      <c r="D249" s="284">
        <f t="shared" si="42"/>
        <v>42258.333333333336</v>
      </c>
      <c r="E249" s="812"/>
      <c r="F249" s="215">
        <f>C249*100/C246</f>
        <v>29.136980004596648</v>
      </c>
    </row>
    <row r="250" spans="1:6" s="7" customFormat="1" ht="18.75">
      <c r="A250" s="159" t="s">
        <v>16</v>
      </c>
      <c r="B250" s="221">
        <v>2.2000000000000002</v>
      </c>
      <c r="C250" s="219">
        <v>687.3</v>
      </c>
      <c r="D250" s="284">
        <f t="shared" si="42"/>
        <v>26034.090909090908</v>
      </c>
      <c r="E250" s="812"/>
      <c r="F250" s="215">
        <f>C250/C246*100</f>
        <v>39.490921627212131</v>
      </c>
    </row>
    <row r="251" spans="1:6" s="7" customFormat="1" ht="31.5">
      <c r="A251" s="156" t="s">
        <v>104</v>
      </c>
      <c r="B251" s="228"/>
      <c r="C251" s="219"/>
      <c r="D251" s="280"/>
      <c r="E251" s="812">
        <f>(C254+C256)/C252</f>
        <v>1</v>
      </c>
      <c r="F251" s="215"/>
    </row>
    <row r="252" spans="1:6" s="7" customFormat="1" ht="18.75">
      <c r="A252" s="158" t="s">
        <v>47</v>
      </c>
      <c r="B252" s="214">
        <f>B254+B255+B256</f>
        <v>2.8</v>
      </c>
      <c r="C252" s="214">
        <f>C254+C255+C256</f>
        <v>1116.2</v>
      </c>
      <c r="D252" s="284">
        <f>C252/B252/12*1000</f>
        <v>33220.238095238092</v>
      </c>
      <c r="E252" s="812"/>
      <c r="F252" s="215">
        <f>C252/C252*100</f>
        <v>100</v>
      </c>
    </row>
    <row r="253" spans="1:6" s="7" customFormat="1" ht="18.75">
      <c r="A253" s="158" t="s">
        <v>13</v>
      </c>
      <c r="B253" s="219"/>
      <c r="C253" s="219"/>
      <c r="D253" s="284"/>
      <c r="E253" s="812"/>
      <c r="F253" s="215"/>
    </row>
    <row r="254" spans="1:6" s="7" customFormat="1" ht="18.75" customHeight="1">
      <c r="A254" s="159" t="s">
        <v>14</v>
      </c>
      <c r="B254" s="216">
        <v>1</v>
      </c>
      <c r="C254" s="219">
        <v>542</v>
      </c>
      <c r="D254" s="284">
        <f t="shared" ref="D254:D256" si="43">C254/B254/12*1000</f>
        <v>45166.666666666664</v>
      </c>
      <c r="E254" s="812"/>
      <c r="F254" s="215">
        <f>C254*100/C252</f>
        <v>48.557606163769933</v>
      </c>
    </row>
    <row r="255" spans="1:6" s="7" customFormat="1" ht="18.75">
      <c r="A255" s="159" t="s">
        <v>15</v>
      </c>
      <c r="B255" s="221"/>
      <c r="C255" s="219"/>
      <c r="D255" s="284" t="e">
        <f t="shared" si="43"/>
        <v>#DIV/0!</v>
      </c>
      <c r="E255" s="812"/>
      <c r="F255" s="215">
        <f>C255*100/C252</f>
        <v>0</v>
      </c>
    </row>
    <row r="256" spans="1:6" s="7" customFormat="1" ht="18.75">
      <c r="A256" s="159" t="s">
        <v>16</v>
      </c>
      <c r="B256" s="221">
        <v>1.8</v>
      </c>
      <c r="C256" s="219">
        <v>574.20000000000005</v>
      </c>
      <c r="D256" s="284">
        <f t="shared" si="43"/>
        <v>26583.333333333332</v>
      </c>
      <c r="E256" s="812"/>
      <c r="F256" s="215">
        <f>C256/C252*100</f>
        <v>51.442393836230075</v>
      </c>
    </row>
    <row r="257" spans="1:6" s="7" customFormat="1" ht="31.5">
      <c r="A257" s="156" t="s">
        <v>105</v>
      </c>
      <c r="B257" s="228"/>
      <c r="C257" s="219"/>
      <c r="D257" s="280"/>
      <c r="E257" s="812">
        <f>(C260+C262)/C258</f>
        <v>0.23358237547892718</v>
      </c>
      <c r="F257" s="215"/>
    </row>
    <row r="258" spans="1:6" s="7" customFormat="1" ht="18.75">
      <c r="A258" s="158" t="s">
        <v>47</v>
      </c>
      <c r="B258" s="214">
        <f>B260+B261+B262</f>
        <v>9.5</v>
      </c>
      <c r="C258" s="214">
        <f>C260+C261+C262</f>
        <v>5220</v>
      </c>
      <c r="D258" s="284">
        <f>C258/B258/12*1000</f>
        <v>45789.473684210527</v>
      </c>
      <c r="E258" s="812"/>
      <c r="F258" s="215">
        <f>C258/C258*100</f>
        <v>100</v>
      </c>
    </row>
    <row r="259" spans="1:6" s="7" customFormat="1" ht="18.75">
      <c r="A259" s="158" t="s">
        <v>13</v>
      </c>
      <c r="B259" s="219"/>
      <c r="C259" s="219"/>
      <c r="D259" s="284"/>
      <c r="E259" s="812"/>
      <c r="F259" s="215"/>
    </row>
    <row r="260" spans="1:6" s="7" customFormat="1" ht="18" customHeight="1">
      <c r="A260" s="159" t="s">
        <v>14</v>
      </c>
      <c r="B260" s="221"/>
      <c r="C260" s="219"/>
      <c r="D260" s="284" t="e">
        <f t="shared" ref="D260:D262" si="44">C260/B260/12*1000</f>
        <v>#DIV/0!</v>
      </c>
      <c r="E260" s="812"/>
      <c r="F260" s="215">
        <f>C260*100/C258</f>
        <v>0</v>
      </c>
    </row>
    <row r="261" spans="1:6" s="7" customFormat="1" ht="18.75">
      <c r="A261" s="159" t="s">
        <v>15</v>
      </c>
      <c r="B261" s="221">
        <v>6.1</v>
      </c>
      <c r="C261" s="219">
        <v>4000.7</v>
      </c>
      <c r="D261" s="284">
        <f t="shared" si="44"/>
        <v>54654.371584699453</v>
      </c>
      <c r="E261" s="812"/>
      <c r="F261" s="215">
        <f>C261*100/C258</f>
        <v>76.641762452107287</v>
      </c>
    </row>
    <row r="262" spans="1:6" s="7" customFormat="1" ht="18.75">
      <c r="A262" s="159" t="s">
        <v>16</v>
      </c>
      <c r="B262" s="221">
        <v>3.4</v>
      </c>
      <c r="C262" s="219">
        <v>1219.3</v>
      </c>
      <c r="D262" s="284">
        <f t="shared" si="44"/>
        <v>29884.803921568629</v>
      </c>
      <c r="E262" s="812"/>
      <c r="F262" s="215">
        <f>C262/C258*100</f>
        <v>23.358237547892717</v>
      </c>
    </row>
    <row r="263" spans="1:6" s="7" customFormat="1" ht="41.25" customHeight="1">
      <c r="A263" s="156" t="s">
        <v>106</v>
      </c>
      <c r="B263" s="228"/>
      <c r="C263" s="219"/>
      <c r="D263" s="280"/>
      <c r="E263" s="812">
        <f>(C266+C268)/C264</f>
        <v>1</v>
      </c>
      <c r="F263" s="215"/>
    </row>
    <row r="264" spans="1:6" s="7" customFormat="1" ht="18.75">
      <c r="A264" s="158" t="s">
        <v>17</v>
      </c>
      <c r="B264" s="214">
        <f>B266+B267+B268</f>
        <v>1.7</v>
      </c>
      <c r="C264" s="214">
        <f>C266+C267+C268</f>
        <v>714.8</v>
      </c>
      <c r="D264" s="284">
        <f>C264/B264/12*1000</f>
        <v>35039.215686274511</v>
      </c>
      <c r="E264" s="812"/>
      <c r="F264" s="215">
        <f>C264/C264*100</f>
        <v>100</v>
      </c>
    </row>
    <row r="265" spans="1:6" s="7" customFormat="1" ht="18.75">
      <c r="A265" s="158" t="s">
        <v>13</v>
      </c>
      <c r="B265" s="219"/>
      <c r="C265" s="219"/>
      <c r="D265" s="284"/>
      <c r="E265" s="812"/>
      <c r="F265" s="215"/>
    </row>
    <row r="266" spans="1:6" s="7" customFormat="1" ht="19.5" customHeight="1">
      <c r="A266" s="159" t="s">
        <v>14</v>
      </c>
      <c r="B266" s="221">
        <v>1</v>
      </c>
      <c r="C266" s="219">
        <v>488.7</v>
      </c>
      <c r="D266" s="284">
        <f t="shared" ref="D266:D268" si="45">C266/B266/12*1000</f>
        <v>40725</v>
      </c>
      <c r="E266" s="812"/>
      <c r="F266" s="215">
        <f>C266*100/C264</f>
        <v>68.3687744823727</v>
      </c>
    </row>
    <row r="267" spans="1:6" s="7" customFormat="1" ht="18.75">
      <c r="A267" s="159" t="s">
        <v>15</v>
      </c>
      <c r="B267" s="221"/>
      <c r="C267" s="219"/>
      <c r="D267" s="284" t="e">
        <f t="shared" si="45"/>
        <v>#DIV/0!</v>
      </c>
      <c r="E267" s="812"/>
      <c r="F267" s="215">
        <f>C267*100/C264</f>
        <v>0</v>
      </c>
    </row>
    <row r="268" spans="1:6" s="7" customFormat="1" ht="18.75">
      <c r="A268" s="159" t="s">
        <v>16</v>
      </c>
      <c r="B268" s="221">
        <v>0.7</v>
      </c>
      <c r="C268" s="219">
        <v>226.1</v>
      </c>
      <c r="D268" s="284">
        <f t="shared" si="45"/>
        <v>26916.666666666668</v>
      </c>
      <c r="E268" s="812"/>
      <c r="F268" s="215">
        <f>C268/C264*100</f>
        <v>31.63122551762731</v>
      </c>
    </row>
    <row r="269" spans="1:6" s="7" customFormat="1" ht="31.5">
      <c r="A269" s="164" t="s">
        <v>26</v>
      </c>
      <c r="B269" s="229"/>
      <c r="C269" s="219"/>
      <c r="D269" s="280"/>
      <c r="E269" s="812">
        <f>(C272+C274)/C270</f>
        <v>0.31080230335164233</v>
      </c>
      <c r="F269" s="215"/>
    </row>
    <row r="270" spans="1:6" s="7" customFormat="1" ht="18.75">
      <c r="A270" s="161" t="s">
        <v>48</v>
      </c>
      <c r="B270" s="220">
        <f>SUM(B272:B274)</f>
        <v>125.3</v>
      </c>
      <c r="C270" s="220">
        <f>SUM(C272:C274)</f>
        <v>69255.600000000006</v>
      </c>
      <c r="D270" s="284">
        <f>C270/B270/12*1000</f>
        <v>46059.856344772554</v>
      </c>
      <c r="E270" s="812"/>
      <c r="F270" s="215">
        <f>C270/C270*100</f>
        <v>100</v>
      </c>
    </row>
    <row r="271" spans="1:6" s="7" customFormat="1" ht="18.75">
      <c r="A271" s="161" t="s">
        <v>13</v>
      </c>
      <c r="B271" s="220"/>
      <c r="C271" s="219"/>
      <c r="D271" s="284"/>
      <c r="E271" s="812"/>
      <c r="F271" s="215"/>
    </row>
    <row r="272" spans="1:6" s="7" customFormat="1" ht="20.25" customHeight="1">
      <c r="A272" s="159" t="s">
        <v>14</v>
      </c>
      <c r="B272" s="220">
        <f>B266+B260+B254+B248+B242+B236+B230+B224+B218+B212+B206+B200+B194</f>
        <v>12.9</v>
      </c>
      <c r="C272" s="220">
        <f t="shared" ref="B272:C274" si="46">C266+C260+C254+C248+C242+C236+C230+C224+C218+C212+C206+C200+C194</f>
        <v>9006.9000000000015</v>
      </c>
      <c r="D272" s="284">
        <f t="shared" ref="D272:D274" si="47">C272/B272/12*1000</f>
        <v>58184.108527131793</v>
      </c>
      <c r="E272" s="812"/>
      <c r="F272" s="215">
        <f>C272*100/C270</f>
        <v>13.005302098314072</v>
      </c>
    </row>
    <row r="273" spans="1:6" s="7" customFormat="1" ht="18.75">
      <c r="A273" s="159" t="s">
        <v>15</v>
      </c>
      <c r="B273" s="220">
        <f t="shared" si="46"/>
        <v>74.099999999999994</v>
      </c>
      <c r="C273" s="220">
        <f t="shared" si="46"/>
        <v>47730.8</v>
      </c>
      <c r="D273" s="284">
        <f t="shared" si="47"/>
        <v>53678.362573099424</v>
      </c>
      <c r="E273" s="812"/>
      <c r="F273" s="215">
        <f>C273*100/C270</f>
        <v>68.919769664835755</v>
      </c>
    </row>
    <row r="274" spans="1:6" s="7" customFormat="1" ht="18.75">
      <c r="A274" s="159" t="s">
        <v>16</v>
      </c>
      <c r="B274" s="220">
        <f t="shared" si="46"/>
        <v>38.299999999999997</v>
      </c>
      <c r="C274" s="220">
        <f t="shared" si="46"/>
        <v>12517.9</v>
      </c>
      <c r="D274" s="284">
        <f t="shared" si="47"/>
        <v>27236.510008703219</v>
      </c>
      <c r="E274" s="812"/>
      <c r="F274" s="215">
        <f>C274/C270*100</f>
        <v>18.074928236850159</v>
      </c>
    </row>
    <row r="275" spans="1:6" s="7" customFormat="1" ht="18.75">
      <c r="A275" s="814" t="s">
        <v>27</v>
      </c>
      <c r="B275" s="814"/>
      <c r="C275" s="814"/>
      <c r="D275" s="814"/>
      <c r="E275" s="814"/>
      <c r="F275" s="215"/>
    </row>
    <row r="276" spans="1:6" s="7" customFormat="1" ht="47.25">
      <c r="A276" s="168" t="s">
        <v>107</v>
      </c>
      <c r="B276" s="192"/>
      <c r="C276" s="219"/>
      <c r="D276" s="280"/>
      <c r="E276" s="812">
        <f>(C279+C281)/C277</f>
        <v>8.4651441314941761E-2</v>
      </c>
      <c r="F276" s="215"/>
    </row>
    <row r="277" spans="1:6" s="7" customFormat="1" ht="18.75">
      <c r="A277" s="158" t="s">
        <v>47</v>
      </c>
      <c r="B277" s="214">
        <f>B279+B280+B281</f>
        <v>22.4</v>
      </c>
      <c r="C277" s="214">
        <f>C279+C280+C281</f>
        <v>9685.6</v>
      </c>
      <c r="D277" s="284">
        <f>C277/B277/12*1000</f>
        <v>36032.738095238092</v>
      </c>
      <c r="E277" s="812"/>
      <c r="F277" s="215">
        <f>C277/C277*100</f>
        <v>100</v>
      </c>
    </row>
    <row r="278" spans="1:6" s="7" customFormat="1" ht="18.75" customHeight="1">
      <c r="A278" s="158" t="s">
        <v>13</v>
      </c>
      <c r="B278" s="219"/>
      <c r="C278" s="219"/>
      <c r="D278" s="284"/>
      <c r="E278" s="812"/>
      <c r="F278" s="215"/>
    </row>
    <row r="279" spans="1:6" s="7" customFormat="1" ht="18.75">
      <c r="A279" s="159" t="s">
        <v>14</v>
      </c>
      <c r="B279" s="226">
        <v>1</v>
      </c>
      <c r="C279" s="219">
        <v>559.79999999999995</v>
      </c>
      <c r="D279" s="284">
        <f t="shared" ref="D279:D281" si="48">C279/B279/12*1000</f>
        <v>46650</v>
      </c>
      <c r="E279" s="812"/>
      <c r="F279" s="215">
        <f>C279*100/C277</f>
        <v>5.7797142149169893</v>
      </c>
    </row>
    <row r="280" spans="1:6" s="7" customFormat="1" ht="18.75">
      <c r="A280" s="159" t="s">
        <v>15</v>
      </c>
      <c r="B280" s="226">
        <v>20.2</v>
      </c>
      <c r="C280" s="219">
        <v>8865.7000000000007</v>
      </c>
      <c r="D280" s="284">
        <f t="shared" si="48"/>
        <v>36574.669966996698</v>
      </c>
      <c r="E280" s="812"/>
      <c r="F280" s="215">
        <f>C280*100/C277</f>
        <v>91.534855868505829</v>
      </c>
    </row>
    <row r="281" spans="1:6" s="7" customFormat="1" ht="18.75">
      <c r="A281" s="159" t="s">
        <v>16</v>
      </c>
      <c r="B281" s="226">
        <v>1.2</v>
      </c>
      <c r="C281" s="219">
        <v>260.10000000000002</v>
      </c>
      <c r="D281" s="284">
        <f t="shared" si="48"/>
        <v>18062.500000000004</v>
      </c>
      <c r="E281" s="812"/>
      <c r="F281" s="215">
        <f>C281/C277*100</f>
        <v>2.6854299165771871</v>
      </c>
    </row>
    <row r="282" spans="1:6" s="7" customFormat="1" ht="31.5">
      <c r="A282" s="168" t="s">
        <v>108</v>
      </c>
      <c r="B282" s="192"/>
      <c r="C282" s="219"/>
      <c r="D282" s="280"/>
      <c r="E282" s="812">
        <f>(C285+C287)/C283</f>
        <v>0.23289468192307</v>
      </c>
      <c r="F282" s="215"/>
    </row>
    <row r="283" spans="1:6" s="7" customFormat="1" ht="18.75">
      <c r="A283" s="158" t="s">
        <v>47</v>
      </c>
      <c r="B283" s="214">
        <f>B285+B286+B287</f>
        <v>42.6</v>
      </c>
      <c r="C283" s="214">
        <f>C285+C286+C287</f>
        <v>16771.100000000002</v>
      </c>
      <c r="D283" s="284">
        <f>C283/B283/12*1000</f>
        <v>32807.316118935836</v>
      </c>
      <c r="E283" s="812"/>
      <c r="F283" s="215">
        <f>C283/C283*100</f>
        <v>100</v>
      </c>
    </row>
    <row r="284" spans="1:6" s="7" customFormat="1" ht="18.75">
      <c r="A284" s="158" t="s">
        <v>13</v>
      </c>
      <c r="B284" s="219"/>
      <c r="C284" s="219"/>
      <c r="D284" s="284"/>
      <c r="E284" s="812"/>
      <c r="F284" s="215"/>
    </row>
    <row r="285" spans="1:6" s="7" customFormat="1" ht="18.75">
      <c r="A285" s="159" t="s">
        <v>14</v>
      </c>
      <c r="B285" s="44">
        <v>2</v>
      </c>
      <c r="C285" s="219">
        <v>1119.7</v>
      </c>
      <c r="D285" s="284">
        <f t="shared" ref="D285:D287" si="49">C285/B285/12*1000</f>
        <v>46654.166666666672</v>
      </c>
      <c r="E285" s="812"/>
      <c r="F285" s="215">
        <f>C285*100/C283</f>
        <v>6.6763658913249566</v>
      </c>
    </row>
    <row r="286" spans="1:6" s="7" customFormat="1" ht="18.75">
      <c r="A286" s="159" t="s">
        <v>15</v>
      </c>
      <c r="B286" s="44">
        <v>29.3</v>
      </c>
      <c r="C286" s="219">
        <v>12865.2</v>
      </c>
      <c r="D286" s="284">
        <f t="shared" si="49"/>
        <v>36590.443686006831</v>
      </c>
      <c r="E286" s="812"/>
      <c r="F286" s="215">
        <f>C286*100/C283</f>
        <v>76.710531807692988</v>
      </c>
    </row>
    <row r="287" spans="1:6" s="7" customFormat="1" ht="18.75">
      <c r="A287" s="159" t="s">
        <v>16</v>
      </c>
      <c r="B287" s="44">
        <v>11.3</v>
      </c>
      <c r="C287" s="219">
        <v>2786.2</v>
      </c>
      <c r="D287" s="284">
        <f t="shared" si="49"/>
        <v>20547.197640117989</v>
      </c>
      <c r="E287" s="812"/>
      <c r="F287" s="215">
        <f>C287/C283*100</f>
        <v>16.613102300982042</v>
      </c>
    </row>
    <row r="288" spans="1:6" s="7" customFormat="1" ht="32.25">
      <c r="A288" s="169" t="s">
        <v>196</v>
      </c>
      <c r="B288" s="229"/>
      <c r="C288" s="219"/>
      <c r="D288" s="280"/>
      <c r="E288" s="812">
        <f>(C291+C293)/C289</f>
        <v>0.17862394024953979</v>
      </c>
      <c r="F288" s="215"/>
    </row>
    <row r="289" spans="1:8" s="7" customFormat="1" ht="18.75">
      <c r="A289" s="161" t="s">
        <v>48</v>
      </c>
      <c r="B289" s="214">
        <f>B291+B292+B293</f>
        <v>65</v>
      </c>
      <c r="C289" s="214">
        <f>C291+C292+C293</f>
        <v>26456.7</v>
      </c>
      <c r="D289" s="284">
        <f>C289/B289/12*1000</f>
        <v>33918.846153846156</v>
      </c>
      <c r="E289" s="812"/>
      <c r="F289" s="215">
        <f>C289/C289*100</f>
        <v>100</v>
      </c>
    </row>
    <row r="290" spans="1:8" s="7" customFormat="1" ht="18.75">
      <c r="A290" s="161" t="s">
        <v>13</v>
      </c>
      <c r="B290" s="220"/>
      <c r="C290" s="219"/>
      <c r="D290" s="284"/>
      <c r="E290" s="812"/>
      <c r="F290" s="215"/>
      <c r="H290" s="138"/>
    </row>
    <row r="291" spans="1:8" s="7" customFormat="1" ht="17.25" customHeight="1">
      <c r="A291" s="159" t="s">
        <v>14</v>
      </c>
      <c r="B291" s="220">
        <f>B279+B285</f>
        <v>3</v>
      </c>
      <c r="C291" s="220">
        <f>C279+C285</f>
        <v>1679.5</v>
      </c>
      <c r="D291" s="284">
        <f t="shared" ref="D291:D293" si="50">C291/B291/12*1000</f>
        <v>46652.777777777781</v>
      </c>
      <c r="E291" s="812"/>
      <c r="F291" s="215">
        <f>C291*100/C289</f>
        <v>6.3481084186614352</v>
      </c>
    </row>
    <row r="292" spans="1:8" s="7" customFormat="1" ht="18.75">
      <c r="A292" s="159" t="s">
        <v>15</v>
      </c>
      <c r="B292" s="220">
        <f t="shared" ref="B292:C293" si="51">B280+B286</f>
        <v>49.5</v>
      </c>
      <c r="C292" s="220">
        <f t="shared" si="51"/>
        <v>21730.9</v>
      </c>
      <c r="D292" s="284">
        <f t="shared" si="50"/>
        <v>36584.006734006733</v>
      </c>
      <c r="E292" s="812"/>
      <c r="F292" s="215">
        <f>C292*100/C289</f>
        <v>82.137605975046014</v>
      </c>
    </row>
    <row r="293" spans="1:8" s="7" customFormat="1" ht="18.75">
      <c r="A293" s="159" t="s">
        <v>16</v>
      </c>
      <c r="B293" s="220">
        <f t="shared" si="51"/>
        <v>12.5</v>
      </c>
      <c r="C293" s="220">
        <f t="shared" si="51"/>
        <v>3046.2999999999997</v>
      </c>
      <c r="D293" s="284">
        <f t="shared" si="50"/>
        <v>20308.666666666664</v>
      </c>
      <c r="E293" s="812"/>
      <c r="F293" s="215">
        <f>C293/C289*100</f>
        <v>11.514285606292544</v>
      </c>
    </row>
    <row r="294" spans="1:8" s="7" customFormat="1" ht="18.75">
      <c r="A294" s="814" t="s">
        <v>109</v>
      </c>
      <c r="B294" s="814"/>
      <c r="C294" s="814"/>
      <c r="D294" s="814"/>
      <c r="E294" s="814"/>
      <c r="F294" s="215"/>
    </row>
    <row r="295" spans="1:8" s="7" customFormat="1" ht="31.5">
      <c r="A295" s="168" t="s">
        <v>110</v>
      </c>
      <c r="B295" s="228"/>
      <c r="C295" s="230"/>
      <c r="D295" s="280"/>
      <c r="E295" s="816">
        <f>(C298+C300)/C296</f>
        <v>0.14935386726642016</v>
      </c>
      <c r="F295" s="215"/>
    </row>
    <row r="296" spans="1:8" s="7" customFormat="1" ht="18.75">
      <c r="A296" s="170" t="s">
        <v>47</v>
      </c>
      <c r="B296" s="214">
        <f>B298+B299+B300</f>
        <v>20.400000000000002</v>
      </c>
      <c r="C296" s="214">
        <f>C298+C299+C300</f>
        <v>10493.199999999999</v>
      </c>
      <c r="D296" s="284">
        <f>C296/B296/12*1000</f>
        <v>42864.37908496731</v>
      </c>
      <c r="E296" s="816"/>
      <c r="F296" s="215">
        <f>C296/C296*100</f>
        <v>100</v>
      </c>
    </row>
    <row r="297" spans="1:8" s="7" customFormat="1" ht="18.75" customHeight="1">
      <c r="A297" s="170" t="s">
        <v>13</v>
      </c>
      <c r="B297" s="230"/>
      <c r="C297" s="230"/>
      <c r="D297" s="284"/>
      <c r="E297" s="816"/>
      <c r="F297" s="215"/>
    </row>
    <row r="298" spans="1:8" s="7" customFormat="1" ht="18.75">
      <c r="A298" s="171" t="s">
        <v>14</v>
      </c>
      <c r="B298" s="44">
        <v>1</v>
      </c>
      <c r="C298" s="230">
        <v>709.3</v>
      </c>
      <c r="D298" s="284">
        <f t="shared" ref="D298:D300" si="52">C298/B298/12*1000</f>
        <v>59108.333333333328</v>
      </c>
      <c r="E298" s="816"/>
      <c r="F298" s="215">
        <f>C298*100/C296</f>
        <v>6.7596157511531283</v>
      </c>
    </row>
    <row r="299" spans="1:8" s="7" customFormat="1" ht="18.75">
      <c r="A299" s="171" t="s">
        <v>15</v>
      </c>
      <c r="B299" s="44">
        <v>17.100000000000001</v>
      </c>
      <c r="C299" s="230">
        <v>8926</v>
      </c>
      <c r="D299" s="284">
        <f t="shared" si="52"/>
        <v>43499.025341130597</v>
      </c>
      <c r="E299" s="816"/>
      <c r="F299" s="215">
        <f>C299*100/C296</f>
        <v>85.064613273357992</v>
      </c>
    </row>
    <row r="300" spans="1:8" s="7" customFormat="1" ht="18.75">
      <c r="A300" s="171" t="s">
        <v>16</v>
      </c>
      <c r="B300" s="44">
        <v>2.2999999999999998</v>
      </c>
      <c r="C300" s="230">
        <v>857.9</v>
      </c>
      <c r="D300" s="284">
        <f t="shared" si="52"/>
        <v>31083.333333333332</v>
      </c>
      <c r="E300" s="816"/>
      <c r="F300" s="215">
        <f>C300/C296*100</f>
        <v>8.1757709754888879</v>
      </c>
    </row>
    <row r="301" spans="1:8" s="7" customFormat="1" ht="31.5">
      <c r="A301" s="168" t="s">
        <v>113</v>
      </c>
      <c r="B301" s="228"/>
      <c r="C301" s="230"/>
      <c r="D301" s="280"/>
      <c r="E301" s="816">
        <f>(C304+C306)/C302</f>
        <v>0.36293614813812397</v>
      </c>
      <c r="F301" s="215"/>
    </row>
    <row r="302" spans="1:8" s="7" customFormat="1" ht="18.75">
      <c r="A302" s="170" t="s">
        <v>47</v>
      </c>
      <c r="B302" s="214">
        <f>B304+B305+B306</f>
        <v>38.799999999999997</v>
      </c>
      <c r="C302" s="214">
        <f>C304+C305+C306</f>
        <v>17734.8</v>
      </c>
      <c r="D302" s="284">
        <f>C302/B302/12*1000</f>
        <v>38090.206185567011</v>
      </c>
      <c r="E302" s="816"/>
      <c r="F302" s="215">
        <f>C302/C302*100</f>
        <v>100</v>
      </c>
    </row>
    <row r="303" spans="1:8" s="7" customFormat="1" ht="20.25" customHeight="1">
      <c r="A303" s="170" t="s">
        <v>13</v>
      </c>
      <c r="B303" s="230"/>
      <c r="C303" s="230"/>
      <c r="D303" s="284"/>
      <c r="E303" s="816"/>
      <c r="F303" s="215"/>
    </row>
    <row r="304" spans="1:8" s="7" customFormat="1" ht="18.75">
      <c r="A304" s="171" t="s">
        <v>14</v>
      </c>
      <c r="B304" s="226">
        <v>1.9</v>
      </c>
      <c r="C304" s="230">
        <v>2070.9</v>
      </c>
      <c r="D304" s="284">
        <f t="shared" ref="D304:D306" si="53">C304/B304/12*1000</f>
        <v>90828.947368421053</v>
      </c>
      <c r="E304" s="816"/>
      <c r="F304" s="215">
        <f>C304*100/C302</f>
        <v>11.677041748426822</v>
      </c>
    </row>
    <row r="305" spans="1:6" s="7" customFormat="1" ht="18.75">
      <c r="A305" s="171" t="s">
        <v>15</v>
      </c>
      <c r="B305" s="226">
        <v>22.3</v>
      </c>
      <c r="C305" s="230">
        <v>11298.2</v>
      </c>
      <c r="D305" s="284">
        <f t="shared" si="53"/>
        <v>42220.478325859498</v>
      </c>
      <c r="E305" s="816"/>
      <c r="F305" s="215">
        <f>C305*100/C302</f>
        <v>63.70638518618761</v>
      </c>
    </row>
    <row r="306" spans="1:6" s="7" customFormat="1" ht="18.75">
      <c r="A306" s="171" t="s">
        <v>16</v>
      </c>
      <c r="B306" s="226">
        <v>14.6</v>
      </c>
      <c r="C306" s="230">
        <v>4365.7</v>
      </c>
      <c r="D306" s="284">
        <f t="shared" si="53"/>
        <v>24918.378995433788</v>
      </c>
      <c r="E306" s="816"/>
      <c r="F306" s="215">
        <f>C306/C302*100</f>
        <v>24.61657306538557</v>
      </c>
    </row>
    <row r="307" spans="1:6" s="7" customFormat="1" ht="31.5">
      <c r="A307" s="172" t="s">
        <v>199</v>
      </c>
      <c r="B307" s="232"/>
      <c r="C307" s="230"/>
      <c r="D307" s="280"/>
      <c r="E307" s="816">
        <f>(C310+C312)/C308</f>
        <v>0.28354116480090685</v>
      </c>
      <c r="F307" s="215"/>
    </row>
    <row r="308" spans="1:6" s="7" customFormat="1" ht="18.75">
      <c r="A308" s="173" t="s">
        <v>48</v>
      </c>
      <c r="B308" s="214">
        <f>B310+B311+B312</f>
        <v>59.2</v>
      </c>
      <c r="C308" s="214">
        <f>C310+C311+C312</f>
        <v>28228</v>
      </c>
      <c r="D308" s="284">
        <f>C308/B308/12*1000</f>
        <v>39735.360360360362</v>
      </c>
      <c r="E308" s="816"/>
      <c r="F308" s="215">
        <f>C308/C308*100</f>
        <v>100</v>
      </c>
    </row>
    <row r="309" spans="1:6" s="7" customFormat="1" ht="18.75">
      <c r="A309" s="173" t="s">
        <v>13</v>
      </c>
      <c r="B309" s="231"/>
      <c r="C309" s="230"/>
      <c r="D309" s="284"/>
      <c r="E309" s="816"/>
      <c r="F309" s="215"/>
    </row>
    <row r="310" spans="1:6" s="7" customFormat="1" ht="18.75">
      <c r="A310" s="171" t="s">
        <v>14</v>
      </c>
      <c r="B310" s="231">
        <f>B304+B298</f>
        <v>2.9</v>
      </c>
      <c r="C310" s="231">
        <f>C304+C298</f>
        <v>2780.2</v>
      </c>
      <c r="D310" s="284">
        <f t="shared" ref="D310:D312" si="54">C310/B310/12*1000</f>
        <v>79890.80459770115</v>
      </c>
      <c r="E310" s="816"/>
      <c r="F310" s="215">
        <f>C310*100/C308</f>
        <v>9.8490860138869216</v>
      </c>
    </row>
    <row r="311" spans="1:6" s="7" customFormat="1" ht="18.75">
      <c r="A311" s="171" t="s">
        <v>15</v>
      </c>
      <c r="B311" s="231">
        <f t="shared" ref="B311:C312" si="55">B305+B299</f>
        <v>39.400000000000006</v>
      </c>
      <c r="C311" s="231">
        <f t="shared" si="55"/>
        <v>20224.2</v>
      </c>
      <c r="D311" s="284">
        <f t="shared" si="54"/>
        <v>42775.380710659898</v>
      </c>
      <c r="E311" s="816"/>
      <c r="F311" s="215">
        <f>C311*100/C308</f>
        <v>71.645883519909304</v>
      </c>
    </row>
    <row r="312" spans="1:6" s="7" customFormat="1" ht="18.75">
      <c r="A312" s="171" t="s">
        <v>16</v>
      </c>
      <c r="B312" s="231">
        <f t="shared" si="55"/>
        <v>16.899999999999999</v>
      </c>
      <c r="C312" s="231">
        <f t="shared" si="55"/>
        <v>5223.5999999999995</v>
      </c>
      <c r="D312" s="284">
        <f t="shared" si="54"/>
        <v>25757.396449704142</v>
      </c>
      <c r="E312" s="816"/>
      <c r="F312" s="215">
        <f>C312/C308*100</f>
        <v>18.505030466203767</v>
      </c>
    </row>
    <row r="313" spans="1:6" s="7" customFormat="1" ht="18.75">
      <c r="A313" s="814" t="s">
        <v>261</v>
      </c>
      <c r="B313" s="814"/>
      <c r="C313" s="814"/>
      <c r="D313" s="814"/>
      <c r="E313" s="814"/>
      <c r="F313" s="215"/>
    </row>
    <row r="314" spans="1:6" s="7" customFormat="1" ht="60" customHeight="1">
      <c r="A314" s="168" t="s">
        <v>112</v>
      </c>
      <c r="B314" s="49"/>
      <c r="C314" s="44"/>
      <c r="D314" s="281"/>
      <c r="E314" s="809">
        <f>(C317+C319)/C315</f>
        <v>0.15864111997706534</v>
      </c>
      <c r="F314" s="227"/>
    </row>
    <row r="315" spans="1:6" s="7" customFormat="1" ht="18.75" customHeight="1">
      <c r="A315" s="158" t="s">
        <v>48</v>
      </c>
      <c r="B315" s="214">
        <f>B317+B318+B319</f>
        <v>21.9</v>
      </c>
      <c r="C315" s="214">
        <f>C317+C318+C319</f>
        <v>10464.499999999998</v>
      </c>
      <c r="D315" s="284">
        <f>C315/B315/12*1000</f>
        <v>39819.254185692538</v>
      </c>
      <c r="E315" s="809"/>
      <c r="F315" s="227">
        <f>C315/C315*100</f>
        <v>100</v>
      </c>
    </row>
    <row r="316" spans="1:6" s="7" customFormat="1" ht="18.75" customHeight="1">
      <c r="A316" s="158" t="s">
        <v>13</v>
      </c>
      <c r="B316" s="213"/>
      <c r="C316" s="213"/>
      <c r="D316" s="284"/>
      <c r="E316" s="809"/>
      <c r="F316" s="227"/>
    </row>
    <row r="317" spans="1:6" s="7" customFormat="1" ht="18.75" customHeight="1">
      <c r="A317" s="159" t="s">
        <v>14</v>
      </c>
      <c r="B317" s="44">
        <v>1</v>
      </c>
      <c r="C317" s="44">
        <v>661.3</v>
      </c>
      <c r="D317" s="284">
        <f t="shared" ref="D317:D319" si="56">C317/B317/12*1000</f>
        <v>55108.333333333328</v>
      </c>
      <c r="E317" s="809"/>
      <c r="F317" s="227">
        <f>C317*100/C315</f>
        <v>6.3194610349276132</v>
      </c>
    </row>
    <row r="318" spans="1:6" s="7" customFormat="1" ht="18.75" customHeight="1">
      <c r="A318" s="159" t="s">
        <v>15</v>
      </c>
      <c r="B318" s="44">
        <v>18</v>
      </c>
      <c r="C318" s="44">
        <v>8804.4</v>
      </c>
      <c r="D318" s="284">
        <f t="shared" si="56"/>
        <v>40761.111111111109</v>
      </c>
      <c r="E318" s="809"/>
      <c r="F318" s="227">
        <f>C318*100/C315</f>
        <v>84.135888002293484</v>
      </c>
    </row>
    <row r="319" spans="1:6" s="7" customFormat="1" ht="18.75" customHeight="1">
      <c r="A319" s="159" t="s">
        <v>16</v>
      </c>
      <c r="B319" s="44">
        <v>2.9</v>
      </c>
      <c r="C319" s="44">
        <v>998.8</v>
      </c>
      <c r="D319" s="284">
        <f t="shared" si="56"/>
        <v>28701.149425287356</v>
      </c>
      <c r="E319" s="809"/>
      <c r="F319" s="227">
        <f>C319/C315*100</f>
        <v>9.5446509627789204</v>
      </c>
    </row>
    <row r="320" spans="1:6" s="7" customFormat="1" ht="41.25" customHeight="1">
      <c r="A320" s="168" t="s">
        <v>113</v>
      </c>
      <c r="B320" s="49"/>
      <c r="C320" s="213"/>
      <c r="D320" s="278"/>
      <c r="E320" s="809">
        <f>(C323+C325)/C321</f>
        <v>0.27364383645794538</v>
      </c>
      <c r="F320" s="227"/>
    </row>
    <row r="321" spans="1:9" s="7" customFormat="1" ht="18.75" customHeight="1">
      <c r="A321" s="158" t="s">
        <v>47</v>
      </c>
      <c r="B321" s="214">
        <f>B323+B324+B325</f>
        <v>55.4</v>
      </c>
      <c r="C321" s="214">
        <f>C323+C324+C325</f>
        <v>26045.9</v>
      </c>
      <c r="D321" s="298">
        <f>C321/B321/12*1000</f>
        <v>39178.549939831537</v>
      </c>
      <c r="E321" s="809"/>
      <c r="F321" s="227">
        <f>C321/C321*100</f>
        <v>100</v>
      </c>
    </row>
    <row r="322" spans="1:9" s="7" customFormat="1" ht="18.75" customHeight="1">
      <c r="A322" s="158" t="s">
        <v>13</v>
      </c>
      <c r="B322" s="213"/>
      <c r="C322" s="213"/>
      <c r="D322" s="298"/>
      <c r="E322" s="809"/>
      <c r="F322" s="227"/>
    </row>
    <row r="323" spans="1:9" s="7" customFormat="1" ht="18.75" customHeight="1">
      <c r="A323" s="159" t="s">
        <v>14</v>
      </c>
      <c r="B323" s="44">
        <v>2.1</v>
      </c>
      <c r="C323" s="213">
        <v>1565.4</v>
      </c>
      <c r="D323" s="298">
        <f t="shared" ref="D323:D325" si="57">C323/B323/12*1000</f>
        <v>62119.047619047618</v>
      </c>
      <c r="E323" s="809"/>
      <c r="F323" s="227">
        <f>C323*100/C321</f>
        <v>6.0101589885548199</v>
      </c>
    </row>
    <row r="324" spans="1:9" s="7" customFormat="1" ht="18.75" customHeight="1">
      <c r="A324" s="159" t="s">
        <v>15</v>
      </c>
      <c r="B324" s="44">
        <v>35.4</v>
      </c>
      <c r="C324" s="213">
        <v>18918.599999999999</v>
      </c>
      <c r="D324" s="298">
        <f t="shared" si="57"/>
        <v>44535.310734463274</v>
      </c>
      <c r="E324" s="809"/>
      <c r="F324" s="227">
        <f>C324*100/C321</f>
        <v>72.635616354205453</v>
      </c>
    </row>
    <row r="325" spans="1:9" s="7" customFormat="1" ht="18.75" customHeight="1">
      <c r="A325" s="159" t="s">
        <v>16</v>
      </c>
      <c r="B325" s="44">
        <v>17.899999999999999</v>
      </c>
      <c r="C325" s="213">
        <v>5561.9</v>
      </c>
      <c r="D325" s="298">
        <f t="shared" si="57"/>
        <v>25893.389199255122</v>
      </c>
      <c r="E325" s="809"/>
      <c r="F325" s="227">
        <f>C325/C321*100</f>
        <v>21.354224657239719</v>
      </c>
    </row>
    <row r="326" spans="1:9" s="7" customFormat="1" ht="39" customHeight="1">
      <c r="A326" s="164" t="s">
        <v>29</v>
      </c>
      <c r="B326" s="160"/>
      <c r="C326" s="213"/>
      <c r="D326" s="278"/>
      <c r="E326" s="809">
        <f>(C329+C331)/C327</f>
        <v>0.24068210701608306</v>
      </c>
      <c r="F326" s="227"/>
    </row>
    <row r="327" spans="1:9" s="7" customFormat="1" ht="18.75" customHeight="1">
      <c r="A327" s="161" t="s">
        <v>48</v>
      </c>
      <c r="B327" s="214">
        <f>B329+B330+B331</f>
        <v>77.3</v>
      </c>
      <c r="C327" s="214">
        <f>C329+C330+C331</f>
        <v>36510.400000000001</v>
      </c>
      <c r="D327" s="284">
        <f>C327/B327/12*1000</f>
        <v>39360.068995256574</v>
      </c>
      <c r="E327" s="809"/>
      <c r="F327" s="227">
        <f>C327/C327*100</f>
        <v>100</v>
      </c>
    </row>
    <row r="328" spans="1:9" s="7" customFormat="1" ht="18.75" customHeight="1">
      <c r="A328" s="161" t="s">
        <v>13</v>
      </c>
      <c r="B328" s="214"/>
      <c r="C328" s="213"/>
      <c r="D328" s="284"/>
      <c r="E328" s="809"/>
      <c r="F328" s="227"/>
    </row>
    <row r="329" spans="1:9" s="7" customFormat="1" ht="18.75">
      <c r="A329" s="159" t="s">
        <v>14</v>
      </c>
      <c r="B329" s="214">
        <f t="shared" ref="B329:C331" si="58">B317+B323</f>
        <v>3.1</v>
      </c>
      <c r="C329" s="214">
        <f t="shared" si="58"/>
        <v>2226.6999999999998</v>
      </c>
      <c r="D329" s="284">
        <f t="shared" ref="D329:D331" si="59">C329/B329/12*1000</f>
        <v>59857.526881720427</v>
      </c>
      <c r="E329" s="809"/>
      <c r="F329" s="227">
        <f>C329*100/C327</f>
        <v>6.0988102020246275</v>
      </c>
    </row>
    <row r="330" spans="1:9" s="7" customFormat="1" ht="18" customHeight="1">
      <c r="A330" s="159" t="s">
        <v>15</v>
      </c>
      <c r="B330" s="214">
        <f t="shared" si="58"/>
        <v>53.4</v>
      </c>
      <c r="C330" s="214">
        <f t="shared" si="58"/>
        <v>27723</v>
      </c>
      <c r="D330" s="284">
        <f t="shared" si="59"/>
        <v>43263.108614232209</v>
      </c>
      <c r="E330" s="809"/>
      <c r="F330" s="225">
        <f>C330*100/C327</f>
        <v>75.931789298391692</v>
      </c>
    </row>
    <row r="331" spans="1:9" s="7" customFormat="1" ht="18.75">
      <c r="A331" s="159" t="s">
        <v>16</v>
      </c>
      <c r="B331" s="214">
        <f t="shared" si="58"/>
        <v>20.799999999999997</v>
      </c>
      <c r="C331" s="214">
        <f t="shared" si="58"/>
        <v>6560.7</v>
      </c>
      <c r="D331" s="284">
        <f t="shared" si="59"/>
        <v>26284.855769230773</v>
      </c>
      <c r="E331" s="809"/>
      <c r="F331" s="225">
        <f>C331/C327*100</f>
        <v>17.969400499583678</v>
      </c>
    </row>
    <row r="332" spans="1:9" s="7" customFormat="1" ht="18.75">
      <c r="A332" s="814" t="s">
        <v>30</v>
      </c>
      <c r="B332" s="814"/>
      <c r="C332" s="814"/>
      <c r="D332" s="814"/>
      <c r="E332" s="814"/>
      <c r="F332" s="212"/>
    </row>
    <row r="333" spans="1:9" s="7" customFormat="1" ht="27.75" customHeight="1">
      <c r="A333" s="165" t="s">
        <v>114</v>
      </c>
      <c r="B333" s="192"/>
      <c r="C333" s="219"/>
      <c r="D333" s="280"/>
      <c r="E333" s="812">
        <f>(C336+C338)/C334</f>
        <v>0.16257686552564651</v>
      </c>
      <c r="F333" s="212"/>
    </row>
    <row r="334" spans="1:9" s="7" customFormat="1" ht="18.75">
      <c r="A334" s="158" t="s">
        <v>47</v>
      </c>
      <c r="B334" s="214">
        <f>B336+B337+B338</f>
        <v>32.5</v>
      </c>
      <c r="C334" s="214">
        <f>C336+C337+C338</f>
        <v>18912.900000000001</v>
      </c>
      <c r="D334" s="284">
        <f>C334/B334/12*1000</f>
        <v>48494.61538461539</v>
      </c>
      <c r="E334" s="812"/>
      <c r="F334" s="215">
        <f>C334/C334*100</f>
        <v>100</v>
      </c>
    </row>
    <row r="335" spans="1:9" s="7" customFormat="1" ht="18.75">
      <c r="A335" s="158" t="s">
        <v>13</v>
      </c>
      <c r="B335" s="219"/>
      <c r="C335" s="219"/>
      <c r="D335" s="284"/>
      <c r="E335" s="812"/>
      <c r="F335" s="212"/>
      <c r="H335" s="138"/>
      <c r="I335" s="138"/>
    </row>
    <row r="336" spans="1:9" s="7" customFormat="1" ht="20.25" customHeight="1">
      <c r="A336" s="159" t="s">
        <v>14</v>
      </c>
      <c r="B336" s="44">
        <v>1</v>
      </c>
      <c r="C336" s="219">
        <v>743.8</v>
      </c>
      <c r="D336" s="284">
        <f t="shared" ref="D336:D338" si="60">C336/B336/12*1000</f>
        <v>61983.333333333328</v>
      </c>
      <c r="E336" s="812"/>
      <c r="F336" s="217">
        <f>C336*100/C334</f>
        <v>3.9327654669564156</v>
      </c>
      <c r="H336" s="138"/>
      <c r="I336" s="138"/>
    </row>
    <row r="337" spans="1:9" s="7" customFormat="1" ht="18.75">
      <c r="A337" s="159" t="s">
        <v>15</v>
      </c>
      <c r="B337" s="44">
        <v>25</v>
      </c>
      <c r="C337" s="219">
        <v>15838.1</v>
      </c>
      <c r="D337" s="284">
        <f t="shared" si="60"/>
        <v>52793.666666666664</v>
      </c>
      <c r="E337" s="812"/>
      <c r="F337" s="217">
        <f>C337*100/C334</f>
        <v>83.742313447435336</v>
      </c>
      <c r="H337" s="138"/>
      <c r="I337" s="138"/>
    </row>
    <row r="338" spans="1:9" s="7" customFormat="1" ht="18.75">
      <c r="A338" s="159" t="s">
        <v>16</v>
      </c>
      <c r="B338" s="44">
        <v>6.5</v>
      </c>
      <c r="C338" s="219">
        <v>2331</v>
      </c>
      <c r="D338" s="284">
        <f t="shared" si="60"/>
        <v>29884.615384615387</v>
      </c>
      <c r="E338" s="812"/>
      <c r="F338" s="217">
        <f>C338/C334*100</f>
        <v>12.324921085608235</v>
      </c>
    </row>
    <row r="339" spans="1:9" s="7" customFormat="1" ht="27" customHeight="1">
      <c r="A339" s="165" t="s">
        <v>116</v>
      </c>
      <c r="B339" s="192"/>
      <c r="C339" s="219"/>
      <c r="D339" s="280"/>
      <c r="E339" s="812">
        <f>(C342+C344)/C340</f>
        <v>0.35364603114318272</v>
      </c>
      <c r="F339" s="212"/>
    </row>
    <row r="340" spans="1:9" s="7" customFormat="1" ht="18.75">
      <c r="A340" s="158" t="s">
        <v>47</v>
      </c>
      <c r="B340" s="214">
        <f>B342+B343+B344</f>
        <v>10</v>
      </c>
      <c r="C340" s="214">
        <f>C342+C343+C344</f>
        <v>5266</v>
      </c>
      <c r="D340" s="284">
        <f>C340/B340/12*1000</f>
        <v>43883.333333333336</v>
      </c>
      <c r="E340" s="812"/>
      <c r="F340" s="215">
        <f>C340/C340*100</f>
        <v>100</v>
      </c>
    </row>
    <row r="341" spans="1:9" s="7" customFormat="1" ht="18.75">
      <c r="A341" s="158" t="s">
        <v>13</v>
      </c>
      <c r="B341" s="219"/>
      <c r="C341" s="219"/>
      <c r="D341" s="284"/>
      <c r="E341" s="812"/>
      <c r="F341" s="212"/>
    </row>
    <row r="342" spans="1:9" s="7" customFormat="1" ht="18.75">
      <c r="A342" s="159" t="s">
        <v>14</v>
      </c>
      <c r="B342" s="44">
        <v>1</v>
      </c>
      <c r="C342" s="219">
        <v>661.9</v>
      </c>
      <c r="D342" s="284">
        <f t="shared" ref="D342:D344" si="61">C342/B342/12*1000</f>
        <v>55158.333333333328</v>
      </c>
      <c r="E342" s="812"/>
      <c r="F342" s="217">
        <f>C342*100/C340</f>
        <v>12.569312571211546</v>
      </c>
    </row>
    <row r="343" spans="1:9" s="7" customFormat="1" ht="18.75">
      <c r="A343" s="159" t="s">
        <v>15</v>
      </c>
      <c r="B343" s="44">
        <v>5</v>
      </c>
      <c r="C343" s="219">
        <v>3403.7</v>
      </c>
      <c r="D343" s="284">
        <f t="shared" si="61"/>
        <v>56728.333333333328</v>
      </c>
      <c r="E343" s="812"/>
      <c r="F343" s="217">
        <f>C343*100/C340</f>
        <v>64.635396885681729</v>
      </c>
    </row>
    <row r="344" spans="1:9" s="7" customFormat="1" ht="18.75">
      <c r="A344" s="159" t="s">
        <v>16</v>
      </c>
      <c r="B344" s="44">
        <v>4</v>
      </c>
      <c r="C344" s="219">
        <v>1200.4000000000001</v>
      </c>
      <c r="D344" s="284">
        <f t="shared" si="61"/>
        <v>25008.333333333336</v>
      </c>
      <c r="E344" s="812"/>
      <c r="F344" s="217">
        <f>C344/C340*100</f>
        <v>22.795290543106724</v>
      </c>
    </row>
    <row r="345" spans="1:9" s="7" customFormat="1" ht="61.5" hidden="1" customHeight="1">
      <c r="A345" s="165" t="s">
        <v>117</v>
      </c>
      <c r="B345" s="192"/>
      <c r="C345" s="219"/>
      <c r="D345" s="280"/>
      <c r="E345" s="812" t="e">
        <f>(C348+C350)/C346</f>
        <v>#DIV/0!</v>
      </c>
      <c r="F345" s="212"/>
    </row>
    <row r="346" spans="1:9" s="7" customFormat="1" ht="18.75" hidden="1">
      <c r="A346" s="158" t="s">
        <v>47</v>
      </c>
      <c r="B346" s="220">
        <f>SUM(B348:B350)</f>
        <v>0</v>
      </c>
      <c r="C346" s="220">
        <f>SUM(C348:C350)</f>
        <v>0</v>
      </c>
      <c r="D346" s="284" t="e">
        <f>C346/B346/12*1000</f>
        <v>#DIV/0!</v>
      </c>
      <c r="E346" s="812"/>
      <c r="F346" s="215" t="e">
        <f>C346/C346*100</f>
        <v>#DIV/0!</v>
      </c>
    </row>
    <row r="347" spans="1:9" s="7" customFormat="1" ht="18.75" hidden="1">
      <c r="A347" s="158" t="s">
        <v>13</v>
      </c>
      <c r="B347" s="219"/>
      <c r="C347" s="219"/>
      <c r="D347" s="284"/>
      <c r="E347" s="812"/>
      <c r="F347" s="212"/>
    </row>
    <row r="348" spans="1:9" s="7" customFormat="1" ht="18.75" hidden="1">
      <c r="A348" s="159" t="s">
        <v>14</v>
      </c>
      <c r="B348" s="221"/>
      <c r="C348" s="219"/>
      <c r="D348" s="284" t="e">
        <f t="shared" ref="D348:D350" si="62">C348/B348/12*1000</f>
        <v>#DIV/0!</v>
      </c>
      <c r="E348" s="812"/>
      <c r="F348" s="217" t="e">
        <f>C348*100/C346</f>
        <v>#DIV/0!</v>
      </c>
    </row>
    <row r="349" spans="1:9" s="7" customFormat="1" ht="18" hidden="1" customHeight="1">
      <c r="A349" s="159" t="s">
        <v>15</v>
      </c>
      <c r="B349" s="221"/>
      <c r="C349" s="219"/>
      <c r="D349" s="284" t="e">
        <f t="shared" si="62"/>
        <v>#DIV/0!</v>
      </c>
      <c r="E349" s="812"/>
      <c r="F349" s="217" t="e">
        <f>C349*100/C346</f>
        <v>#DIV/0!</v>
      </c>
    </row>
    <row r="350" spans="1:9" s="7" customFormat="1" ht="18.75" hidden="1">
      <c r="A350" s="159" t="s">
        <v>16</v>
      </c>
      <c r="B350" s="221"/>
      <c r="C350" s="219"/>
      <c r="D350" s="284" t="e">
        <f t="shared" si="62"/>
        <v>#DIV/0!</v>
      </c>
      <c r="E350" s="812"/>
      <c r="F350" s="217" t="e">
        <f>C350/C346*100</f>
        <v>#DIV/0!</v>
      </c>
    </row>
    <row r="351" spans="1:9" s="7" customFormat="1" ht="31.5">
      <c r="A351" s="165" t="s">
        <v>118</v>
      </c>
      <c r="B351" s="192"/>
      <c r="C351" s="219"/>
      <c r="D351" s="280"/>
      <c r="E351" s="812">
        <f>(C354+C356)/C352</f>
        <v>0.61484831354814395</v>
      </c>
      <c r="F351" s="212"/>
    </row>
    <row r="352" spans="1:9" s="7" customFormat="1" ht="18.75">
      <c r="A352" s="158" t="s">
        <v>47</v>
      </c>
      <c r="B352" s="214">
        <f>B354+B355+B356</f>
        <v>2.2000000000000002</v>
      </c>
      <c r="C352" s="214">
        <f>C354+C355+C356</f>
        <v>1061.4000000000001</v>
      </c>
      <c r="D352" s="284">
        <f>C352/B352/12*1000</f>
        <v>40204.545454545456</v>
      </c>
      <c r="E352" s="812"/>
      <c r="F352" s="215">
        <f>C352/C352*100</f>
        <v>100</v>
      </c>
    </row>
    <row r="353" spans="1:6" s="7" customFormat="1" ht="18.75">
      <c r="A353" s="158" t="s">
        <v>13</v>
      </c>
      <c r="B353" s="219"/>
      <c r="C353" s="219"/>
      <c r="D353" s="284"/>
      <c r="E353" s="812"/>
      <c r="F353" s="212"/>
    </row>
    <row r="354" spans="1:6" s="7" customFormat="1" ht="18.75">
      <c r="A354" s="159" t="s">
        <v>14</v>
      </c>
      <c r="B354" s="221">
        <v>0.7</v>
      </c>
      <c r="C354" s="219">
        <v>432.8</v>
      </c>
      <c r="D354" s="284">
        <f t="shared" ref="D354:D356" si="63">C354/B354/12*1000</f>
        <v>51523.809523809527</v>
      </c>
      <c r="E354" s="812"/>
      <c r="F354" s="217">
        <f>C354*100/C352</f>
        <v>40.776333144902956</v>
      </c>
    </row>
    <row r="355" spans="1:6" s="7" customFormat="1" ht="18.75" customHeight="1">
      <c r="A355" s="159" t="s">
        <v>15</v>
      </c>
      <c r="B355" s="221">
        <v>0.8</v>
      </c>
      <c r="C355" s="219">
        <v>408.8</v>
      </c>
      <c r="D355" s="284">
        <f t="shared" si="63"/>
        <v>42583.333333333336</v>
      </c>
      <c r="E355" s="812"/>
      <c r="F355" s="217">
        <f>C355*100/C352</f>
        <v>38.515168645185604</v>
      </c>
    </row>
    <row r="356" spans="1:6" s="7" customFormat="1" ht="18.75">
      <c r="A356" s="159" t="s">
        <v>16</v>
      </c>
      <c r="B356" s="221">
        <v>0.7</v>
      </c>
      <c r="C356" s="219">
        <v>219.8</v>
      </c>
      <c r="D356" s="284">
        <f t="shared" si="63"/>
        <v>26166.666666666672</v>
      </c>
      <c r="E356" s="812"/>
      <c r="F356" s="217">
        <f>C356/C352*100</f>
        <v>20.708498209911436</v>
      </c>
    </row>
    <row r="357" spans="1:6" s="7" customFormat="1" ht="62.25" hidden="1" customHeight="1">
      <c r="A357" s="165" t="s">
        <v>119</v>
      </c>
      <c r="B357" s="192"/>
      <c r="C357" s="219"/>
      <c r="D357" s="280"/>
      <c r="E357" s="812" t="e">
        <f>(C360+C362)/C358</f>
        <v>#DIV/0!</v>
      </c>
      <c r="F357" s="212"/>
    </row>
    <row r="358" spans="1:6" s="7" customFormat="1" ht="18.75" hidden="1">
      <c r="A358" s="158" t="s">
        <v>47</v>
      </c>
      <c r="B358" s="220">
        <f>SUM(B360:B362)</f>
        <v>0</v>
      </c>
      <c r="C358" s="220">
        <f>SUM(C360:C362)</f>
        <v>0</v>
      </c>
      <c r="D358" s="284" t="e">
        <f>C358/B358/12*1000</f>
        <v>#DIV/0!</v>
      </c>
      <c r="E358" s="812"/>
      <c r="F358" s="215" t="e">
        <f>C358/C358*100</f>
        <v>#DIV/0!</v>
      </c>
    </row>
    <row r="359" spans="1:6" s="7" customFormat="1" ht="18.75" hidden="1">
      <c r="A359" s="158" t="s">
        <v>13</v>
      </c>
      <c r="B359" s="219"/>
      <c r="C359" s="219"/>
      <c r="D359" s="284"/>
      <c r="E359" s="812"/>
      <c r="F359" s="212"/>
    </row>
    <row r="360" spans="1:6" s="7" customFormat="1" ht="18.75" hidden="1">
      <c r="A360" s="159" t="s">
        <v>14</v>
      </c>
      <c r="B360" s="221"/>
      <c r="C360" s="219"/>
      <c r="D360" s="284" t="e">
        <f t="shared" ref="D360:D362" si="64">C360/B360/12*1000</f>
        <v>#DIV/0!</v>
      </c>
      <c r="E360" s="812"/>
      <c r="F360" s="217" t="e">
        <f>C360*100/C358</f>
        <v>#DIV/0!</v>
      </c>
    </row>
    <row r="361" spans="1:6" s="7" customFormat="1" ht="18" hidden="1" customHeight="1">
      <c r="A361" s="159" t="s">
        <v>15</v>
      </c>
      <c r="B361" s="221"/>
      <c r="C361" s="219"/>
      <c r="D361" s="284" t="e">
        <f t="shared" si="64"/>
        <v>#DIV/0!</v>
      </c>
      <c r="E361" s="812"/>
      <c r="F361" s="217" t="e">
        <f>C361*100/C358</f>
        <v>#DIV/0!</v>
      </c>
    </row>
    <row r="362" spans="1:6" s="7" customFormat="1" ht="18.75" hidden="1">
      <c r="A362" s="159" t="s">
        <v>16</v>
      </c>
      <c r="B362" s="221"/>
      <c r="C362" s="219"/>
      <c r="D362" s="284" t="e">
        <f t="shared" si="64"/>
        <v>#DIV/0!</v>
      </c>
      <c r="E362" s="812"/>
      <c r="F362" s="217" t="e">
        <f>C362/C358*100</f>
        <v>#DIV/0!</v>
      </c>
    </row>
    <row r="363" spans="1:6" s="7" customFormat="1" ht="23.25" customHeight="1">
      <c r="A363" s="165" t="s">
        <v>120</v>
      </c>
      <c r="B363" s="192"/>
      <c r="C363" s="219"/>
      <c r="D363" s="280"/>
      <c r="E363" s="812">
        <f>(C366+C368)/C364</f>
        <v>0.36236142966360857</v>
      </c>
      <c r="F363" s="217"/>
    </row>
    <row r="364" spans="1:6" s="7" customFormat="1" ht="18.75">
      <c r="A364" s="158" t="s">
        <v>17</v>
      </c>
      <c r="B364" s="214">
        <f>B366+B367+B368</f>
        <v>9.4</v>
      </c>
      <c r="C364" s="214">
        <f>C366+C367+C368</f>
        <v>4185.6000000000004</v>
      </c>
      <c r="D364" s="284">
        <f>C364/B364/12*1000</f>
        <v>37106.382978723406</v>
      </c>
      <c r="E364" s="812"/>
      <c r="F364" s="215">
        <f>C364/C364*100</f>
        <v>100</v>
      </c>
    </row>
    <row r="365" spans="1:6" s="7" customFormat="1" ht="18.75">
      <c r="A365" s="158" t="s">
        <v>13</v>
      </c>
      <c r="B365" s="219"/>
      <c r="C365" s="219"/>
      <c r="D365" s="284"/>
      <c r="E365" s="812"/>
      <c r="F365" s="217"/>
    </row>
    <row r="366" spans="1:6" s="7" customFormat="1" ht="18.75">
      <c r="A366" s="159" t="s">
        <v>14</v>
      </c>
      <c r="B366" s="221">
        <v>0.7</v>
      </c>
      <c r="C366" s="219">
        <v>394.3</v>
      </c>
      <c r="D366" s="284">
        <f t="shared" ref="D366:D368" si="65">C366/B366/12*1000</f>
        <v>46940.476190476198</v>
      </c>
      <c r="E366" s="812"/>
      <c r="F366" s="217">
        <f>C366*100/C364</f>
        <v>9.4203937308868486</v>
      </c>
    </row>
    <row r="367" spans="1:6" s="7" customFormat="1" ht="18" customHeight="1">
      <c r="A367" s="159" t="s">
        <v>15</v>
      </c>
      <c r="B367" s="221">
        <v>5.3</v>
      </c>
      <c r="C367" s="219">
        <v>2668.9</v>
      </c>
      <c r="D367" s="284">
        <f t="shared" si="65"/>
        <v>41963.836477987417</v>
      </c>
      <c r="E367" s="812"/>
      <c r="F367" s="217">
        <f>C367*100/C364</f>
        <v>63.763857033639141</v>
      </c>
    </row>
    <row r="368" spans="1:6" s="7" customFormat="1" ht="18.75">
      <c r="A368" s="159" t="s">
        <v>16</v>
      </c>
      <c r="B368" s="221">
        <v>3.4</v>
      </c>
      <c r="C368" s="219">
        <v>1122.4000000000001</v>
      </c>
      <c r="D368" s="284">
        <f t="shared" si="65"/>
        <v>27509.803921568633</v>
      </c>
      <c r="E368" s="812"/>
      <c r="F368" s="217">
        <f>C368/C364*100</f>
        <v>26.815749235474009</v>
      </c>
    </row>
    <row r="369" spans="1:6" s="7" customFormat="1" ht="26.25" customHeight="1">
      <c r="A369" s="165" t="s">
        <v>121</v>
      </c>
      <c r="B369" s="192"/>
      <c r="C369" s="219"/>
      <c r="D369" s="280"/>
      <c r="E369" s="812">
        <f>(C372+C374)/C370</f>
        <v>0.24156918306982483</v>
      </c>
      <c r="F369" s="217"/>
    </row>
    <row r="370" spans="1:6" s="7" customFormat="1" ht="18.75">
      <c r="A370" s="158" t="s">
        <v>17</v>
      </c>
      <c r="B370" s="214">
        <f>B372+B373+B374</f>
        <v>42</v>
      </c>
      <c r="C370" s="214">
        <f>C372+C373+C374</f>
        <v>21738.699999999997</v>
      </c>
      <c r="D370" s="284">
        <f>C370/B370/12*1000</f>
        <v>43132.341269841272</v>
      </c>
      <c r="E370" s="812"/>
      <c r="F370" s="217"/>
    </row>
    <row r="371" spans="1:6" s="7" customFormat="1" ht="18.75">
      <c r="A371" s="158" t="s">
        <v>13</v>
      </c>
      <c r="B371" s="219"/>
      <c r="C371" s="219"/>
      <c r="D371" s="284"/>
      <c r="E371" s="812"/>
      <c r="F371" s="217"/>
    </row>
    <row r="372" spans="1:6" s="7" customFormat="1" ht="18.75">
      <c r="A372" s="159" t="s">
        <v>14</v>
      </c>
      <c r="B372" s="221">
        <v>1</v>
      </c>
      <c r="C372" s="219">
        <v>823.8</v>
      </c>
      <c r="D372" s="284">
        <f t="shared" ref="D372:D374" si="66">C372/B372/12*1000</f>
        <v>68649.999999999985</v>
      </c>
      <c r="E372" s="812"/>
      <c r="F372" s="217">
        <f>C372*100/C370</f>
        <v>3.7895550331896577</v>
      </c>
    </row>
    <row r="373" spans="1:6" s="7" customFormat="1" ht="18" customHeight="1">
      <c r="A373" s="159" t="s">
        <v>15</v>
      </c>
      <c r="B373" s="221">
        <v>26.7</v>
      </c>
      <c r="C373" s="219">
        <v>16487.3</v>
      </c>
      <c r="D373" s="284">
        <f t="shared" si="66"/>
        <v>51458.489388264665</v>
      </c>
      <c r="E373" s="812"/>
      <c r="F373" s="217">
        <f>C373*100/C370</f>
        <v>75.843081693017538</v>
      </c>
    </row>
    <row r="374" spans="1:6" s="7" customFormat="1" ht="18.75">
      <c r="A374" s="159" t="s">
        <v>16</v>
      </c>
      <c r="B374" s="221">
        <v>14.3</v>
      </c>
      <c r="C374" s="219">
        <v>4427.6000000000004</v>
      </c>
      <c r="D374" s="284">
        <f t="shared" si="66"/>
        <v>25801.864801864805</v>
      </c>
      <c r="E374" s="812"/>
      <c r="F374" s="217">
        <f>C374/C370*100</f>
        <v>20.367363273792826</v>
      </c>
    </row>
    <row r="375" spans="1:6" s="7" customFormat="1" ht="31.5">
      <c r="A375" s="164" t="s">
        <v>31</v>
      </c>
      <c r="B375" s="229"/>
      <c r="C375" s="219"/>
      <c r="D375" s="280"/>
      <c r="E375" s="812">
        <f>(C378+C380)/C376</f>
        <v>0.24153027679293881</v>
      </c>
      <c r="F375" s="217"/>
    </row>
    <row r="376" spans="1:6" s="7" customFormat="1" ht="18.75">
      <c r="A376" s="161" t="s">
        <v>48</v>
      </c>
      <c r="B376" s="214">
        <f>B378+B379+B380</f>
        <v>96.1</v>
      </c>
      <c r="C376" s="214">
        <f>C378+C379+C380</f>
        <v>51164.600000000006</v>
      </c>
      <c r="D376" s="284">
        <f>C376/B376/12*1000</f>
        <v>44367.499132847741</v>
      </c>
      <c r="E376" s="812"/>
      <c r="F376" s="215">
        <f>C376/C376*100</f>
        <v>100</v>
      </c>
    </row>
    <row r="377" spans="1:6" s="7" customFormat="1" ht="18.75">
      <c r="A377" s="161" t="s">
        <v>13</v>
      </c>
      <c r="B377" s="220"/>
      <c r="C377" s="219"/>
      <c r="D377" s="284"/>
      <c r="E377" s="812"/>
      <c r="F377" s="217"/>
    </row>
    <row r="378" spans="1:6" s="7" customFormat="1" ht="18.75">
      <c r="A378" s="159" t="s">
        <v>14</v>
      </c>
      <c r="B378" s="220">
        <f>B372+B366+B360+B354+B348+B342+B336</f>
        <v>4.4000000000000004</v>
      </c>
      <c r="C378" s="220">
        <f>C372+C366+C360+C354+C348+C342+C336</f>
        <v>3056.5999999999995</v>
      </c>
      <c r="D378" s="284">
        <f t="shared" ref="D378:D380" si="67">C378/B378/12*1000</f>
        <v>57890.151515151505</v>
      </c>
      <c r="E378" s="812"/>
      <c r="F378" s="217">
        <f>C378*100/C376</f>
        <v>5.9740523721479288</v>
      </c>
    </row>
    <row r="379" spans="1:6" s="7" customFormat="1" ht="17.25" customHeight="1">
      <c r="A379" s="159" t="s">
        <v>15</v>
      </c>
      <c r="B379" s="220">
        <f t="shared" ref="B379:C380" si="68">B373+B367+B361+B355+B349+B343+B337</f>
        <v>62.8</v>
      </c>
      <c r="C379" s="220">
        <f t="shared" si="68"/>
        <v>38806.800000000003</v>
      </c>
      <c r="D379" s="284">
        <f t="shared" si="67"/>
        <v>51495.22292993631</v>
      </c>
      <c r="E379" s="812"/>
      <c r="F379" s="217">
        <f>C379*100/C376</f>
        <v>75.846972320706115</v>
      </c>
    </row>
    <row r="380" spans="1:6" s="7" customFormat="1" ht="18.75">
      <c r="A380" s="159" t="s">
        <v>16</v>
      </c>
      <c r="B380" s="220">
        <f t="shared" si="68"/>
        <v>28.9</v>
      </c>
      <c r="C380" s="220">
        <f t="shared" si="68"/>
        <v>9301.2000000000007</v>
      </c>
      <c r="D380" s="284">
        <f t="shared" si="67"/>
        <v>26820.069204152252</v>
      </c>
      <c r="E380" s="812"/>
      <c r="F380" s="217">
        <f>C380/C376*100</f>
        <v>18.178975307145954</v>
      </c>
    </row>
    <row r="381" spans="1:6" s="7" customFormat="1" ht="18.75">
      <c r="A381" s="814" t="s">
        <v>32</v>
      </c>
      <c r="B381" s="814"/>
      <c r="C381" s="814"/>
      <c r="D381" s="814"/>
      <c r="E381" s="814"/>
      <c r="F381" s="212"/>
    </row>
    <row r="382" spans="1:6" s="7" customFormat="1" ht="40.5" customHeight="1">
      <c r="A382" s="168" t="s">
        <v>122</v>
      </c>
      <c r="B382" s="49"/>
      <c r="C382" s="213"/>
      <c r="D382" s="278"/>
      <c r="E382" s="809">
        <f>(C385+C387)/C383</f>
        <v>0.10229302033116747</v>
      </c>
      <c r="F382" s="224"/>
    </row>
    <row r="383" spans="1:6" s="7" customFormat="1" ht="18.75">
      <c r="A383" s="158" t="s">
        <v>47</v>
      </c>
      <c r="B383" s="214">
        <f>B385+B386+B387</f>
        <v>34</v>
      </c>
      <c r="C383" s="214">
        <f>C385+C386+C387</f>
        <v>11927.5</v>
      </c>
      <c r="D383" s="284">
        <f>C383/B383/12*1000</f>
        <v>29234.068627450979</v>
      </c>
      <c r="E383" s="809"/>
      <c r="F383" s="227">
        <f>C383/C383*100</f>
        <v>100</v>
      </c>
    </row>
    <row r="384" spans="1:6" s="7" customFormat="1" ht="18.75">
      <c r="A384" s="158" t="s">
        <v>13</v>
      </c>
      <c r="B384" s="213"/>
      <c r="C384" s="213"/>
      <c r="D384" s="284"/>
      <c r="E384" s="809"/>
      <c r="F384" s="224"/>
    </row>
    <row r="385" spans="1:6" s="7" customFormat="1" ht="17.25" customHeight="1">
      <c r="A385" s="159" t="s">
        <v>14</v>
      </c>
      <c r="B385" s="44">
        <v>1</v>
      </c>
      <c r="C385" s="213">
        <v>536.6</v>
      </c>
      <c r="D385" s="284">
        <f t="shared" ref="D385:D387" si="69">C385/B385/12*1000</f>
        <v>44716.666666666672</v>
      </c>
      <c r="E385" s="809"/>
      <c r="F385" s="225">
        <f>C385*100/C383</f>
        <v>4.4988472018444767</v>
      </c>
    </row>
    <row r="386" spans="1:6" s="7" customFormat="1" ht="18.75">
      <c r="A386" s="159" t="s">
        <v>15</v>
      </c>
      <c r="B386" s="44">
        <v>30</v>
      </c>
      <c r="C386" s="213">
        <v>10707.4</v>
      </c>
      <c r="D386" s="284">
        <f t="shared" si="69"/>
        <v>29742.777777777774</v>
      </c>
      <c r="E386" s="809"/>
      <c r="F386" s="225">
        <f>C386*100/C383</f>
        <v>89.770697966883247</v>
      </c>
    </row>
    <row r="387" spans="1:6" s="7" customFormat="1" ht="18.75">
      <c r="A387" s="159" t="s">
        <v>16</v>
      </c>
      <c r="B387" s="44">
        <v>3</v>
      </c>
      <c r="C387" s="213">
        <v>683.5</v>
      </c>
      <c r="D387" s="284">
        <f t="shared" si="69"/>
        <v>18986.111111111109</v>
      </c>
      <c r="E387" s="809"/>
      <c r="F387" s="225">
        <f>C387/C383*100</f>
        <v>5.7304548312722696</v>
      </c>
    </row>
    <row r="388" spans="1:6" s="7" customFormat="1" ht="31.5">
      <c r="A388" s="168" t="s">
        <v>123</v>
      </c>
      <c r="B388" s="49"/>
      <c r="C388" s="213"/>
      <c r="D388" s="278"/>
      <c r="E388" s="809">
        <f>(C391+C393)/C389</f>
        <v>0.45314212641578372</v>
      </c>
      <c r="F388" s="225"/>
    </row>
    <row r="389" spans="1:6" s="7" customFormat="1" ht="18.75">
      <c r="A389" s="158" t="s">
        <v>47</v>
      </c>
      <c r="B389" s="214">
        <f>B391+B392+B393</f>
        <v>6</v>
      </c>
      <c r="C389" s="214">
        <f>C391+C392+C393</f>
        <v>2189.6</v>
      </c>
      <c r="D389" s="284">
        <f>C389/B389/12*1000</f>
        <v>30411.111111111113</v>
      </c>
      <c r="E389" s="809"/>
      <c r="F389" s="227">
        <f>C389/C389*100</f>
        <v>100</v>
      </c>
    </row>
    <row r="390" spans="1:6" s="7" customFormat="1" ht="18.75">
      <c r="A390" s="158" t="s">
        <v>13</v>
      </c>
      <c r="B390" s="213"/>
      <c r="C390" s="213"/>
      <c r="D390" s="284"/>
      <c r="E390" s="809"/>
      <c r="F390" s="225"/>
    </row>
    <row r="391" spans="1:6" s="7" customFormat="1" ht="18.75">
      <c r="A391" s="159" t="s">
        <v>14</v>
      </c>
      <c r="B391" s="44">
        <v>1</v>
      </c>
      <c r="C391" s="213">
        <v>536.6</v>
      </c>
      <c r="D391" s="284">
        <f t="shared" ref="D391:D393" si="70">C391/B391/12*1000</f>
        <v>44716.666666666672</v>
      </c>
      <c r="E391" s="809"/>
      <c r="F391" s="225">
        <f>C391*100/C389</f>
        <v>24.506759225429303</v>
      </c>
    </row>
    <row r="392" spans="1:6" s="7" customFormat="1" ht="18.75">
      <c r="A392" s="159" t="s">
        <v>15</v>
      </c>
      <c r="B392" s="44">
        <v>3.3</v>
      </c>
      <c r="C392" s="213">
        <v>1197.4000000000001</v>
      </c>
      <c r="D392" s="284">
        <f t="shared" si="70"/>
        <v>30237.373737373742</v>
      </c>
      <c r="E392" s="809"/>
      <c r="F392" s="225">
        <f>C392*100/C389</f>
        <v>54.685787358421635</v>
      </c>
    </row>
    <row r="393" spans="1:6" s="7" customFormat="1" ht="18.75">
      <c r="A393" s="159" t="s">
        <v>16</v>
      </c>
      <c r="B393" s="44">
        <v>1.7</v>
      </c>
      <c r="C393" s="213">
        <v>455.6</v>
      </c>
      <c r="D393" s="284">
        <f t="shared" si="70"/>
        <v>22333.333333333332</v>
      </c>
      <c r="E393" s="809"/>
      <c r="F393" s="225">
        <f>C393/C389*100</f>
        <v>20.807453416149073</v>
      </c>
    </row>
    <row r="394" spans="1:6" s="7" customFormat="1" ht="31.5">
      <c r="A394" s="168" t="s">
        <v>124</v>
      </c>
      <c r="B394" s="49"/>
      <c r="C394" s="213"/>
      <c r="D394" s="278"/>
      <c r="E394" s="809">
        <f>(C397+C399)/C395</f>
        <v>0.20483460559796443</v>
      </c>
      <c r="F394" s="225"/>
    </row>
    <row r="395" spans="1:6" s="7" customFormat="1" ht="18.75">
      <c r="A395" s="158" t="s">
        <v>17</v>
      </c>
      <c r="B395" s="214">
        <f>B397+B398+B399</f>
        <v>74.3</v>
      </c>
      <c r="C395" s="214">
        <f>C397+C398+C399</f>
        <v>24130.199999999997</v>
      </c>
      <c r="D395" s="284">
        <f>C395/B395/12*1000</f>
        <v>27063.930013458947</v>
      </c>
      <c r="E395" s="809"/>
      <c r="F395" s="227">
        <f>C395/C395*100</f>
        <v>100</v>
      </c>
    </row>
    <row r="396" spans="1:6" s="7" customFormat="1" ht="18.75">
      <c r="A396" s="158" t="s">
        <v>13</v>
      </c>
      <c r="B396" s="213"/>
      <c r="C396" s="213"/>
      <c r="D396" s="284"/>
      <c r="E396" s="809"/>
      <c r="F396" s="225"/>
    </row>
    <row r="397" spans="1:6" s="7" customFormat="1" ht="18.75" customHeight="1">
      <c r="A397" s="159" t="s">
        <v>14</v>
      </c>
      <c r="B397" s="44">
        <v>1</v>
      </c>
      <c r="C397" s="213">
        <v>536.6</v>
      </c>
      <c r="D397" s="284">
        <f t="shared" ref="D397:D399" si="71">C397/B397/12*1000</f>
        <v>44716.666666666672</v>
      </c>
      <c r="E397" s="809"/>
      <c r="F397" s="225">
        <f>C397*100/C395</f>
        <v>2.2237693844228397</v>
      </c>
    </row>
    <row r="398" spans="1:6" s="7" customFormat="1" ht="18.75">
      <c r="A398" s="159" t="s">
        <v>15</v>
      </c>
      <c r="B398" s="44">
        <v>53.9</v>
      </c>
      <c r="C398" s="213">
        <v>19187.5</v>
      </c>
      <c r="D398" s="284">
        <f t="shared" si="71"/>
        <v>29665.275200989487</v>
      </c>
      <c r="E398" s="809"/>
      <c r="F398" s="225">
        <f>C398*100/C395</f>
        <v>79.516539440203573</v>
      </c>
    </row>
    <row r="399" spans="1:6" s="7" customFormat="1" ht="18.75">
      <c r="A399" s="159" t="s">
        <v>16</v>
      </c>
      <c r="B399" s="44">
        <v>19.399999999999999</v>
      </c>
      <c r="C399" s="213">
        <v>4406.1000000000004</v>
      </c>
      <c r="D399" s="284">
        <f t="shared" si="71"/>
        <v>18926.546391752581</v>
      </c>
      <c r="E399" s="809"/>
      <c r="F399" s="225">
        <f>C399/C395*100</f>
        <v>18.2596911753736</v>
      </c>
    </row>
    <row r="400" spans="1:6" s="7" customFormat="1" ht="31.5">
      <c r="A400" s="164" t="s">
        <v>33</v>
      </c>
      <c r="B400" s="160"/>
      <c r="C400" s="213"/>
      <c r="D400" s="278"/>
      <c r="E400" s="809">
        <f>(C403+C405)/C401</f>
        <v>0.18707202861378452</v>
      </c>
      <c r="F400" s="225"/>
    </row>
    <row r="401" spans="1:6" s="7" customFormat="1" ht="18.75">
      <c r="A401" s="161" t="s">
        <v>48</v>
      </c>
      <c r="B401" s="214">
        <f>B403+B404+B405</f>
        <v>114.29999999999998</v>
      </c>
      <c r="C401" s="214">
        <f>C403+C404+C405</f>
        <v>38247.300000000003</v>
      </c>
      <c r="D401" s="284">
        <f>C401/B401/12*1000</f>
        <v>27885.170603674549</v>
      </c>
      <c r="E401" s="809"/>
      <c r="F401" s="227">
        <f>C401/C401*100</f>
        <v>100</v>
      </c>
    </row>
    <row r="402" spans="1:6" s="7" customFormat="1" ht="18.75">
      <c r="A402" s="161" t="s">
        <v>13</v>
      </c>
      <c r="B402" s="214"/>
      <c r="C402" s="213"/>
      <c r="D402" s="284"/>
      <c r="E402" s="809"/>
      <c r="F402" s="225"/>
    </row>
    <row r="403" spans="1:6" s="7" customFormat="1" ht="17.25" customHeight="1">
      <c r="A403" s="159" t="s">
        <v>14</v>
      </c>
      <c r="B403" s="214">
        <f>B385+B391+B397</f>
        <v>3</v>
      </c>
      <c r="C403" s="214">
        <f>C385+C391+C397</f>
        <v>1609.8000000000002</v>
      </c>
      <c r="D403" s="284">
        <f t="shared" ref="D403:D405" si="72">C403/B403/12*1000</f>
        <v>44716.666666666672</v>
      </c>
      <c r="E403" s="809"/>
      <c r="F403" s="225">
        <f>C403*100/C401</f>
        <v>4.2089245515369713</v>
      </c>
    </row>
    <row r="404" spans="1:6" s="7" customFormat="1" ht="18.75">
      <c r="A404" s="159" t="s">
        <v>15</v>
      </c>
      <c r="B404" s="214">
        <f>B386+B392+B398</f>
        <v>87.199999999999989</v>
      </c>
      <c r="C404" s="214">
        <f t="shared" ref="B404:C405" si="73">C386+C392+C398</f>
        <v>31092.3</v>
      </c>
      <c r="D404" s="284">
        <f t="shared" si="72"/>
        <v>29713.589449541287</v>
      </c>
      <c r="E404" s="809"/>
      <c r="F404" s="225">
        <f>C404*100/C401</f>
        <v>81.292797138621538</v>
      </c>
    </row>
    <row r="405" spans="1:6" s="7" customFormat="1" ht="18.75">
      <c r="A405" s="159" t="s">
        <v>16</v>
      </c>
      <c r="B405" s="214">
        <f t="shared" si="73"/>
        <v>24.099999999999998</v>
      </c>
      <c r="C405" s="214">
        <f t="shared" si="73"/>
        <v>5545.2000000000007</v>
      </c>
      <c r="D405" s="284">
        <f t="shared" si="72"/>
        <v>19174.273858921166</v>
      </c>
      <c r="E405" s="809"/>
      <c r="F405" s="225">
        <f>C405/C401*100</f>
        <v>14.498278309841481</v>
      </c>
    </row>
    <row r="406" spans="1:6" s="7" customFormat="1" ht="18.75">
      <c r="A406" s="814" t="s">
        <v>34</v>
      </c>
      <c r="B406" s="814"/>
      <c r="C406" s="814"/>
      <c r="D406" s="814"/>
      <c r="E406" s="814"/>
      <c r="F406" s="212"/>
    </row>
    <row r="407" spans="1:6" s="7" customFormat="1" ht="31.5">
      <c r="A407" s="168" t="s">
        <v>125</v>
      </c>
      <c r="B407" s="233"/>
      <c r="C407" s="219"/>
      <c r="D407" s="280"/>
      <c r="E407" s="812">
        <f>(C410+C412)/C408</f>
        <v>0.31726075035110013</v>
      </c>
      <c r="F407" s="212"/>
    </row>
    <row r="408" spans="1:6" s="7" customFormat="1" ht="18.75">
      <c r="A408" s="158" t="s">
        <v>47</v>
      </c>
      <c r="B408" s="214">
        <f>B410+B411+B412</f>
        <v>16.5</v>
      </c>
      <c r="C408" s="214">
        <f>C410+C411+C412</f>
        <v>7476.5</v>
      </c>
      <c r="D408" s="284">
        <f>C408/B408/12*1000</f>
        <v>37760.101010101011</v>
      </c>
      <c r="E408" s="812"/>
      <c r="F408" s="215">
        <f>C408/C408*100</f>
        <v>100</v>
      </c>
    </row>
    <row r="409" spans="1:6" s="7" customFormat="1" ht="18.75">
      <c r="A409" s="158" t="s">
        <v>13</v>
      </c>
      <c r="B409" s="219"/>
      <c r="C409" s="219"/>
      <c r="D409" s="284"/>
      <c r="E409" s="812"/>
      <c r="F409" s="212"/>
    </row>
    <row r="410" spans="1:6" s="7" customFormat="1" ht="18.75">
      <c r="A410" s="159" t="s">
        <v>14</v>
      </c>
      <c r="B410" s="221">
        <v>1</v>
      </c>
      <c r="C410" s="219">
        <v>852.3</v>
      </c>
      <c r="D410" s="284">
        <f t="shared" ref="D410:D412" si="74">C410/B410/12*1000</f>
        <v>71024.999999999985</v>
      </c>
      <c r="E410" s="812"/>
      <c r="F410" s="217">
        <f>C410*100/C408</f>
        <v>11.399719119909049</v>
      </c>
    </row>
    <row r="411" spans="1:6" s="7" customFormat="1" ht="18.75">
      <c r="A411" s="159" t="s">
        <v>15</v>
      </c>
      <c r="B411" s="221">
        <v>9.6999999999999993</v>
      </c>
      <c r="C411" s="219">
        <v>5104.5</v>
      </c>
      <c r="D411" s="284">
        <f t="shared" si="74"/>
        <v>43853.092783505163</v>
      </c>
      <c r="E411" s="812"/>
      <c r="F411" s="217">
        <f>C411*100/C408</f>
        <v>68.273924964889986</v>
      </c>
    </row>
    <row r="412" spans="1:6" s="7" customFormat="1" ht="18.75">
      <c r="A412" s="159" t="s">
        <v>16</v>
      </c>
      <c r="B412" s="221">
        <v>5.8</v>
      </c>
      <c r="C412" s="219">
        <v>1519.7</v>
      </c>
      <c r="D412" s="284">
        <f t="shared" si="74"/>
        <v>21834.77011494253</v>
      </c>
      <c r="E412" s="812"/>
      <c r="F412" s="217">
        <f>C412/C408*100</f>
        <v>20.326355915200963</v>
      </c>
    </row>
    <row r="413" spans="1:6" s="7" customFormat="1" ht="42" customHeight="1">
      <c r="A413" s="168" t="s">
        <v>126</v>
      </c>
      <c r="B413" s="233"/>
      <c r="C413" s="219"/>
      <c r="D413" s="280"/>
      <c r="E413" s="812">
        <f>(C416+C418)/C414</f>
        <v>0.41599587819775691</v>
      </c>
      <c r="F413" s="217"/>
    </row>
    <row r="414" spans="1:6" s="7" customFormat="1" ht="18.75">
      <c r="A414" s="158" t="s">
        <v>47</v>
      </c>
      <c r="B414" s="214">
        <f>B416+B417+B418</f>
        <v>30.7</v>
      </c>
      <c r="C414" s="214">
        <f>C416+C417+C418</f>
        <v>13392.2</v>
      </c>
      <c r="D414" s="284">
        <f>C414/B414/12*1000</f>
        <v>36352.334419109669</v>
      </c>
      <c r="E414" s="812"/>
      <c r="F414" s="215">
        <f>C414/C414*100</f>
        <v>100</v>
      </c>
    </row>
    <row r="415" spans="1:6" s="7" customFormat="1" ht="18.75">
      <c r="A415" s="158" t="s">
        <v>13</v>
      </c>
      <c r="B415" s="219"/>
      <c r="C415" s="219"/>
      <c r="D415" s="284"/>
      <c r="E415" s="812"/>
      <c r="F415" s="217"/>
    </row>
    <row r="416" spans="1:6" s="7" customFormat="1" ht="18.75">
      <c r="A416" s="159" t="s">
        <v>14</v>
      </c>
      <c r="B416" s="226">
        <v>1</v>
      </c>
      <c r="C416" s="219">
        <v>952.5</v>
      </c>
      <c r="D416" s="284">
        <f t="shared" ref="D416:D418" si="75">C416/B416/12*1000</f>
        <v>79375</v>
      </c>
      <c r="E416" s="812"/>
      <c r="F416" s="217">
        <f>C416*100/C414</f>
        <v>7.1123489792565815</v>
      </c>
    </row>
    <row r="417" spans="1:9" s="7" customFormat="1" ht="18.75">
      <c r="A417" s="159" t="s">
        <v>15</v>
      </c>
      <c r="B417" s="226">
        <v>12.3</v>
      </c>
      <c r="C417" s="219">
        <v>7821.1</v>
      </c>
      <c r="D417" s="284">
        <f t="shared" si="75"/>
        <v>52988.482384823845</v>
      </c>
      <c r="E417" s="812"/>
      <c r="F417" s="217">
        <f>C417*100/C414</f>
        <v>58.400412180224308</v>
      </c>
    </row>
    <row r="418" spans="1:9" s="7" customFormat="1" ht="18.75">
      <c r="A418" s="159" t="s">
        <v>16</v>
      </c>
      <c r="B418" s="226">
        <v>17.399999999999999</v>
      </c>
      <c r="C418" s="219">
        <v>4618.6000000000004</v>
      </c>
      <c r="D418" s="284">
        <f t="shared" si="75"/>
        <v>22119.731800766287</v>
      </c>
      <c r="E418" s="812"/>
      <c r="F418" s="217">
        <f>C418/C414*100</f>
        <v>34.487238840519105</v>
      </c>
    </row>
    <row r="419" spans="1:9" s="7" customFormat="1" ht="41.25" customHeight="1">
      <c r="A419" s="174" t="s">
        <v>214</v>
      </c>
      <c r="B419" s="229"/>
      <c r="C419" s="219"/>
      <c r="D419" s="280"/>
      <c r="E419" s="812">
        <f>(C422+C424)/C420</f>
        <v>0.38062265498090442</v>
      </c>
      <c r="F419" s="217"/>
    </row>
    <row r="420" spans="1:9" s="7" customFormat="1" ht="18.75">
      <c r="A420" s="161" t="s">
        <v>48</v>
      </c>
      <c r="B420" s="214">
        <f>B422+B423+B424</f>
        <v>47.2</v>
      </c>
      <c r="C420" s="214">
        <f>C422+C423+C424</f>
        <v>20868.7</v>
      </c>
      <c r="D420" s="284">
        <f>C420/B420/12*1000</f>
        <v>36844.456214689264</v>
      </c>
      <c r="E420" s="812"/>
      <c r="F420" s="215">
        <f>C420/C420*100</f>
        <v>100</v>
      </c>
    </row>
    <row r="421" spans="1:9" s="7" customFormat="1" ht="18.75">
      <c r="A421" s="161" t="s">
        <v>13</v>
      </c>
      <c r="B421" s="220"/>
      <c r="C421" s="219"/>
      <c r="D421" s="284"/>
      <c r="E421" s="812"/>
      <c r="F421" s="217"/>
    </row>
    <row r="422" spans="1:9" s="7" customFormat="1" ht="18.75">
      <c r="A422" s="159" t="s">
        <v>14</v>
      </c>
      <c r="B422" s="220">
        <f>B416+B410</f>
        <v>2</v>
      </c>
      <c r="C422" s="220">
        <f>C416+C410</f>
        <v>1804.8</v>
      </c>
      <c r="D422" s="284">
        <f t="shared" ref="D422:D424" si="76">C422/B422/12*1000</f>
        <v>75200</v>
      </c>
      <c r="E422" s="812"/>
      <c r="F422" s="217">
        <f>C422*100/C420</f>
        <v>8.6483585465314086</v>
      </c>
    </row>
    <row r="423" spans="1:9" s="7" customFormat="1" ht="18.75">
      <c r="A423" s="159" t="s">
        <v>15</v>
      </c>
      <c r="B423" s="220">
        <f t="shared" ref="B423:C424" si="77">B417+B411</f>
        <v>22</v>
      </c>
      <c r="C423" s="220">
        <f t="shared" si="77"/>
        <v>12925.6</v>
      </c>
      <c r="D423" s="284">
        <f t="shared" si="76"/>
        <v>48960.606060606064</v>
      </c>
      <c r="E423" s="812"/>
      <c r="F423" s="217">
        <f>C423*100/C420</f>
        <v>61.937734501909553</v>
      </c>
    </row>
    <row r="424" spans="1:9" s="7" customFormat="1" ht="18.75">
      <c r="A424" s="159" t="s">
        <v>16</v>
      </c>
      <c r="B424" s="220">
        <f t="shared" si="77"/>
        <v>23.2</v>
      </c>
      <c r="C424" s="220">
        <f t="shared" si="77"/>
        <v>6138.3</v>
      </c>
      <c r="D424" s="284">
        <f t="shared" si="76"/>
        <v>22048.491379310344</v>
      </c>
      <c r="E424" s="812"/>
      <c r="F424" s="217">
        <f>C424/C420*100</f>
        <v>29.413906951559031</v>
      </c>
    </row>
    <row r="425" spans="1:9" s="7" customFormat="1" ht="24" customHeight="1">
      <c r="A425" s="820" t="s">
        <v>35</v>
      </c>
      <c r="B425" s="821"/>
      <c r="C425" s="821"/>
      <c r="D425" s="821"/>
      <c r="E425" s="822"/>
      <c r="F425" s="217"/>
    </row>
    <row r="426" spans="1:9" s="7" customFormat="1" ht="48" customHeight="1">
      <c r="A426" s="156" t="s">
        <v>215</v>
      </c>
      <c r="B426" s="234"/>
      <c r="C426" s="235"/>
      <c r="D426" s="278"/>
      <c r="E426" s="818">
        <f>(C429+C431)/C427</f>
        <v>7.5861853219045233E-2</v>
      </c>
      <c r="F426" s="225"/>
      <c r="G426" s="13"/>
    </row>
    <row r="427" spans="1:9" s="7" customFormat="1" ht="18.75">
      <c r="A427" s="170" t="s">
        <v>47</v>
      </c>
      <c r="B427" s="214">
        <f>B429+B430+B431</f>
        <v>53.5</v>
      </c>
      <c r="C427" s="214">
        <f>C429+C430+C431</f>
        <v>22376.2</v>
      </c>
      <c r="D427" s="284">
        <f>C427/B427/12*1000</f>
        <v>34853.894080996884</v>
      </c>
      <c r="E427" s="818"/>
      <c r="F427" s="227">
        <f>C427/C427*100</f>
        <v>100</v>
      </c>
      <c r="G427" s="299" t="e">
        <f>B429+B435+B441+B447+B453+B459+B465+B471+B477+B483+B489+B495+B501+B507+B513+B519+B525+B531+B543+#REF!+#REF!+#REF!+#REF!</f>
        <v>#REF!</v>
      </c>
    </row>
    <row r="428" spans="1:9" s="7" customFormat="1" ht="18.75">
      <c r="A428" s="170" t="s">
        <v>13</v>
      </c>
      <c r="B428" s="235"/>
      <c r="C428" s="235"/>
      <c r="D428" s="284"/>
      <c r="E428" s="818"/>
      <c r="F428" s="225"/>
      <c r="G428" s="13"/>
    </row>
    <row r="429" spans="1:9" s="7" customFormat="1" ht="18.75">
      <c r="A429" s="171" t="s">
        <v>14</v>
      </c>
      <c r="B429" s="237">
        <v>1</v>
      </c>
      <c r="C429" s="238">
        <v>664.9</v>
      </c>
      <c r="D429" s="284">
        <f t="shared" ref="D429:D431" si="78">C429/B429/12*1000</f>
        <v>55408.333333333328</v>
      </c>
      <c r="E429" s="818"/>
      <c r="F429" s="225">
        <f>C429*100/C427</f>
        <v>2.9714607484738247</v>
      </c>
      <c r="G429" s="13"/>
      <c r="H429" s="138"/>
      <c r="I429" s="138"/>
    </row>
    <row r="430" spans="1:9" s="7" customFormat="1" ht="18.75">
      <c r="A430" s="171" t="s">
        <v>15</v>
      </c>
      <c r="B430" s="237">
        <v>49.5</v>
      </c>
      <c r="C430" s="238">
        <v>20678.7</v>
      </c>
      <c r="D430" s="284">
        <f t="shared" si="78"/>
        <v>34812.626262626261</v>
      </c>
      <c r="E430" s="818"/>
      <c r="F430" s="225">
        <f>C430*100/C427</f>
        <v>92.413814678095477</v>
      </c>
      <c r="G430" s="13"/>
      <c r="H430" s="138"/>
      <c r="I430" s="138"/>
    </row>
    <row r="431" spans="1:9" s="7" customFormat="1" ht="19.5" customHeight="1">
      <c r="A431" s="171" t="s">
        <v>16</v>
      </c>
      <c r="B431" s="237">
        <v>3</v>
      </c>
      <c r="C431" s="238">
        <v>1032.5999999999999</v>
      </c>
      <c r="D431" s="284">
        <f t="shared" si="78"/>
        <v>28683.333333333332</v>
      </c>
      <c r="E431" s="818"/>
      <c r="F431" s="225">
        <f>C431/C427*100</f>
        <v>4.6147245734306983</v>
      </c>
      <c r="G431" s="13"/>
      <c r="H431" s="138"/>
      <c r="I431" s="138"/>
    </row>
    <row r="432" spans="1:9" s="7" customFormat="1" ht="36.75" customHeight="1">
      <c r="A432" s="156" t="s">
        <v>275</v>
      </c>
      <c r="B432" s="234"/>
      <c r="C432" s="235"/>
      <c r="D432" s="278"/>
      <c r="E432" s="818">
        <f>(C435+C437)/C433</f>
        <v>0.5776242700470019</v>
      </c>
      <c r="F432" s="224"/>
      <c r="G432" s="13"/>
    </row>
    <row r="433" spans="1:7" s="7" customFormat="1" ht="18.75">
      <c r="A433" s="170" t="s">
        <v>47</v>
      </c>
      <c r="B433" s="214">
        <f>B435+B436+B437</f>
        <v>8.9</v>
      </c>
      <c r="C433" s="214">
        <f>C435+C436+C437</f>
        <v>2808.4</v>
      </c>
      <c r="D433" s="284">
        <f>C433/B433/12*1000</f>
        <v>26295.880149812736</v>
      </c>
      <c r="E433" s="818"/>
      <c r="F433" s="227">
        <f>C433/C433*100</f>
        <v>100</v>
      </c>
      <c r="G433" s="13"/>
    </row>
    <row r="434" spans="1:7" s="7" customFormat="1" ht="18.75">
      <c r="A434" s="170" t="s">
        <v>13</v>
      </c>
      <c r="B434" s="235"/>
      <c r="C434" s="235"/>
      <c r="D434" s="284"/>
      <c r="E434" s="818"/>
      <c r="F434" s="224"/>
      <c r="G434" s="13"/>
    </row>
    <row r="435" spans="1:7" s="7" customFormat="1" ht="18.75">
      <c r="A435" s="171" t="s">
        <v>14</v>
      </c>
      <c r="B435" s="237">
        <v>1</v>
      </c>
      <c r="C435" s="235">
        <v>524.5</v>
      </c>
      <c r="D435" s="284">
        <f t="shared" ref="D435:D437" si="79">C435/B435/12*1000</f>
        <v>43708.333333333336</v>
      </c>
      <c r="E435" s="818"/>
      <c r="F435" s="225">
        <f>C435*100/C433</f>
        <v>18.676114513602052</v>
      </c>
      <c r="G435" s="13"/>
    </row>
    <row r="436" spans="1:7" s="7" customFormat="1" ht="18.75">
      <c r="A436" s="171" t="s">
        <v>15</v>
      </c>
      <c r="B436" s="237">
        <v>2.9</v>
      </c>
      <c r="C436" s="235">
        <f>506.5+679.7</f>
        <v>1186.2</v>
      </c>
      <c r="D436" s="284">
        <f t="shared" si="79"/>
        <v>34086.206896551725</v>
      </c>
      <c r="E436" s="818"/>
      <c r="F436" s="225">
        <f>C436*100/C433</f>
        <v>42.237572995299814</v>
      </c>
      <c r="G436" s="13"/>
    </row>
    <row r="437" spans="1:7" s="7" customFormat="1" ht="18.75" customHeight="1">
      <c r="A437" s="171" t="s">
        <v>16</v>
      </c>
      <c r="B437" s="237">
        <v>5</v>
      </c>
      <c r="C437" s="235">
        <v>1097.7</v>
      </c>
      <c r="D437" s="284">
        <f t="shared" si="79"/>
        <v>18295</v>
      </c>
      <c r="E437" s="818"/>
      <c r="F437" s="225">
        <f>C437/C433*100</f>
        <v>39.086312491098134</v>
      </c>
      <c r="G437" s="13"/>
    </row>
    <row r="438" spans="1:7" s="7" customFormat="1" ht="54" customHeight="1">
      <c r="A438" s="156" t="s">
        <v>276</v>
      </c>
      <c r="B438" s="234"/>
      <c r="C438" s="235"/>
      <c r="D438" s="278"/>
      <c r="E438" s="818">
        <f>(C441+C443)/C439</f>
        <v>0.24553338385114085</v>
      </c>
      <c r="F438" s="224"/>
      <c r="G438" s="13"/>
    </row>
    <row r="439" spans="1:7" s="7" customFormat="1" ht="18.75" customHeight="1">
      <c r="A439" s="170" t="s">
        <v>47</v>
      </c>
      <c r="B439" s="214">
        <f>B441+B442+B443</f>
        <v>15.2</v>
      </c>
      <c r="C439" s="214">
        <f>C441+C442+C443</f>
        <v>5938.5</v>
      </c>
      <c r="D439" s="284">
        <f>C439/B439/12*1000</f>
        <v>32557.565789473683</v>
      </c>
      <c r="E439" s="818"/>
      <c r="F439" s="227">
        <f>C439/C439*100</f>
        <v>100</v>
      </c>
      <c r="G439" s="13"/>
    </row>
    <row r="440" spans="1:7" s="7" customFormat="1" ht="18.75" customHeight="1">
      <c r="A440" s="170" t="s">
        <v>13</v>
      </c>
      <c r="B440" s="235"/>
      <c r="C440" s="235"/>
      <c r="D440" s="284"/>
      <c r="E440" s="818"/>
      <c r="F440" s="224"/>
      <c r="G440" s="13"/>
    </row>
    <row r="441" spans="1:7" s="7" customFormat="1" ht="18.75" customHeight="1">
      <c r="A441" s="171" t="s">
        <v>14</v>
      </c>
      <c r="B441" s="237">
        <v>1</v>
      </c>
      <c r="C441" s="235">
        <v>498.1</v>
      </c>
      <c r="D441" s="284">
        <f t="shared" ref="D441:D443" si="80">C441/B441/12*1000</f>
        <v>41508.333333333336</v>
      </c>
      <c r="E441" s="818"/>
      <c r="F441" s="225">
        <f>C441*100/C439</f>
        <v>8.3876399764250227</v>
      </c>
      <c r="G441" s="13"/>
    </row>
    <row r="442" spans="1:7" s="7" customFormat="1" ht="18.75" customHeight="1">
      <c r="A442" s="171" t="s">
        <v>15</v>
      </c>
      <c r="B442" s="237">
        <v>10.7</v>
      </c>
      <c r="C442" s="235">
        <v>4480.3999999999996</v>
      </c>
      <c r="D442" s="284">
        <f t="shared" si="80"/>
        <v>34894.080996884732</v>
      </c>
      <c r="E442" s="818"/>
      <c r="F442" s="225">
        <f>C442*100/C439</f>
        <v>75.446661614885898</v>
      </c>
      <c r="G442" s="13"/>
    </row>
    <row r="443" spans="1:7" s="7" customFormat="1" ht="18.75" customHeight="1">
      <c r="A443" s="171" t="s">
        <v>16</v>
      </c>
      <c r="B443" s="239">
        <v>3.5</v>
      </c>
      <c r="C443" s="225">
        <v>960</v>
      </c>
      <c r="D443" s="284">
        <f t="shared" si="80"/>
        <v>22857.142857142859</v>
      </c>
      <c r="E443" s="818"/>
      <c r="F443" s="225">
        <f>C443/C439*100</f>
        <v>16.165698408689064</v>
      </c>
      <c r="G443" s="13"/>
    </row>
    <row r="444" spans="1:7" s="7" customFormat="1" ht="37.5" customHeight="1">
      <c r="A444" s="156" t="s">
        <v>277</v>
      </c>
      <c r="B444" s="234"/>
      <c r="C444" s="235"/>
      <c r="D444" s="278"/>
      <c r="E444" s="818">
        <f>(C447+C449)/C445</f>
        <v>0.48578635878529153</v>
      </c>
      <c r="F444" s="225"/>
      <c r="G444" s="13"/>
    </row>
    <row r="445" spans="1:7" s="7" customFormat="1" ht="18.75">
      <c r="A445" s="170" t="s">
        <v>47</v>
      </c>
      <c r="B445" s="214">
        <f>B447+B448+B449</f>
        <v>2.1</v>
      </c>
      <c r="C445" s="214">
        <f>C447+C448+C449</f>
        <v>1030.7</v>
      </c>
      <c r="D445" s="284">
        <f>C445/B445/12*1000</f>
        <v>40900.793650793654</v>
      </c>
      <c r="E445" s="818"/>
      <c r="F445" s="227">
        <f>C445/C445*100</f>
        <v>100</v>
      </c>
      <c r="G445" s="13"/>
    </row>
    <row r="446" spans="1:7" s="7" customFormat="1" ht="18.75">
      <c r="A446" s="170" t="s">
        <v>13</v>
      </c>
      <c r="B446" s="235"/>
      <c r="C446" s="235"/>
      <c r="D446" s="284"/>
      <c r="E446" s="818"/>
      <c r="F446" s="225"/>
      <c r="G446" s="13"/>
    </row>
    <row r="447" spans="1:7" s="7" customFormat="1" ht="18.75">
      <c r="A447" s="171" t="s">
        <v>14</v>
      </c>
      <c r="B447" s="237">
        <v>1</v>
      </c>
      <c r="C447" s="235">
        <v>500.7</v>
      </c>
      <c r="D447" s="284">
        <f t="shared" ref="D447:D449" si="81">C447/B447/12*1000</f>
        <v>41725</v>
      </c>
      <c r="E447" s="818"/>
      <c r="F447" s="225">
        <f>C447*100/C445</f>
        <v>48.578635878529155</v>
      </c>
      <c r="G447" s="13"/>
    </row>
    <row r="448" spans="1:7" s="7" customFormat="1" ht="18.75">
      <c r="A448" s="171" t="s">
        <v>15</v>
      </c>
      <c r="B448" s="237">
        <v>1.1000000000000001</v>
      </c>
      <c r="C448" s="235">
        <v>530</v>
      </c>
      <c r="D448" s="284">
        <f t="shared" si="81"/>
        <v>40151.515151515152</v>
      </c>
      <c r="E448" s="818"/>
      <c r="F448" s="225">
        <f>C448*100/C445</f>
        <v>51.421364121470845</v>
      </c>
      <c r="G448" s="13"/>
    </row>
    <row r="449" spans="1:8" s="7" customFormat="1" ht="19.5" customHeight="1">
      <c r="A449" s="171" t="s">
        <v>16</v>
      </c>
      <c r="B449" s="237"/>
      <c r="C449" s="235"/>
      <c r="D449" s="284" t="e">
        <f t="shared" si="81"/>
        <v>#DIV/0!</v>
      </c>
      <c r="E449" s="818"/>
      <c r="F449" s="225">
        <f>C449/C445*100</f>
        <v>0</v>
      </c>
      <c r="G449" s="13"/>
    </row>
    <row r="450" spans="1:8" s="7" customFormat="1" ht="35.25" customHeight="1">
      <c r="A450" s="156" t="s">
        <v>278</v>
      </c>
      <c r="B450" s="234"/>
      <c r="C450" s="235"/>
      <c r="D450" s="278"/>
      <c r="E450" s="818">
        <f>(C453+C455)/C451</f>
        <v>0.41342936985870044</v>
      </c>
      <c r="F450" s="225"/>
      <c r="G450" s="13"/>
    </row>
    <row r="451" spans="1:8" s="7" customFormat="1" ht="18.75">
      <c r="A451" s="170" t="s">
        <v>17</v>
      </c>
      <c r="B451" s="214">
        <f>B453+B454+B455</f>
        <v>5.9</v>
      </c>
      <c r="C451" s="214">
        <f>C453+C454+C455</f>
        <v>2540.6999999999998</v>
      </c>
      <c r="D451" s="284">
        <f>C451/B451/12*1000</f>
        <v>35885.593220338982</v>
      </c>
      <c r="E451" s="818"/>
      <c r="F451" s="227">
        <f>C451/C451*100</f>
        <v>100</v>
      </c>
      <c r="G451" s="13"/>
    </row>
    <row r="452" spans="1:8" s="7" customFormat="1" ht="18.75">
      <c r="A452" s="170" t="s">
        <v>13</v>
      </c>
      <c r="B452" s="235"/>
      <c r="C452" s="235"/>
      <c r="D452" s="284"/>
      <c r="E452" s="818"/>
      <c r="F452" s="225"/>
      <c r="G452" s="13"/>
    </row>
    <row r="453" spans="1:8" s="7" customFormat="1" ht="18.75">
      <c r="A453" s="171" t="s">
        <v>14</v>
      </c>
      <c r="B453" s="240">
        <v>1</v>
      </c>
      <c r="C453" s="235">
        <v>602.9</v>
      </c>
      <c r="D453" s="284">
        <f t="shared" ref="D453:D455" si="82">C453/B453/12*1000</f>
        <v>50241.666666666664</v>
      </c>
      <c r="E453" s="818"/>
      <c r="F453" s="225">
        <f>C453*100/C451</f>
        <v>23.729680796630852</v>
      </c>
      <c r="G453" s="13"/>
    </row>
    <row r="454" spans="1:8" s="7" customFormat="1" ht="18.75">
      <c r="A454" s="171" t="s">
        <v>15</v>
      </c>
      <c r="B454" s="240">
        <v>3.5</v>
      </c>
      <c r="C454" s="235">
        <f>490.5+999.8</f>
        <v>1490.3</v>
      </c>
      <c r="D454" s="284">
        <f t="shared" si="82"/>
        <v>35483.333333333336</v>
      </c>
      <c r="E454" s="818"/>
      <c r="F454" s="225">
        <f>C454*100/C451</f>
        <v>58.657063014129967</v>
      </c>
      <c r="G454" s="13"/>
    </row>
    <row r="455" spans="1:8" s="7" customFormat="1" ht="19.5" customHeight="1">
      <c r="A455" s="171" t="s">
        <v>16</v>
      </c>
      <c r="B455" s="240">
        <v>1.4</v>
      </c>
      <c r="C455" s="235">
        <v>447.5</v>
      </c>
      <c r="D455" s="284">
        <f t="shared" si="82"/>
        <v>26636.904761904763</v>
      </c>
      <c r="E455" s="818"/>
      <c r="F455" s="225">
        <f>C455/C451*100</f>
        <v>17.613256189239188</v>
      </c>
      <c r="G455" s="13"/>
    </row>
    <row r="456" spans="1:8" s="7" customFormat="1" ht="67.5" customHeight="1">
      <c r="A456" s="156" t="s">
        <v>279</v>
      </c>
      <c r="B456" s="234"/>
      <c r="C456" s="235"/>
      <c r="D456" s="278"/>
      <c r="E456" s="818">
        <f>(C459+C461)/C457</f>
        <v>0.32996518058305457</v>
      </c>
      <c r="F456" s="225"/>
      <c r="G456" s="13"/>
    </row>
    <row r="457" spans="1:8" s="7" customFormat="1" ht="18.75">
      <c r="A457" s="170" t="s">
        <v>17</v>
      </c>
      <c r="B457" s="214">
        <f>B459+B460+B461</f>
        <v>3.5</v>
      </c>
      <c r="C457" s="214">
        <f>C459+C460+C461</f>
        <v>1464.7</v>
      </c>
      <c r="D457" s="284">
        <f>C457/B457/12*1000</f>
        <v>34873.809523809527</v>
      </c>
      <c r="E457" s="818"/>
      <c r="F457" s="227">
        <f>C457/C457*100</f>
        <v>100</v>
      </c>
      <c r="G457" s="13"/>
    </row>
    <row r="458" spans="1:8" s="7" customFormat="1" ht="18.75">
      <c r="A458" s="170" t="s">
        <v>13</v>
      </c>
      <c r="B458" s="235"/>
      <c r="C458" s="235"/>
      <c r="D458" s="284"/>
      <c r="E458" s="818"/>
      <c r="F458" s="225"/>
      <c r="G458" s="13"/>
    </row>
    <row r="459" spans="1:8" s="7" customFormat="1" ht="18.75">
      <c r="A459" s="171" t="s">
        <v>14</v>
      </c>
      <c r="B459" s="237">
        <v>1</v>
      </c>
      <c r="C459" s="235">
        <v>483.3</v>
      </c>
      <c r="D459" s="284">
        <f t="shared" ref="D459:D461" si="83">C459/B459/12*1000</f>
        <v>40275</v>
      </c>
      <c r="E459" s="818"/>
      <c r="F459" s="225">
        <f>C459*100/C457</f>
        <v>32.996518058305455</v>
      </c>
      <c r="G459" s="13"/>
    </row>
    <row r="460" spans="1:8" s="7" customFormat="1" ht="18.75">
      <c r="A460" s="171" t="s">
        <v>15</v>
      </c>
      <c r="B460" s="237">
        <v>2.5</v>
      </c>
      <c r="C460" s="235">
        <f>386.4+595</f>
        <v>981.4</v>
      </c>
      <c r="D460" s="284">
        <f t="shared" si="83"/>
        <v>32713.333333333332</v>
      </c>
      <c r="E460" s="818"/>
      <c r="F460" s="225">
        <f>C460*100/C457</f>
        <v>67.003481941694545</v>
      </c>
      <c r="G460" s="13"/>
    </row>
    <row r="461" spans="1:8" s="7" customFormat="1" ht="18.75" customHeight="1">
      <c r="A461" s="171" t="s">
        <v>16</v>
      </c>
      <c r="B461" s="237"/>
      <c r="C461" s="235"/>
      <c r="D461" s="284" t="e">
        <f t="shared" si="83"/>
        <v>#DIV/0!</v>
      </c>
      <c r="E461" s="818"/>
      <c r="F461" s="225">
        <f>C461/C457*100</f>
        <v>0</v>
      </c>
      <c r="G461" s="13"/>
    </row>
    <row r="462" spans="1:8" s="7" customFormat="1" ht="34.5" customHeight="1">
      <c r="A462" s="156" t="s">
        <v>280</v>
      </c>
      <c r="B462" s="234"/>
      <c r="C462" s="235"/>
      <c r="D462" s="278"/>
      <c r="E462" s="818">
        <f>(C465+C467)/C463</f>
        <v>0.34959803672674961</v>
      </c>
      <c r="F462" s="225"/>
      <c r="G462" s="13"/>
      <c r="H462" s="13"/>
    </row>
    <row r="463" spans="1:8" s="7" customFormat="1" ht="18.75">
      <c r="A463" s="170" t="s">
        <v>47</v>
      </c>
      <c r="B463" s="214">
        <f>B465+B466+B467</f>
        <v>16.5</v>
      </c>
      <c r="C463" s="214">
        <f>C465+C466+C467</f>
        <v>5908.5</v>
      </c>
      <c r="D463" s="284">
        <f>C463/B463/12*1000</f>
        <v>29840.909090909088</v>
      </c>
      <c r="E463" s="818"/>
      <c r="F463" s="227">
        <f>C463/C463*100</f>
        <v>100</v>
      </c>
      <c r="G463" s="13"/>
      <c r="H463" s="13"/>
    </row>
    <row r="464" spans="1:8" s="7" customFormat="1" ht="18.75">
      <c r="A464" s="170" t="s">
        <v>13</v>
      </c>
      <c r="B464" s="235"/>
      <c r="C464" s="235"/>
      <c r="D464" s="284"/>
      <c r="E464" s="818"/>
      <c r="F464" s="225"/>
      <c r="G464" s="13"/>
      <c r="H464" s="13"/>
    </row>
    <row r="465" spans="1:8" s="7" customFormat="1" ht="18.75">
      <c r="A465" s="171" t="s">
        <v>14</v>
      </c>
      <c r="B465" s="237">
        <v>1</v>
      </c>
      <c r="C465" s="235">
        <v>560.1</v>
      </c>
      <c r="D465" s="284">
        <f t="shared" ref="D465:D467" si="84">C465/B465/12*1000</f>
        <v>46675.000000000007</v>
      </c>
      <c r="E465" s="818"/>
      <c r="F465" s="225">
        <f>C465*100/C463</f>
        <v>9.4795633409494791</v>
      </c>
      <c r="G465" s="13"/>
      <c r="H465" s="13"/>
    </row>
    <row r="466" spans="1:8" s="7" customFormat="1" ht="18.75">
      <c r="A466" s="171" t="s">
        <v>15</v>
      </c>
      <c r="B466" s="237">
        <v>9</v>
      </c>
      <c r="C466" s="235">
        <f>915.9+2927</f>
        <v>3842.9</v>
      </c>
      <c r="D466" s="284">
        <f t="shared" si="84"/>
        <v>35582.407407407409</v>
      </c>
      <c r="E466" s="818"/>
      <c r="F466" s="225">
        <f>C466*100/C463</f>
        <v>65.040196327325035</v>
      </c>
      <c r="G466" s="13"/>
      <c r="H466" s="13"/>
    </row>
    <row r="467" spans="1:8" s="7" customFormat="1" ht="18" customHeight="1">
      <c r="A467" s="171" t="s">
        <v>16</v>
      </c>
      <c r="B467" s="237">
        <v>6.5</v>
      </c>
      <c r="C467" s="235">
        <v>1505.5</v>
      </c>
      <c r="D467" s="284">
        <f t="shared" si="84"/>
        <v>19301.282051282051</v>
      </c>
      <c r="E467" s="818"/>
      <c r="F467" s="225">
        <f>C467/C463*100</f>
        <v>25.480240331725479</v>
      </c>
      <c r="G467" s="13"/>
      <c r="H467" s="13"/>
    </row>
    <row r="468" spans="1:8" s="7" customFormat="1" ht="34.5" customHeight="1">
      <c r="A468" s="156" t="s">
        <v>281</v>
      </c>
      <c r="B468" s="234"/>
      <c r="C468" s="235"/>
      <c r="D468" s="278"/>
      <c r="E468" s="818">
        <f>(C471+C473)/C469</f>
        <v>0.3462196373588779</v>
      </c>
      <c r="F468" s="225"/>
      <c r="G468" s="13"/>
    </row>
    <row r="469" spans="1:8" s="7" customFormat="1" ht="18.75">
      <c r="A469" s="170" t="s">
        <v>17</v>
      </c>
      <c r="B469" s="214">
        <f>B471+B472+B473</f>
        <v>2.5</v>
      </c>
      <c r="C469" s="214">
        <f>C471+C472+C473</f>
        <v>876.9</v>
      </c>
      <c r="D469" s="284">
        <f>C469/B469/12*1000</f>
        <v>29230</v>
      </c>
      <c r="E469" s="818"/>
      <c r="F469" s="227">
        <f>C469/C469*100</f>
        <v>100</v>
      </c>
      <c r="G469" s="13"/>
    </row>
    <row r="470" spans="1:8" s="7" customFormat="1" ht="18.75">
      <c r="A470" s="170" t="s">
        <v>13</v>
      </c>
      <c r="B470" s="235"/>
      <c r="C470" s="235"/>
      <c r="D470" s="284"/>
      <c r="E470" s="818"/>
      <c r="F470" s="225"/>
      <c r="G470" s="13"/>
    </row>
    <row r="471" spans="1:8" s="7" customFormat="1" ht="18.75">
      <c r="A471" s="171" t="s">
        <v>14</v>
      </c>
      <c r="B471" s="237">
        <v>0.8</v>
      </c>
      <c r="C471" s="235">
        <v>303.60000000000002</v>
      </c>
      <c r="D471" s="284">
        <f t="shared" ref="D471:D473" si="85">C471/B471/12*1000</f>
        <v>31625</v>
      </c>
      <c r="E471" s="818"/>
      <c r="F471" s="225">
        <f>C471*100/C469</f>
        <v>34.621963735887789</v>
      </c>
      <c r="G471" s="13"/>
    </row>
    <row r="472" spans="1:8" s="7" customFormat="1" ht="18.75">
      <c r="A472" s="171" t="s">
        <v>15</v>
      </c>
      <c r="B472" s="237">
        <v>1.7</v>
      </c>
      <c r="C472" s="235">
        <v>573.29999999999995</v>
      </c>
      <c r="D472" s="284">
        <f t="shared" si="85"/>
        <v>28102.941176470584</v>
      </c>
      <c r="E472" s="818"/>
      <c r="F472" s="225">
        <f>C472*100/C469</f>
        <v>65.378036264112211</v>
      </c>
      <c r="G472" s="13"/>
    </row>
    <row r="473" spans="1:8" s="7" customFormat="1" ht="18.75" customHeight="1">
      <c r="A473" s="171" t="s">
        <v>16</v>
      </c>
      <c r="B473" s="237"/>
      <c r="C473" s="235"/>
      <c r="D473" s="284" t="e">
        <f t="shared" si="85"/>
        <v>#DIV/0!</v>
      </c>
      <c r="E473" s="818"/>
      <c r="F473" s="225">
        <f>C473/C469*100</f>
        <v>0</v>
      </c>
      <c r="G473" s="13"/>
    </row>
    <row r="474" spans="1:8" s="7" customFormat="1" ht="49.5" customHeight="1">
      <c r="A474" s="156" t="s">
        <v>282</v>
      </c>
      <c r="B474" s="234"/>
      <c r="C474" s="235"/>
      <c r="D474" s="278"/>
      <c r="E474" s="818">
        <f>(C477+C479)/C475</f>
        <v>0.20682793358621979</v>
      </c>
      <c r="F474" s="225"/>
      <c r="G474" s="143"/>
    </row>
    <row r="475" spans="1:8" s="7" customFormat="1" ht="18.75">
      <c r="A475" s="170" t="s">
        <v>47</v>
      </c>
      <c r="B475" s="214">
        <f>B477+B478+B479</f>
        <v>7.5</v>
      </c>
      <c r="C475" s="214">
        <f>C477+C478+C479</f>
        <v>3216.2</v>
      </c>
      <c r="D475" s="284">
        <f>C475/B475/12*1000</f>
        <v>35735.555555555555</v>
      </c>
      <c r="E475" s="818"/>
      <c r="F475" s="227">
        <f>C475/C475*100</f>
        <v>100</v>
      </c>
      <c r="G475" s="143"/>
    </row>
    <row r="476" spans="1:8" s="7" customFormat="1" ht="18.75">
      <c r="A476" s="170" t="s">
        <v>13</v>
      </c>
      <c r="B476" s="235"/>
      <c r="C476" s="235"/>
      <c r="D476" s="284"/>
      <c r="E476" s="818"/>
      <c r="F476" s="225"/>
      <c r="G476" s="143"/>
    </row>
    <row r="477" spans="1:8" s="7" customFormat="1" ht="18.75">
      <c r="A477" s="171" t="s">
        <v>14</v>
      </c>
      <c r="B477" s="237"/>
      <c r="C477" s="235"/>
      <c r="D477" s="284" t="e">
        <f t="shared" ref="D477:D479" si="86">C477/B477/12*1000</f>
        <v>#DIV/0!</v>
      </c>
      <c r="E477" s="818"/>
      <c r="F477" s="225">
        <f>C477*100/C475</f>
        <v>0</v>
      </c>
      <c r="G477" s="143"/>
    </row>
    <row r="478" spans="1:8" s="7" customFormat="1" ht="18.75">
      <c r="A478" s="171" t="s">
        <v>15</v>
      </c>
      <c r="B478" s="237">
        <v>6</v>
      </c>
      <c r="C478" s="235">
        <f>889.7+1661.3</f>
        <v>2551</v>
      </c>
      <c r="D478" s="284">
        <f t="shared" si="86"/>
        <v>35430.555555555555</v>
      </c>
      <c r="E478" s="818"/>
      <c r="F478" s="225">
        <f>C478*100/C475</f>
        <v>79.317206641378021</v>
      </c>
      <c r="G478" s="143"/>
    </row>
    <row r="479" spans="1:8" s="7" customFormat="1" ht="18" customHeight="1">
      <c r="A479" s="171" t="s">
        <v>16</v>
      </c>
      <c r="B479" s="237">
        <v>1.5</v>
      </c>
      <c r="C479" s="235">
        <v>665.2</v>
      </c>
      <c r="D479" s="284">
        <f t="shared" si="86"/>
        <v>36955.555555555555</v>
      </c>
      <c r="E479" s="818"/>
      <c r="F479" s="225">
        <f>C479/C475*100</f>
        <v>20.682793358621979</v>
      </c>
      <c r="G479" s="143"/>
    </row>
    <row r="480" spans="1:8" s="7" customFormat="1" ht="33.75" customHeight="1">
      <c r="A480" s="156" t="s">
        <v>283</v>
      </c>
      <c r="B480" s="234"/>
      <c r="C480" s="235"/>
      <c r="D480" s="278"/>
      <c r="E480" s="818">
        <f>(C483+C485)/C481</f>
        <v>0.22519924924516499</v>
      </c>
      <c r="F480" s="224"/>
      <c r="G480" s="143"/>
    </row>
    <row r="481" spans="1:7" s="7" customFormat="1" ht="18.75">
      <c r="A481" s="170" t="s">
        <v>47</v>
      </c>
      <c r="B481" s="214">
        <f>B483+B484+B485</f>
        <v>7.8999999999999995</v>
      </c>
      <c r="C481" s="214">
        <f>C483+C484+C485</f>
        <v>3676.3</v>
      </c>
      <c r="D481" s="284">
        <f>C481/B481/12*1000</f>
        <v>38779.535864978905</v>
      </c>
      <c r="E481" s="818"/>
      <c r="F481" s="227">
        <f>C481/C481*100</f>
        <v>100</v>
      </c>
      <c r="G481" s="143"/>
    </row>
    <row r="482" spans="1:7" s="7" customFormat="1" ht="18.75">
      <c r="A482" s="170" t="s">
        <v>13</v>
      </c>
      <c r="B482" s="235"/>
      <c r="C482" s="235"/>
      <c r="D482" s="284"/>
      <c r="E482" s="818"/>
      <c r="F482" s="224"/>
      <c r="G482" s="143"/>
    </row>
    <row r="483" spans="1:7" s="7" customFormat="1" ht="18.75">
      <c r="A483" s="171" t="s">
        <v>14</v>
      </c>
      <c r="B483" s="237">
        <v>1</v>
      </c>
      <c r="C483" s="235">
        <v>491.8</v>
      </c>
      <c r="D483" s="284">
        <f t="shared" ref="D483:D485" si="87">C483/B483/12*1000</f>
        <v>40983.333333333336</v>
      </c>
      <c r="E483" s="818"/>
      <c r="F483" s="225">
        <f>C483*100/C481</f>
        <v>13.377580719745396</v>
      </c>
      <c r="G483" s="143"/>
    </row>
    <row r="484" spans="1:7" s="7" customFormat="1" ht="18.75">
      <c r="A484" s="171" t="s">
        <v>15</v>
      </c>
      <c r="B484" s="237">
        <v>6.1</v>
      </c>
      <c r="C484" s="235">
        <f>86.3+2762.1</f>
        <v>2848.4</v>
      </c>
      <c r="D484" s="284">
        <f t="shared" si="87"/>
        <v>38912.56830601093</v>
      </c>
      <c r="E484" s="818"/>
      <c r="F484" s="225">
        <f>C484*100/C481</f>
        <v>77.480075075483498</v>
      </c>
      <c r="G484" s="143"/>
    </row>
    <row r="485" spans="1:7" s="7" customFormat="1" ht="18.75">
      <c r="A485" s="171" t="s">
        <v>16</v>
      </c>
      <c r="B485" s="237">
        <v>0.8</v>
      </c>
      <c r="C485" s="235">
        <v>336.1</v>
      </c>
      <c r="D485" s="284">
        <f t="shared" si="87"/>
        <v>35010.416666666664</v>
      </c>
      <c r="E485" s="818"/>
      <c r="F485" s="225">
        <f>C485/C481*100</f>
        <v>9.142344204771101</v>
      </c>
      <c r="G485" s="143"/>
    </row>
    <row r="486" spans="1:7" s="7" customFormat="1" ht="33.75" customHeight="1">
      <c r="A486" s="156" t="s">
        <v>284</v>
      </c>
      <c r="B486" s="234"/>
      <c r="C486" s="235"/>
      <c r="D486" s="278"/>
      <c r="E486" s="818">
        <f>(C489+C491)/C487</f>
        <v>0.41057117987814035</v>
      </c>
      <c r="F486" s="225"/>
      <c r="G486" s="143"/>
    </row>
    <row r="487" spans="1:7" s="7" customFormat="1" ht="18.75">
      <c r="A487" s="170" t="s">
        <v>47</v>
      </c>
      <c r="B487" s="214">
        <f>B489+B490+B491</f>
        <v>8.8000000000000007</v>
      </c>
      <c r="C487" s="214">
        <f>C489+C490+C491</f>
        <v>3331.7</v>
      </c>
      <c r="D487" s="284">
        <f>C487/B487/12*1000</f>
        <v>31550.189393939392</v>
      </c>
      <c r="E487" s="818"/>
      <c r="F487" s="227">
        <f>C487/C487*100</f>
        <v>100</v>
      </c>
      <c r="G487" s="143"/>
    </row>
    <row r="488" spans="1:7" s="7" customFormat="1" ht="18.75">
      <c r="A488" s="170" t="s">
        <v>13</v>
      </c>
      <c r="B488" s="235"/>
      <c r="C488" s="235"/>
      <c r="D488" s="284"/>
      <c r="E488" s="818"/>
      <c r="F488" s="225"/>
      <c r="G488" s="143"/>
    </row>
    <row r="489" spans="1:7" s="7" customFormat="1" ht="18.75">
      <c r="A489" s="171" t="s">
        <v>14</v>
      </c>
      <c r="B489" s="237">
        <v>1</v>
      </c>
      <c r="C489" s="235">
        <v>498.3</v>
      </c>
      <c r="D489" s="284">
        <f t="shared" ref="D489:D491" si="88">C489/B489/12*1000</f>
        <v>41525</v>
      </c>
      <c r="E489" s="818"/>
      <c r="F489" s="225">
        <f>C489*100/C487</f>
        <v>14.956328601014498</v>
      </c>
      <c r="G489" s="143"/>
    </row>
    <row r="490" spans="1:7" s="7" customFormat="1" ht="18.75">
      <c r="A490" s="171" t="s">
        <v>15</v>
      </c>
      <c r="B490" s="237">
        <v>4.5</v>
      </c>
      <c r="C490" s="235">
        <v>1963.8</v>
      </c>
      <c r="D490" s="284">
        <f t="shared" si="88"/>
        <v>36366.666666666664</v>
      </c>
      <c r="E490" s="818"/>
      <c r="F490" s="225">
        <f>C490*100/C487</f>
        <v>58.942882012185976</v>
      </c>
      <c r="G490" s="143"/>
    </row>
    <row r="491" spans="1:7" s="7" customFormat="1" ht="18.75">
      <c r="A491" s="171" t="s">
        <v>16</v>
      </c>
      <c r="B491" s="237">
        <v>3.3</v>
      </c>
      <c r="C491" s="235">
        <v>869.6</v>
      </c>
      <c r="D491" s="284">
        <f t="shared" si="88"/>
        <v>21959.595959595961</v>
      </c>
      <c r="E491" s="818"/>
      <c r="F491" s="225">
        <f>C491/C487*100</f>
        <v>26.100789386799534</v>
      </c>
      <c r="G491" s="143"/>
    </row>
    <row r="492" spans="1:7" s="7" customFormat="1" ht="49.5" customHeight="1">
      <c r="A492" s="156" t="s">
        <v>285</v>
      </c>
      <c r="B492" s="234"/>
      <c r="C492" s="235"/>
      <c r="D492" s="278"/>
      <c r="E492" s="818">
        <f>(C495+C497)/C493</f>
        <v>0.58975526465566319</v>
      </c>
      <c r="F492" s="225"/>
      <c r="G492" s="143"/>
    </row>
    <row r="493" spans="1:7" s="7" customFormat="1" ht="18.75">
      <c r="A493" s="170" t="s">
        <v>17</v>
      </c>
      <c r="B493" s="214">
        <f>B495+B496+B497</f>
        <v>2.5</v>
      </c>
      <c r="C493" s="214">
        <f>C495+C496+C497</f>
        <v>878.49999999999989</v>
      </c>
      <c r="D493" s="284">
        <f>C493/B493/12*1000</f>
        <v>29283.333333333332</v>
      </c>
      <c r="E493" s="818"/>
      <c r="F493" s="227">
        <f>C493/C493*100</f>
        <v>100</v>
      </c>
      <c r="G493" s="143"/>
    </row>
    <row r="494" spans="1:7" s="7" customFormat="1" ht="18.75">
      <c r="A494" s="170" t="s">
        <v>13</v>
      </c>
      <c r="B494" s="235"/>
      <c r="C494" s="235"/>
      <c r="D494" s="284"/>
      <c r="E494" s="818"/>
      <c r="F494" s="225"/>
      <c r="G494" s="143"/>
    </row>
    <row r="495" spans="1:7" s="7" customFormat="1" ht="18.75">
      <c r="A495" s="171" t="s">
        <v>14</v>
      </c>
      <c r="B495" s="237">
        <v>1</v>
      </c>
      <c r="C495" s="238">
        <v>423.2</v>
      </c>
      <c r="D495" s="284">
        <f t="shared" ref="D495:D497" si="89">C495/B495/12*1000</f>
        <v>35266.666666666664</v>
      </c>
      <c r="E495" s="818"/>
      <c r="F495" s="225">
        <f>C495*100/C493</f>
        <v>48.173022196926588</v>
      </c>
      <c r="G495" s="143"/>
    </row>
    <row r="496" spans="1:7" s="7" customFormat="1" ht="18.75">
      <c r="A496" s="171" t="s">
        <v>15</v>
      </c>
      <c r="B496" s="237">
        <v>1</v>
      </c>
      <c r="C496" s="238">
        <v>360.4</v>
      </c>
      <c r="D496" s="284">
        <f t="shared" si="89"/>
        <v>30033.333333333332</v>
      </c>
      <c r="E496" s="818"/>
      <c r="F496" s="225">
        <f>C496*100/C493</f>
        <v>41.024473534433696</v>
      </c>
      <c r="G496" s="143"/>
    </row>
    <row r="497" spans="1:7" s="7" customFormat="1" ht="18.75">
      <c r="A497" s="171" t="s">
        <v>16</v>
      </c>
      <c r="B497" s="237">
        <v>0.5</v>
      </c>
      <c r="C497" s="238">
        <v>94.9</v>
      </c>
      <c r="D497" s="284">
        <f t="shared" si="89"/>
        <v>15816.666666666668</v>
      </c>
      <c r="E497" s="818"/>
      <c r="F497" s="225">
        <f>C497/C493*100</f>
        <v>10.802504268639728</v>
      </c>
      <c r="G497" s="143"/>
    </row>
    <row r="498" spans="1:7" s="7" customFormat="1" ht="54" customHeight="1">
      <c r="A498" s="156" t="s">
        <v>286</v>
      </c>
      <c r="B498" s="234"/>
      <c r="C498" s="235"/>
      <c r="D498" s="278"/>
      <c r="E498" s="818">
        <f>(C501+C503)/C499</f>
        <v>0.30466871774179988</v>
      </c>
      <c r="F498" s="225"/>
      <c r="G498" s="143"/>
    </row>
    <row r="499" spans="1:7" s="7" customFormat="1" ht="18.75">
      <c r="A499" s="170" t="s">
        <v>47</v>
      </c>
      <c r="B499" s="214">
        <f>B501+B502+B503</f>
        <v>15.6</v>
      </c>
      <c r="C499" s="214">
        <f>C501+C502+C503</f>
        <v>5948.1</v>
      </c>
      <c r="D499" s="284">
        <f>C499/B499/12*1000</f>
        <v>31774.038461538465</v>
      </c>
      <c r="E499" s="818"/>
      <c r="F499" s="227">
        <f>C499/C499*100</f>
        <v>100</v>
      </c>
      <c r="G499" s="143"/>
    </row>
    <row r="500" spans="1:7" s="7" customFormat="1" ht="17.25" customHeight="1">
      <c r="A500" s="170" t="s">
        <v>13</v>
      </c>
      <c r="B500" s="235"/>
      <c r="C500" s="235"/>
      <c r="D500" s="284"/>
      <c r="E500" s="818"/>
      <c r="F500" s="225"/>
      <c r="G500" s="143"/>
    </row>
    <row r="501" spans="1:7" s="7" customFormat="1" ht="18.75">
      <c r="A501" s="171" t="s">
        <v>14</v>
      </c>
      <c r="B501" s="237">
        <v>1</v>
      </c>
      <c r="C501" s="235">
        <v>609.6</v>
      </c>
      <c r="D501" s="284">
        <f t="shared" ref="D501:D503" si="90">C501/B501/12*1000</f>
        <v>50800.000000000007</v>
      </c>
      <c r="E501" s="818"/>
      <c r="F501" s="225">
        <f>C501*100/C499</f>
        <v>10.248650829676702</v>
      </c>
      <c r="G501" s="143"/>
    </row>
    <row r="502" spans="1:7" s="7" customFormat="1" ht="18.75">
      <c r="A502" s="171" t="s">
        <v>15</v>
      </c>
      <c r="B502" s="237">
        <v>9.1</v>
      </c>
      <c r="C502" s="235">
        <f>436.9+3699</f>
        <v>4135.8999999999996</v>
      </c>
      <c r="D502" s="284">
        <f t="shared" si="90"/>
        <v>37874.542124542124</v>
      </c>
      <c r="E502" s="818"/>
      <c r="F502" s="225">
        <f>C502*100/C499</f>
        <v>69.533128225819993</v>
      </c>
      <c r="G502" s="143"/>
    </row>
    <row r="503" spans="1:7" s="7" customFormat="1" ht="18.75">
      <c r="A503" s="171" t="s">
        <v>16</v>
      </c>
      <c r="B503" s="237">
        <v>5.5</v>
      </c>
      <c r="C503" s="235">
        <v>1202.5999999999999</v>
      </c>
      <c r="D503" s="284">
        <f t="shared" si="90"/>
        <v>18221.21212121212</v>
      </c>
      <c r="E503" s="818"/>
      <c r="F503" s="225">
        <f>C503/C499*100</f>
        <v>20.218220944503283</v>
      </c>
      <c r="G503" s="143"/>
    </row>
    <row r="504" spans="1:7" s="7" customFormat="1" ht="51.75" customHeight="1">
      <c r="A504" s="156" t="s">
        <v>287</v>
      </c>
      <c r="B504" s="234"/>
      <c r="C504" s="235"/>
      <c r="D504" s="278"/>
      <c r="E504" s="818">
        <f>(C507+C509)/C505</f>
        <v>0.25835837268087941</v>
      </c>
      <c r="F504" s="224"/>
      <c r="G504" s="143"/>
    </row>
    <row r="505" spans="1:7" s="7" customFormat="1" ht="18.75">
      <c r="A505" s="170" t="s">
        <v>17</v>
      </c>
      <c r="B505" s="214">
        <f>B507+B508+B509</f>
        <v>5.0999999999999996</v>
      </c>
      <c r="C505" s="214">
        <f>C507+C508+C509</f>
        <v>2096.7000000000003</v>
      </c>
      <c r="D505" s="284">
        <f>C505/B505/12*1000</f>
        <v>34259.803921568629</v>
      </c>
      <c r="E505" s="818"/>
      <c r="F505" s="227">
        <f>C505/C505*100</f>
        <v>100</v>
      </c>
      <c r="G505" s="143"/>
    </row>
    <row r="506" spans="1:7" s="7" customFormat="1" ht="19.5" customHeight="1">
      <c r="A506" s="170" t="s">
        <v>13</v>
      </c>
      <c r="B506" s="235"/>
      <c r="C506" s="235"/>
      <c r="D506" s="284"/>
      <c r="E506" s="818"/>
      <c r="F506" s="224"/>
      <c r="G506" s="143"/>
    </row>
    <row r="507" spans="1:7" s="7" customFormat="1" ht="18.75">
      <c r="A507" s="171" t="s">
        <v>14</v>
      </c>
      <c r="B507" s="237">
        <v>1</v>
      </c>
      <c r="C507" s="235">
        <v>503.9</v>
      </c>
      <c r="D507" s="284">
        <f t="shared" ref="D507:D509" si="91">C507/B507/12*1000</f>
        <v>41991.666666666664</v>
      </c>
      <c r="E507" s="818"/>
      <c r="F507" s="225">
        <f>C507*100/C505</f>
        <v>24.033004244765582</v>
      </c>
      <c r="G507" s="143"/>
    </row>
    <row r="508" spans="1:7" s="7" customFormat="1" ht="18.75">
      <c r="A508" s="171" t="s">
        <v>15</v>
      </c>
      <c r="B508" s="237">
        <v>3.8</v>
      </c>
      <c r="C508" s="235">
        <f>947.5+607.5</f>
        <v>1555</v>
      </c>
      <c r="D508" s="284">
        <f t="shared" si="91"/>
        <v>34100.877192982458</v>
      </c>
      <c r="E508" s="818"/>
      <c r="F508" s="225">
        <f>C508*100/C505</f>
        <v>74.164162731912043</v>
      </c>
      <c r="G508" s="143"/>
    </row>
    <row r="509" spans="1:7" s="7" customFormat="1" ht="18.75">
      <c r="A509" s="171" t="s">
        <v>16</v>
      </c>
      <c r="B509" s="237">
        <v>0.3</v>
      </c>
      <c r="C509" s="235">
        <v>37.799999999999997</v>
      </c>
      <c r="D509" s="284">
        <f t="shared" si="91"/>
        <v>10500</v>
      </c>
      <c r="E509" s="818"/>
      <c r="F509" s="225">
        <f>C509/C505*100</f>
        <v>1.8028330233223633</v>
      </c>
      <c r="G509" s="143"/>
    </row>
    <row r="510" spans="1:7" s="7" customFormat="1" ht="49.5" customHeight="1">
      <c r="A510" s="156" t="s">
        <v>288</v>
      </c>
      <c r="B510" s="234"/>
      <c r="C510" s="235"/>
      <c r="D510" s="278"/>
      <c r="E510" s="818">
        <f>(C513+C515)/C511</f>
        <v>0.25200169412903617</v>
      </c>
      <c r="F510" s="225"/>
      <c r="G510" s="143"/>
    </row>
    <row r="511" spans="1:7" s="7" customFormat="1" ht="18.75">
      <c r="A511" s="170" t="s">
        <v>17</v>
      </c>
      <c r="B511" s="214">
        <f>B513+B514+B515</f>
        <v>11.600000000000001</v>
      </c>
      <c r="C511" s="214">
        <f>C513+C514+C515</f>
        <v>4958.3</v>
      </c>
      <c r="D511" s="284">
        <f>C511/B511/12*1000</f>
        <v>35619.971264367814</v>
      </c>
      <c r="E511" s="818"/>
      <c r="F511" s="227">
        <f>C511/C511*100</f>
        <v>100</v>
      </c>
      <c r="G511" s="143"/>
    </row>
    <row r="512" spans="1:7" s="7" customFormat="1" ht="18.75" customHeight="1">
      <c r="A512" s="170" t="s">
        <v>13</v>
      </c>
      <c r="B512" s="235"/>
      <c r="C512" s="235"/>
      <c r="D512" s="284"/>
      <c r="E512" s="818"/>
      <c r="F512" s="225"/>
      <c r="G512" s="143"/>
    </row>
    <row r="513" spans="1:7" s="7" customFormat="1" ht="18.75">
      <c r="A513" s="171" t="s">
        <v>14</v>
      </c>
      <c r="B513" s="237">
        <v>1</v>
      </c>
      <c r="C513" s="235">
        <v>639.4</v>
      </c>
      <c r="D513" s="284">
        <f t="shared" ref="D513:D515" si="92">C513/B513/12*1000</f>
        <v>53283.333333333328</v>
      </c>
      <c r="E513" s="818"/>
      <c r="F513" s="225">
        <f>C513*100/C511</f>
        <v>12.895548877639513</v>
      </c>
      <c r="G513" s="143"/>
    </row>
    <row r="514" spans="1:7" s="7" customFormat="1" ht="18.75">
      <c r="A514" s="171" t="s">
        <v>15</v>
      </c>
      <c r="B514" s="237">
        <v>8.8000000000000007</v>
      </c>
      <c r="C514" s="235">
        <f>531.7+3177.1</f>
        <v>3708.8</v>
      </c>
      <c r="D514" s="284">
        <f t="shared" si="92"/>
        <v>35121.21212121212</v>
      </c>
      <c r="E514" s="818"/>
      <c r="F514" s="225">
        <f>C514*100/C511</f>
        <v>74.79983058709638</v>
      </c>
      <c r="G514" s="143"/>
    </row>
    <row r="515" spans="1:7" s="7" customFormat="1" ht="18.75">
      <c r="A515" s="171" t="s">
        <v>16</v>
      </c>
      <c r="B515" s="237">
        <v>1.8</v>
      </c>
      <c r="C515" s="235">
        <v>610.1</v>
      </c>
      <c r="D515" s="284">
        <f t="shared" si="92"/>
        <v>28245.370370370369</v>
      </c>
      <c r="E515" s="818"/>
      <c r="F515" s="225">
        <f>C515/C511*100</f>
        <v>12.304620535264101</v>
      </c>
      <c r="G515" s="143"/>
    </row>
    <row r="516" spans="1:7" s="7" customFormat="1" ht="36" customHeight="1">
      <c r="A516" s="156" t="s">
        <v>127</v>
      </c>
      <c r="B516" s="234"/>
      <c r="C516" s="235"/>
      <c r="D516" s="278"/>
      <c r="E516" s="818">
        <f>(C519+C521)/C517</f>
        <v>0.36508918239495636</v>
      </c>
      <c r="F516" s="225"/>
      <c r="G516" s="143"/>
    </row>
    <row r="517" spans="1:7" s="7" customFormat="1" ht="18.75">
      <c r="A517" s="170" t="s">
        <v>47</v>
      </c>
      <c r="B517" s="214">
        <f>B519+B520+B521</f>
        <v>15.799999999999999</v>
      </c>
      <c r="C517" s="214">
        <f>C519+C520+C521</f>
        <v>5012.2</v>
      </c>
      <c r="D517" s="284">
        <f>C517/B517/12*1000</f>
        <v>26435.654008438818</v>
      </c>
      <c r="E517" s="818"/>
      <c r="F517" s="227">
        <f>C517/C517*100</f>
        <v>100</v>
      </c>
      <c r="G517" s="143"/>
    </row>
    <row r="518" spans="1:7" s="7" customFormat="1" ht="19.5" customHeight="1">
      <c r="A518" s="170" t="s">
        <v>13</v>
      </c>
      <c r="B518" s="235"/>
      <c r="C518" s="235"/>
      <c r="D518" s="284"/>
      <c r="E518" s="818"/>
      <c r="F518" s="225"/>
      <c r="G518" s="143"/>
    </row>
    <row r="519" spans="1:7" s="7" customFormat="1" ht="18.75">
      <c r="A519" s="171" t="s">
        <v>14</v>
      </c>
      <c r="B519" s="237">
        <v>1</v>
      </c>
      <c r="C519" s="235">
        <v>505.1</v>
      </c>
      <c r="D519" s="284">
        <f t="shared" ref="D519:D521" si="93">C519/B519/12*1000</f>
        <v>42091.666666666672</v>
      </c>
      <c r="E519" s="818"/>
      <c r="F519" s="225">
        <f>C519*100/C517</f>
        <v>10.077411116874826</v>
      </c>
      <c r="G519" s="143"/>
    </row>
    <row r="520" spans="1:7" s="7" customFormat="1" ht="18.75">
      <c r="A520" s="171" t="s">
        <v>15</v>
      </c>
      <c r="B520" s="237">
        <v>8.1999999999999993</v>
      </c>
      <c r="C520" s="235">
        <v>3182.3</v>
      </c>
      <c r="D520" s="284">
        <f t="shared" si="93"/>
        <v>32340.447154471549</v>
      </c>
      <c r="E520" s="818"/>
      <c r="F520" s="225">
        <f>C520*100/C517</f>
        <v>63.491081760504372</v>
      </c>
      <c r="G520" s="143"/>
    </row>
    <row r="521" spans="1:7" s="7" customFormat="1" ht="18.75">
      <c r="A521" s="171" t="s">
        <v>16</v>
      </c>
      <c r="B521" s="237">
        <v>6.6</v>
      </c>
      <c r="C521" s="235">
        <v>1324.8</v>
      </c>
      <c r="D521" s="284">
        <f t="shared" si="93"/>
        <v>16727.272727272728</v>
      </c>
      <c r="E521" s="818"/>
      <c r="F521" s="225">
        <f>C521/C517*100</f>
        <v>26.431507122620808</v>
      </c>
      <c r="G521" s="143"/>
    </row>
    <row r="522" spans="1:7" s="7" customFormat="1" ht="36" customHeight="1">
      <c r="A522" s="156" t="s">
        <v>216</v>
      </c>
      <c r="B522" s="234"/>
      <c r="C522" s="235"/>
      <c r="D522" s="278"/>
      <c r="E522" s="818">
        <f>(C525+C527)/C523</f>
        <v>0.44662722312761283</v>
      </c>
      <c r="F522" s="225"/>
      <c r="G522" s="143"/>
    </row>
    <row r="523" spans="1:7" s="7" customFormat="1" ht="18.75">
      <c r="A523" s="170" t="s">
        <v>47</v>
      </c>
      <c r="B523" s="214">
        <f>B525+B526+B527</f>
        <v>18.3</v>
      </c>
      <c r="C523" s="214">
        <f>C525+C526+C527</f>
        <v>5645.2000000000007</v>
      </c>
      <c r="D523" s="284">
        <f>C523/B523/12*1000</f>
        <v>25706.739526411664</v>
      </c>
      <c r="E523" s="818"/>
      <c r="F523" s="227">
        <f>C523/C523*100</f>
        <v>100</v>
      </c>
      <c r="G523" s="143"/>
    </row>
    <row r="524" spans="1:7" s="7" customFormat="1" ht="17.25" customHeight="1">
      <c r="A524" s="170" t="s">
        <v>13</v>
      </c>
      <c r="B524" s="235"/>
      <c r="C524" s="235"/>
      <c r="D524" s="284"/>
      <c r="E524" s="818"/>
      <c r="F524" s="225"/>
      <c r="G524" s="143"/>
    </row>
    <row r="525" spans="1:7" s="7" customFormat="1" ht="18.75">
      <c r="A525" s="171" t="s">
        <v>14</v>
      </c>
      <c r="B525" s="237">
        <v>2</v>
      </c>
      <c r="C525" s="235">
        <f>571.1+488.3</f>
        <v>1059.4000000000001</v>
      </c>
      <c r="D525" s="284">
        <f t="shared" ref="D525:D527" si="94">C525/B525/12*1000</f>
        <v>44141.666666666672</v>
      </c>
      <c r="E525" s="818"/>
      <c r="F525" s="225">
        <f>C525*100/C523</f>
        <v>18.766385601927301</v>
      </c>
      <c r="G525" s="143"/>
    </row>
    <row r="526" spans="1:7" s="7" customFormat="1" ht="18.75">
      <c r="A526" s="171" t="s">
        <v>15</v>
      </c>
      <c r="B526" s="237">
        <v>9.8000000000000007</v>
      </c>
      <c r="C526" s="235">
        <f>1189.2+1934.7</f>
        <v>3123.9</v>
      </c>
      <c r="D526" s="284">
        <f t="shared" si="94"/>
        <v>26563.775510204083</v>
      </c>
      <c r="E526" s="818"/>
      <c r="F526" s="225">
        <f>C526*100/C523</f>
        <v>55.337277687238711</v>
      </c>
      <c r="G526" s="143"/>
    </row>
    <row r="527" spans="1:7" s="7" customFormat="1" ht="18.75">
      <c r="A527" s="171" t="s">
        <v>16</v>
      </c>
      <c r="B527" s="237">
        <v>6.5</v>
      </c>
      <c r="C527" s="235">
        <v>1461.9</v>
      </c>
      <c r="D527" s="284">
        <f t="shared" si="94"/>
        <v>18742.307692307695</v>
      </c>
      <c r="E527" s="818"/>
      <c r="F527" s="225">
        <f>C527/C523*100</f>
        <v>25.896336710833985</v>
      </c>
      <c r="G527" s="143"/>
    </row>
    <row r="528" spans="1:7" s="7" customFormat="1" ht="54" customHeight="1">
      <c r="A528" s="156" t="s">
        <v>289</v>
      </c>
      <c r="B528" s="234"/>
      <c r="C528" s="235"/>
      <c r="D528" s="278"/>
      <c r="E528" s="818">
        <f>(C531+C533)/C529</f>
        <v>0.31236435693391629</v>
      </c>
      <c r="F528" s="224"/>
      <c r="G528" s="143"/>
    </row>
    <row r="529" spans="1:7" s="7" customFormat="1" ht="18.75">
      <c r="A529" s="170" t="s">
        <v>47</v>
      </c>
      <c r="B529" s="214">
        <f>B531+B532+B533</f>
        <v>8.8000000000000007</v>
      </c>
      <c r="C529" s="214">
        <f>C531+C532+C533</f>
        <v>3179.2999999999997</v>
      </c>
      <c r="D529" s="284">
        <f>C529/B529/12*1000</f>
        <v>30107.007575757569</v>
      </c>
      <c r="E529" s="818"/>
      <c r="F529" s="227">
        <f>C529/C529*100</f>
        <v>100</v>
      </c>
      <c r="G529" s="143"/>
    </row>
    <row r="530" spans="1:7" s="7" customFormat="1" ht="16.5" customHeight="1">
      <c r="A530" s="170" t="s">
        <v>13</v>
      </c>
      <c r="B530" s="235"/>
      <c r="C530" s="235"/>
      <c r="D530" s="284"/>
      <c r="E530" s="818"/>
      <c r="F530" s="224"/>
      <c r="G530" s="143"/>
    </row>
    <row r="531" spans="1:7" s="7" customFormat="1" ht="18.75">
      <c r="A531" s="171" t="s">
        <v>14</v>
      </c>
      <c r="B531" s="237">
        <v>1</v>
      </c>
      <c r="C531" s="235">
        <v>562.20000000000005</v>
      </c>
      <c r="D531" s="284">
        <f t="shared" ref="D531:D533" si="95">C531/B531/12*1000</f>
        <v>46850</v>
      </c>
      <c r="E531" s="818"/>
      <c r="F531" s="225">
        <f>C531*100/C529</f>
        <v>17.683137797628412</v>
      </c>
      <c r="G531" s="143"/>
    </row>
    <row r="532" spans="1:7" s="7" customFormat="1" ht="18.75">
      <c r="A532" s="171" t="s">
        <v>15</v>
      </c>
      <c r="B532" s="237">
        <v>5.5</v>
      </c>
      <c r="C532" s="235">
        <f>827.6+1358.6</f>
        <v>2186.1999999999998</v>
      </c>
      <c r="D532" s="284">
        <f t="shared" si="95"/>
        <v>33124.242424242417</v>
      </c>
      <c r="E532" s="818"/>
      <c r="F532" s="225">
        <f>C532*100/C529</f>
        <v>68.763564306608373</v>
      </c>
      <c r="G532" s="143"/>
    </row>
    <row r="533" spans="1:7" s="7" customFormat="1" ht="18.75">
      <c r="A533" s="171" t="s">
        <v>16</v>
      </c>
      <c r="B533" s="237">
        <v>2.2999999999999998</v>
      </c>
      <c r="C533" s="235">
        <v>430.9</v>
      </c>
      <c r="D533" s="284">
        <f t="shared" si="95"/>
        <v>15612.31884057971</v>
      </c>
      <c r="E533" s="818"/>
      <c r="F533" s="225">
        <f>C533/C529*100</f>
        <v>13.553297895763219</v>
      </c>
      <c r="G533" s="143"/>
    </row>
    <row r="534" spans="1:7" s="7" customFormat="1" ht="31.5">
      <c r="A534" s="156" t="s">
        <v>290</v>
      </c>
      <c r="B534" s="237"/>
      <c r="C534" s="235"/>
      <c r="D534" s="284"/>
      <c r="E534" s="818">
        <f>(C537+C539)/C535</f>
        <v>0.23944798954409163</v>
      </c>
      <c r="F534" s="225"/>
      <c r="G534" s="143"/>
    </row>
    <row r="535" spans="1:7" s="7" customFormat="1" ht="18.75">
      <c r="A535" s="170" t="s">
        <v>47</v>
      </c>
      <c r="B535" s="214">
        <f>B537+B538+B539</f>
        <v>7.8</v>
      </c>
      <c r="C535" s="214">
        <f>C537+C538+C539</f>
        <v>2601.4</v>
      </c>
      <c r="D535" s="284">
        <f>C535/B535/12*1000</f>
        <v>27792.735042735047</v>
      </c>
      <c r="E535" s="818"/>
      <c r="F535" s="227">
        <f>C535/C535*100</f>
        <v>100</v>
      </c>
      <c r="G535" s="143"/>
    </row>
    <row r="536" spans="1:7" s="7" customFormat="1" ht="18.75">
      <c r="A536" s="170" t="s">
        <v>13</v>
      </c>
      <c r="B536" s="237"/>
      <c r="C536" s="235"/>
      <c r="D536" s="284"/>
      <c r="E536" s="818"/>
      <c r="F536" s="224"/>
      <c r="G536" s="143"/>
    </row>
    <row r="537" spans="1:7" s="7" customFormat="1" ht="18.75">
      <c r="A537" s="171" t="s">
        <v>14</v>
      </c>
      <c r="B537" s="237">
        <v>0.1</v>
      </c>
      <c r="C537" s="235">
        <v>47.4</v>
      </c>
      <c r="D537" s="284">
        <f t="shared" ref="D537:D539" si="96">C537/B537/12*1000</f>
        <v>39499.999999999993</v>
      </c>
      <c r="E537" s="818"/>
      <c r="F537" s="225">
        <f>C537*100/C535</f>
        <v>1.8220957945721534</v>
      </c>
      <c r="G537" s="143"/>
    </row>
    <row r="538" spans="1:7" s="7" customFormat="1" ht="18.75">
      <c r="A538" s="171" t="s">
        <v>15</v>
      </c>
      <c r="B538" s="237">
        <v>4.9000000000000004</v>
      </c>
      <c r="C538" s="235">
        <f>764.2+1214.3</f>
        <v>1978.5</v>
      </c>
      <c r="D538" s="284">
        <f t="shared" si="96"/>
        <v>33647.959183673469</v>
      </c>
      <c r="E538" s="818"/>
      <c r="F538" s="225">
        <f>C538*100/C535</f>
        <v>76.055201045590834</v>
      </c>
      <c r="G538" s="143"/>
    </row>
    <row r="539" spans="1:7" s="7" customFormat="1" ht="18.75">
      <c r="A539" s="171" t="s">
        <v>16</v>
      </c>
      <c r="B539" s="237">
        <v>2.8</v>
      </c>
      <c r="C539" s="235">
        <v>575.5</v>
      </c>
      <c r="D539" s="284">
        <f t="shared" si="96"/>
        <v>17127.976190476194</v>
      </c>
      <c r="E539" s="818"/>
      <c r="F539" s="225">
        <f>C539/C535*100</f>
        <v>22.122703159837009</v>
      </c>
      <c r="G539" s="143"/>
    </row>
    <row r="540" spans="1:7" s="7" customFormat="1" ht="36" customHeight="1">
      <c r="A540" s="156" t="s">
        <v>291</v>
      </c>
      <c r="B540" s="234"/>
      <c r="C540" s="235"/>
      <c r="D540" s="278"/>
      <c r="E540" s="818">
        <f>(C543+C545)/C541</f>
        <v>0.37975681152893492</v>
      </c>
      <c r="F540" s="225"/>
      <c r="G540" s="143"/>
    </row>
    <row r="541" spans="1:7" s="7" customFormat="1" ht="18.75">
      <c r="A541" s="170" t="s">
        <v>47</v>
      </c>
      <c r="B541" s="214">
        <f>B543+B544+B545</f>
        <v>6.3</v>
      </c>
      <c r="C541" s="214">
        <f>C543+C544+C545</f>
        <v>2664.6</v>
      </c>
      <c r="D541" s="284">
        <f>C541/B541/12*1000</f>
        <v>35246.031746031746</v>
      </c>
      <c r="E541" s="818"/>
      <c r="F541" s="227">
        <f>C541/C541*100</f>
        <v>100</v>
      </c>
      <c r="G541" s="143"/>
    </row>
    <row r="542" spans="1:7" s="7" customFormat="1" ht="18.75">
      <c r="A542" s="170" t="s">
        <v>13</v>
      </c>
      <c r="B542" s="235"/>
      <c r="C542" s="235"/>
      <c r="D542" s="284"/>
      <c r="E542" s="818"/>
      <c r="F542" s="225"/>
      <c r="G542" s="143"/>
    </row>
    <row r="543" spans="1:7" s="7" customFormat="1" ht="16.5" customHeight="1">
      <c r="A543" s="171" t="s">
        <v>14</v>
      </c>
      <c r="B543" s="237">
        <v>1</v>
      </c>
      <c r="C543" s="235">
        <v>632</v>
      </c>
      <c r="D543" s="284">
        <f t="shared" ref="D543:D545" si="97">C543/B543/12*1000</f>
        <v>52666.666666666664</v>
      </c>
      <c r="E543" s="818"/>
      <c r="F543" s="225">
        <f>C543*100/C541</f>
        <v>23.718381745853037</v>
      </c>
      <c r="G543" s="143"/>
    </row>
    <row r="544" spans="1:7" s="7" customFormat="1" ht="18.75">
      <c r="A544" s="171" t="s">
        <v>15</v>
      </c>
      <c r="B544" s="237">
        <v>3.3</v>
      </c>
      <c r="C544" s="235">
        <f>665.1+987.6</f>
        <v>1652.7</v>
      </c>
      <c r="D544" s="284">
        <f t="shared" si="97"/>
        <v>41734.848484848495</v>
      </c>
      <c r="E544" s="818"/>
      <c r="F544" s="225">
        <f>C544*100/C541</f>
        <v>62.024318847106507</v>
      </c>
      <c r="G544" s="143"/>
    </row>
    <row r="545" spans="1:9" s="7" customFormat="1" ht="18.75">
      <c r="A545" s="171" t="s">
        <v>16</v>
      </c>
      <c r="B545" s="237">
        <v>2</v>
      </c>
      <c r="C545" s="235">
        <v>379.9</v>
      </c>
      <c r="D545" s="284">
        <f t="shared" si="97"/>
        <v>15829.166666666666</v>
      </c>
      <c r="E545" s="818"/>
      <c r="F545" s="225">
        <f>C545/C541*100</f>
        <v>14.257299407040454</v>
      </c>
      <c r="G545" s="143"/>
    </row>
    <row r="546" spans="1:9" s="7" customFormat="1" ht="40.5" customHeight="1">
      <c r="A546" s="172" t="s">
        <v>217</v>
      </c>
      <c r="B546" s="241"/>
      <c r="C546" s="235"/>
      <c r="D546" s="278"/>
      <c r="E546" s="818">
        <f>(C549+C551)/C547</f>
        <v>0.26862643363964844</v>
      </c>
      <c r="F546" s="225"/>
      <c r="G546" s="143"/>
    </row>
    <row r="547" spans="1:9" s="7" customFormat="1" ht="18.75">
      <c r="A547" s="173" t="s">
        <v>48</v>
      </c>
      <c r="B547" s="214">
        <f>B549+B550+B551</f>
        <v>224.10000000000002</v>
      </c>
      <c r="C547" s="214">
        <f>C549+C550+C551</f>
        <v>86153.10000000002</v>
      </c>
      <c r="D547" s="284">
        <f>C547/B547/12*1000</f>
        <v>32036.702365015622</v>
      </c>
      <c r="E547" s="818"/>
      <c r="F547" s="227">
        <f>C547/C547*100</f>
        <v>100</v>
      </c>
      <c r="G547" s="143"/>
      <c r="I547" s="139"/>
    </row>
    <row r="548" spans="1:9" s="7" customFormat="1" ht="18.75">
      <c r="A548" s="173" t="s">
        <v>13</v>
      </c>
      <c r="B548" s="236"/>
      <c r="C548" s="235"/>
      <c r="D548" s="284"/>
      <c r="E548" s="818"/>
      <c r="F548" s="225"/>
      <c r="G548" s="143"/>
      <c r="I548" s="139"/>
    </row>
    <row r="549" spans="1:9" s="7" customFormat="1" ht="18.75">
      <c r="A549" s="171" t="s">
        <v>14</v>
      </c>
      <c r="B549" s="236">
        <f>B429+B435+B447+B453+B459+B465+B471+B477+B483+B489+B495+B501+B507+B513+B519+B525+B531+B537+B543+B441</f>
        <v>18.900000000000002</v>
      </c>
      <c r="C549" s="236">
        <f>C429+C435+C447+C453+C459+C465+C471+C477+C483+C489+C495+C501+C507+C513+C519+C525+C531+C537+C543+C441</f>
        <v>10110.400000000001</v>
      </c>
      <c r="D549" s="284">
        <f t="shared" ref="D549:D551" si="98">C549/B549/12*1000</f>
        <v>44578.483245149917</v>
      </c>
      <c r="E549" s="818"/>
      <c r="F549" s="225">
        <f>C549*100/C547</f>
        <v>11.735387351122593</v>
      </c>
      <c r="G549" s="143"/>
      <c r="I549" s="139"/>
    </row>
    <row r="550" spans="1:9" s="7" customFormat="1" ht="18" customHeight="1">
      <c r="A550" s="171" t="s">
        <v>15</v>
      </c>
      <c r="B550" s="236">
        <f t="shared" ref="B550:C551" si="99">B430+B436+B448+B454+B460+B466+B472+B478+B484+B490+B496+B502+B508+B514+B520+B526+B532+B538+B544+B442</f>
        <v>151.9</v>
      </c>
      <c r="C550" s="236">
        <f t="shared" si="99"/>
        <v>63010.100000000013</v>
      </c>
      <c r="D550" s="284">
        <f t="shared" si="98"/>
        <v>34567.752907614667</v>
      </c>
      <c r="E550" s="818"/>
      <c r="F550" s="225">
        <f>C550*100/C547</f>
        <v>73.13735663603515</v>
      </c>
      <c r="G550" s="143"/>
      <c r="I550" s="139"/>
    </row>
    <row r="551" spans="1:9" s="7" customFormat="1" ht="18.75">
      <c r="A551" s="171" t="s">
        <v>16</v>
      </c>
      <c r="B551" s="236">
        <f t="shared" si="99"/>
        <v>53.3</v>
      </c>
      <c r="C551" s="236">
        <f t="shared" si="99"/>
        <v>13032.6</v>
      </c>
      <c r="D551" s="284">
        <f t="shared" si="98"/>
        <v>20376.172607879926</v>
      </c>
      <c r="E551" s="818"/>
      <c r="F551" s="225">
        <f>C551/C547*100</f>
        <v>15.127256012842253</v>
      </c>
      <c r="G551" s="143"/>
      <c r="I551" s="139"/>
    </row>
    <row r="552" spans="1:9" s="7" customFormat="1" ht="18.75">
      <c r="A552" s="819" t="s">
        <v>36</v>
      </c>
      <c r="B552" s="819"/>
      <c r="C552" s="819"/>
      <c r="D552" s="819"/>
      <c r="E552" s="819"/>
      <c r="F552" s="212"/>
    </row>
    <row r="553" spans="1:9" s="7" customFormat="1" ht="31.5">
      <c r="A553" s="156" t="s">
        <v>128</v>
      </c>
      <c r="B553" s="228"/>
      <c r="C553" s="230"/>
      <c r="D553" s="280"/>
      <c r="E553" s="816">
        <f>(C556+C558)/C554</f>
        <v>7.4580884159594782E-2</v>
      </c>
      <c r="F553" s="212"/>
    </row>
    <row r="554" spans="1:9" s="7" customFormat="1" ht="18.75">
      <c r="A554" s="170" t="s">
        <v>17</v>
      </c>
      <c r="B554" s="214">
        <f>B556+B557+B558</f>
        <v>24.5</v>
      </c>
      <c r="C554" s="214">
        <f>C556+C557+C558</f>
        <v>15872.699999999999</v>
      </c>
      <c r="D554" s="284">
        <f>C554/B554/12*1000</f>
        <v>53988.775510204076</v>
      </c>
      <c r="E554" s="816"/>
      <c r="F554" s="215">
        <f>C554/C554*100</f>
        <v>100</v>
      </c>
    </row>
    <row r="555" spans="1:9" s="7" customFormat="1" ht="18.75">
      <c r="A555" s="170" t="s">
        <v>13</v>
      </c>
      <c r="B555" s="230"/>
      <c r="C555" s="230"/>
      <c r="D555" s="284"/>
      <c r="E555" s="816"/>
      <c r="F555" s="212"/>
    </row>
    <row r="556" spans="1:9" s="7" customFormat="1" ht="18.75">
      <c r="A556" s="171" t="s">
        <v>14</v>
      </c>
      <c r="B556" s="44">
        <v>1</v>
      </c>
      <c r="C556" s="230">
        <v>857</v>
      </c>
      <c r="D556" s="284">
        <f t="shared" ref="D556:D558" si="100">C556/B556/12*1000</f>
        <v>71416.666666666672</v>
      </c>
      <c r="E556" s="816"/>
      <c r="F556" s="217">
        <f>C556*100/C554</f>
        <v>5.3992074442281401</v>
      </c>
    </row>
    <row r="557" spans="1:9" s="7" customFormat="1" ht="18.75">
      <c r="A557" s="171" t="s">
        <v>15</v>
      </c>
      <c r="B557" s="44">
        <v>22.7</v>
      </c>
      <c r="C557" s="230">
        <v>14688.9</v>
      </c>
      <c r="D557" s="284">
        <f t="shared" si="100"/>
        <v>53924.008810572697</v>
      </c>
      <c r="E557" s="816"/>
      <c r="F557" s="217">
        <f>C557*100/C554</f>
        <v>92.541911584040534</v>
      </c>
    </row>
    <row r="558" spans="1:9" s="7" customFormat="1" ht="18.75">
      <c r="A558" s="171" t="s">
        <v>16</v>
      </c>
      <c r="B558" s="44">
        <v>0.8</v>
      </c>
      <c r="C558" s="230">
        <v>326.8</v>
      </c>
      <c r="D558" s="284">
        <f t="shared" si="100"/>
        <v>34041.666666666664</v>
      </c>
      <c r="E558" s="816"/>
      <c r="F558" s="217">
        <f>C558/C554*100</f>
        <v>2.0588809717313374</v>
      </c>
    </row>
    <row r="559" spans="1:9" s="7" customFormat="1" ht="18.75">
      <c r="A559" s="156" t="s">
        <v>129</v>
      </c>
      <c r="B559" s="228"/>
      <c r="C559" s="230"/>
      <c r="D559" s="280"/>
      <c r="E559" s="816">
        <f>(C562+C564)/C560</f>
        <v>0.22463559186288642</v>
      </c>
      <c r="F559" s="217"/>
    </row>
    <row r="560" spans="1:9" s="7" customFormat="1" ht="18.75">
      <c r="A560" s="170" t="s">
        <v>47</v>
      </c>
      <c r="B560" s="214">
        <f>B562+B563+B564</f>
        <v>11.1</v>
      </c>
      <c r="C560" s="214">
        <f>C562+C563+C564</f>
        <v>6243.0000000000009</v>
      </c>
      <c r="D560" s="284">
        <f>C560/B560/12*1000</f>
        <v>46869.369369369371</v>
      </c>
      <c r="E560" s="816"/>
      <c r="F560" s="215">
        <f>C560/C560*100</f>
        <v>100</v>
      </c>
    </row>
    <row r="561" spans="1:9" s="7" customFormat="1" ht="18.75" customHeight="1">
      <c r="A561" s="170" t="s">
        <v>13</v>
      </c>
      <c r="B561" s="230"/>
      <c r="C561" s="230"/>
      <c r="D561" s="284"/>
      <c r="E561" s="816"/>
      <c r="F561" s="217"/>
    </row>
    <row r="562" spans="1:9" s="7" customFormat="1" ht="18.75">
      <c r="A562" s="171" t="s">
        <v>14</v>
      </c>
      <c r="B562" s="242">
        <v>1</v>
      </c>
      <c r="C562" s="230">
        <v>751.6</v>
      </c>
      <c r="D562" s="284">
        <f t="shared" ref="D562:D564" si="101">C562/B562/12*1000</f>
        <v>62633.333333333336</v>
      </c>
      <c r="E562" s="816"/>
      <c r="F562" s="217">
        <f>C562*100/C560</f>
        <v>12.039083773826684</v>
      </c>
    </row>
    <row r="563" spans="1:9" s="7" customFormat="1" ht="18.75">
      <c r="A563" s="171" t="s">
        <v>15</v>
      </c>
      <c r="B563" s="242">
        <v>8.5</v>
      </c>
      <c r="C563" s="230">
        <v>4840.6000000000004</v>
      </c>
      <c r="D563" s="284">
        <f t="shared" si="101"/>
        <v>47456.862745098042</v>
      </c>
      <c r="E563" s="816"/>
      <c r="F563" s="217">
        <f>C563*100/C560</f>
        <v>77.536440813711351</v>
      </c>
    </row>
    <row r="564" spans="1:9" s="7" customFormat="1" ht="18.75">
      <c r="A564" s="171" t="s">
        <v>16</v>
      </c>
      <c r="B564" s="242">
        <v>1.6</v>
      </c>
      <c r="C564" s="230">
        <v>650.79999999999995</v>
      </c>
      <c r="D564" s="284">
        <f t="shared" si="101"/>
        <v>33895.833333333328</v>
      </c>
      <c r="E564" s="816"/>
      <c r="F564" s="217">
        <f>C564/C560*100</f>
        <v>10.424475412461955</v>
      </c>
    </row>
    <row r="565" spans="1:9" s="7" customFormat="1" ht="42" customHeight="1">
      <c r="A565" s="156" t="s">
        <v>130</v>
      </c>
      <c r="B565" s="228"/>
      <c r="C565" s="230"/>
      <c r="D565" s="280"/>
      <c r="E565" s="816">
        <f>(C568+C570)/C566</f>
        <v>0.52854821863757684</v>
      </c>
      <c r="F565" s="217"/>
    </row>
    <row r="566" spans="1:9" s="7" customFormat="1" ht="18.75">
      <c r="A566" s="170" t="s">
        <v>47</v>
      </c>
      <c r="B566" s="214">
        <f>B568+B569+B570</f>
        <v>3.5</v>
      </c>
      <c r="C566" s="214">
        <f>C568+C569+C570</f>
        <v>1723.4</v>
      </c>
      <c r="D566" s="284">
        <f>C566/B566/12*1000</f>
        <v>41033.333333333336</v>
      </c>
      <c r="E566" s="816"/>
      <c r="F566" s="215">
        <f>C566/C566*100</f>
        <v>100</v>
      </c>
    </row>
    <row r="567" spans="1:9" s="7" customFormat="1" ht="18.75">
      <c r="A567" s="170" t="s">
        <v>13</v>
      </c>
      <c r="B567" s="230"/>
      <c r="C567" s="230"/>
      <c r="D567" s="284"/>
      <c r="E567" s="816"/>
      <c r="F567" s="217"/>
    </row>
    <row r="568" spans="1:9" s="7" customFormat="1" ht="19.5" customHeight="1">
      <c r="A568" s="171" t="s">
        <v>14</v>
      </c>
      <c r="B568" s="242">
        <v>1</v>
      </c>
      <c r="C568" s="230">
        <v>630.4</v>
      </c>
      <c r="D568" s="284">
        <f t="shared" ref="D568:D570" si="102">C568/B568/12*1000</f>
        <v>52533.333333333328</v>
      </c>
      <c r="E568" s="816"/>
      <c r="F568" s="217">
        <f>C568*100/C566</f>
        <v>36.578855750261113</v>
      </c>
    </row>
    <row r="569" spans="1:9" s="7" customFormat="1" ht="18.75">
      <c r="A569" s="171" t="s">
        <v>15</v>
      </c>
      <c r="B569" s="242">
        <v>1.6</v>
      </c>
      <c r="C569" s="230">
        <v>812.5</v>
      </c>
      <c r="D569" s="284">
        <f t="shared" si="102"/>
        <v>42317.708333333336</v>
      </c>
      <c r="E569" s="816"/>
      <c r="F569" s="217">
        <f>C569*100/C566</f>
        <v>47.145178136242308</v>
      </c>
    </row>
    <row r="570" spans="1:9" s="7" customFormat="1" ht="18.75">
      <c r="A570" s="171" t="s">
        <v>16</v>
      </c>
      <c r="B570" s="242">
        <v>0.9</v>
      </c>
      <c r="C570" s="230">
        <v>280.5</v>
      </c>
      <c r="D570" s="284">
        <f t="shared" si="102"/>
        <v>25972.222222222226</v>
      </c>
      <c r="E570" s="816"/>
      <c r="F570" s="217">
        <f>C570/C566*100</f>
        <v>16.275966113496576</v>
      </c>
    </row>
    <row r="571" spans="1:9" s="7" customFormat="1" ht="60.75" customHeight="1">
      <c r="A571" s="156" t="s">
        <v>131</v>
      </c>
      <c r="B571" s="228"/>
      <c r="C571" s="230"/>
      <c r="D571" s="280"/>
      <c r="E571" s="816">
        <f>(C574+C576)/C572</f>
        <v>0.35029853082582352</v>
      </c>
      <c r="F571" s="212"/>
      <c r="H571" s="138"/>
      <c r="I571" s="138"/>
    </row>
    <row r="572" spans="1:9" s="7" customFormat="1" ht="18.75">
      <c r="A572" s="170" t="s">
        <v>47</v>
      </c>
      <c r="B572" s="214">
        <f>B574+B575+B576</f>
        <v>9</v>
      </c>
      <c r="C572" s="214">
        <f>C574+C575+C576</f>
        <v>4471.8999999999996</v>
      </c>
      <c r="D572" s="284">
        <f>C572/B572/12*1000</f>
        <v>41406.481481481474</v>
      </c>
      <c r="E572" s="816"/>
      <c r="F572" s="215">
        <f>C572/C572*100</f>
        <v>100</v>
      </c>
      <c r="H572" s="138"/>
      <c r="I572" s="138"/>
    </row>
    <row r="573" spans="1:9" s="7" customFormat="1" ht="18.75">
      <c r="A573" s="170" t="s">
        <v>13</v>
      </c>
      <c r="B573" s="230"/>
      <c r="C573" s="230"/>
      <c r="D573" s="284"/>
      <c r="E573" s="816"/>
      <c r="F573" s="212"/>
      <c r="H573" s="138"/>
      <c r="I573" s="138"/>
    </row>
    <row r="574" spans="1:9" s="7" customFormat="1" ht="19.5" customHeight="1">
      <c r="A574" s="171" t="s">
        <v>14</v>
      </c>
      <c r="B574" s="242">
        <v>1</v>
      </c>
      <c r="C574" s="230">
        <v>649.29999999999995</v>
      </c>
      <c r="D574" s="284">
        <f t="shared" ref="D574:D576" si="103">C574/B574/12*1000</f>
        <v>54108.333333333328</v>
      </c>
      <c r="E574" s="816"/>
      <c r="F574" s="217">
        <f>C574*100/C572</f>
        <v>14.519555446230909</v>
      </c>
    </row>
    <row r="575" spans="1:9" s="7" customFormat="1" ht="18.75">
      <c r="A575" s="171" t="s">
        <v>15</v>
      </c>
      <c r="B575" s="242">
        <v>5</v>
      </c>
      <c r="C575" s="230">
        <v>2905.4</v>
      </c>
      <c r="D575" s="284">
        <f t="shared" si="103"/>
        <v>48423.333333333336</v>
      </c>
      <c r="E575" s="816"/>
      <c r="F575" s="217">
        <f>C575*100/C572</f>
        <v>64.970146917417651</v>
      </c>
    </row>
    <row r="576" spans="1:9" s="7" customFormat="1" ht="18.75">
      <c r="A576" s="171" t="s">
        <v>16</v>
      </c>
      <c r="B576" s="242">
        <v>3</v>
      </c>
      <c r="C576" s="230">
        <v>917.2</v>
      </c>
      <c r="D576" s="284">
        <f t="shared" si="103"/>
        <v>25477.777777777777</v>
      </c>
      <c r="E576" s="816"/>
      <c r="F576" s="217">
        <f>C576/C572*100</f>
        <v>20.510297636351442</v>
      </c>
    </row>
    <row r="577" spans="1:6" s="7" customFormat="1" ht="31.5">
      <c r="A577" s="156" t="s">
        <v>132</v>
      </c>
      <c r="B577" s="228"/>
      <c r="C577" s="230"/>
      <c r="D577" s="280"/>
      <c r="E577" s="816">
        <f>(C580+C582)/C578</f>
        <v>0.44320479901838267</v>
      </c>
      <c r="F577" s="217"/>
    </row>
    <row r="578" spans="1:6" s="7" customFormat="1" ht="18.75">
      <c r="A578" s="170" t="s">
        <v>47</v>
      </c>
      <c r="B578" s="214">
        <f>B580+B581+B582</f>
        <v>18.399999999999999</v>
      </c>
      <c r="C578" s="214">
        <f>C580+C581+C582</f>
        <v>8801.7999999999993</v>
      </c>
      <c r="D578" s="284">
        <f>C578/B578/12*1000</f>
        <v>39863.224637681167</v>
      </c>
      <c r="E578" s="816"/>
      <c r="F578" s="215">
        <f>C578/C578*100</f>
        <v>100</v>
      </c>
    </row>
    <row r="579" spans="1:6" s="7" customFormat="1" ht="18.75">
      <c r="A579" s="170" t="s">
        <v>13</v>
      </c>
      <c r="B579" s="230"/>
      <c r="C579" s="230"/>
      <c r="D579" s="284"/>
      <c r="E579" s="816"/>
      <c r="F579" s="217"/>
    </row>
    <row r="580" spans="1:6" s="7" customFormat="1" ht="18" customHeight="1">
      <c r="A580" s="171" t="s">
        <v>14</v>
      </c>
      <c r="B580" s="242">
        <v>1</v>
      </c>
      <c r="C580" s="230">
        <v>670.9</v>
      </c>
      <c r="D580" s="284">
        <f t="shared" ref="D580:D582" si="104">C580/B580/12*1000</f>
        <v>55908.333333333328</v>
      </c>
      <c r="E580" s="816"/>
      <c r="F580" s="217">
        <f>C580*100/C578</f>
        <v>7.6223045286191464</v>
      </c>
    </row>
    <row r="581" spans="1:6" s="7" customFormat="1" ht="18.75">
      <c r="A581" s="171" t="s">
        <v>15</v>
      </c>
      <c r="B581" s="242">
        <v>8.1</v>
      </c>
      <c r="C581" s="230">
        <v>4900.8</v>
      </c>
      <c r="D581" s="284">
        <f t="shared" si="104"/>
        <v>50419.753086419754</v>
      </c>
      <c r="E581" s="816"/>
      <c r="F581" s="217">
        <f>C581*100/C578</f>
        <v>55.679520098161746</v>
      </c>
    </row>
    <row r="582" spans="1:6" s="7" customFormat="1" ht="18.75">
      <c r="A582" s="171" t="s">
        <v>16</v>
      </c>
      <c r="B582" s="242">
        <v>9.3000000000000007</v>
      </c>
      <c r="C582" s="230">
        <v>3230.1</v>
      </c>
      <c r="D582" s="284">
        <f t="shared" si="104"/>
        <v>28943.548387096773</v>
      </c>
      <c r="E582" s="816"/>
      <c r="F582" s="217">
        <f>C582/C578*100</f>
        <v>36.698175373219115</v>
      </c>
    </row>
    <row r="583" spans="1:6" s="7" customFormat="1" ht="31.5">
      <c r="A583" s="172" t="s">
        <v>37</v>
      </c>
      <c r="B583" s="232"/>
      <c r="C583" s="230"/>
      <c r="D583" s="280"/>
      <c r="E583" s="816">
        <f>(C586+C588)/C584</f>
        <v>0.24155008514582568</v>
      </c>
      <c r="F583" s="217"/>
    </row>
    <row r="584" spans="1:6" s="7" customFormat="1" ht="18.75">
      <c r="A584" s="173" t="s">
        <v>48</v>
      </c>
      <c r="B584" s="214">
        <f>B586+B587+B588</f>
        <v>66.5</v>
      </c>
      <c r="C584" s="214">
        <f>C586+C587+C588</f>
        <v>37112.800000000003</v>
      </c>
      <c r="D584" s="284">
        <f>C584/B584/12*1000</f>
        <v>46507.268170426076</v>
      </c>
      <c r="E584" s="816"/>
      <c r="F584" s="215">
        <f>C584/C584*100</f>
        <v>100</v>
      </c>
    </row>
    <row r="585" spans="1:6" s="7" customFormat="1" ht="18.75">
      <c r="A585" s="173" t="s">
        <v>13</v>
      </c>
      <c r="B585" s="231"/>
      <c r="C585" s="230"/>
      <c r="D585" s="284"/>
      <c r="E585" s="816"/>
      <c r="F585" s="217"/>
    </row>
    <row r="586" spans="1:6" s="7" customFormat="1" ht="18" customHeight="1">
      <c r="A586" s="171" t="s">
        <v>14</v>
      </c>
      <c r="B586" s="231">
        <f t="shared" ref="B586:C588" si="105">B580+B574+B568+B562+B556</f>
        <v>5</v>
      </c>
      <c r="C586" s="231">
        <f>C580+C574+C568+C562+C556</f>
        <v>3559.2</v>
      </c>
      <c r="D586" s="284">
        <f t="shared" ref="D586:D588" si="106">C586/B586/12*1000</f>
        <v>59319.999999999993</v>
      </c>
      <c r="E586" s="816"/>
      <c r="F586" s="217">
        <f>C586*100/C584</f>
        <v>9.5902222413830263</v>
      </c>
    </row>
    <row r="587" spans="1:6" s="7" customFormat="1" ht="18.75">
      <c r="A587" s="171" t="s">
        <v>15</v>
      </c>
      <c r="B587" s="231">
        <f t="shared" si="105"/>
        <v>45.9</v>
      </c>
      <c r="C587" s="231">
        <f t="shared" si="105"/>
        <v>28148.2</v>
      </c>
      <c r="D587" s="284">
        <f t="shared" si="106"/>
        <v>51104.212055192445</v>
      </c>
      <c r="E587" s="816"/>
      <c r="F587" s="217">
        <f>C587*100/C584</f>
        <v>75.844991485417424</v>
      </c>
    </row>
    <row r="588" spans="1:6" s="7" customFormat="1" ht="18.75">
      <c r="A588" s="171" t="s">
        <v>16</v>
      </c>
      <c r="B588" s="231">
        <f t="shared" si="105"/>
        <v>15.600000000000001</v>
      </c>
      <c r="C588" s="231">
        <f t="shared" si="105"/>
        <v>5405.4000000000005</v>
      </c>
      <c r="D588" s="284">
        <f t="shared" si="106"/>
        <v>28875</v>
      </c>
      <c r="E588" s="816"/>
      <c r="F588" s="217">
        <f>C588/C584*100</f>
        <v>14.564786273199543</v>
      </c>
    </row>
    <row r="589" spans="1:6" s="7" customFormat="1" ht="18.75">
      <c r="A589" s="817" t="s">
        <v>38</v>
      </c>
      <c r="B589" s="817"/>
      <c r="C589" s="817"/>
      <c r="D589" s="817"/>
      <c r="E589" s="817"/>
      <c r="F589" s="225"/>
    </row>
    <row r="590" spans="1:6" s="7" customFormat="1" ht="31.5">
      <c r="A590" s="75" t="s">
        <v>133</v>
      </c>
      <c r="B590" s="243"/>
      <c r="C590" s="244"/>
      <c r="D590" s="278"/>
      <c r="E590" s="818">
        <f>(C593+C595)/C591</f>
        <v>0.18901595860329609</v>
      </c>
      <c r="F590" s="225"/>
    </row>
    <row r="591" spans="1:6" s="7" customFormat="1" ht="18.75">
      <c r="A591" s="170" t="s">
        <v>47</v>
      </c>
      <c r="B591" s="214">
        <f>B593+B594+B595</f>
        <v>31.7</v>
      </c>
      <c r="C591" s="214">
        <f>C593+C594+C595</f>
        <v>11498.5</v>
      </c>
      <c r="D591" s="284">
        <f>C591/B591/12*1000</f>
        <v>30227.392218717141</v>
      </c>
      <c r="E591" s="818"/>
      <c r="F591" s="227">
        <f>C591/C591*100</f>
        <v>100</v>
      </c>
    </row>
    <row r="592" spans="1:6" s="7" customFormat="1" ht="21" customHeight="1">
      <c r="A592" s="170" t="s">
        <v>13</v>
      </c>
      <c r="B592" s="244"/>
      <c r="C592" s="244"/>
      <c r="D592" s="284"/>
      <c r="E592" s="818"/>
      <c r="F592" s="225"/>
    </row>
    <row r="593" spans="1:6" s="7" customFormat="1" ht="18.75">
      <c r="A593" s="171" t="s">
        <v>14</v>
      </c>
      <c r="B593" s="44">
        <v>1</v>
      </c>
      <c r="C593" s="244">
        <v>600.9</v>
      </c>
      <c r="D593" s="284">
        <f t="shared" ref="D593:D595" si="107">C593/B593/12*1000</f>
        <v>50074.999999999993</v>
      </c>
      <c r="E593" s="818"/>
      <c r="F593" s="225">
        <f>C593*100/C591</f>
        <v>5.2258990303083008</v>
      </c>
    </row>
    <row r="594" spans="1:6" s="7" customFormat="1" ht="18.75">
      <c r="A594" s="171" t="s">
        <v>15</v>
      </c>
      <c r="B594" s="44">
        <v>23.4</v>
      </c>
      <c r="C594" s="244">
        <v>9325.1</v>
      </c>
      <c r="D594" s="284">
        <f t="shared" si="107"/>
        <v>33209.045584045591</v>
      </c>
      <c r="E594" s="818"/>
      <c r="F594" s="225">
        <f>C594*100/C591</f>
        <v>81.098404139670393</v>
      </c>
    </row>
    <row r="595" spans="1:6" s="7" customFormat="1" ht="18.75">
      <c r="A595" s="171" t="s">
        <v>16</v>
      </c>
      <c r="B595" s="44">
        <v>7.3</v>
      </c>
      <c r="C595" s="244">
        <v>1572.5</v>
      </c>
      <c r="D595" s="284">
        <f t="shared" si="107"/>
        <v>17950.913242009134</v>
      </c>
      <c r="E595" s="818"/>
      <c r="F595" s="225">
        <f>C595/C591*100</f>
        <v>13.675696830021309</v>
      </c>
    </row>
    <row r="596" spans="1:6" s="7" customFormat="1" ht="31.5">
      <c r="A596" s="75" t="s">
        <v>134</v>
      </c>
      <c r="B596" s="243"/>
      <c r="C596" s="244"/>
      <c r="D596" s="278"/>
      <c r="E596" s="818">
        <f>(C599+C601)/C597</f>
        <v>0.69153020449737523</v>
      </c>
      <c r="F596" s="225"/>
    </row>
    <row r="597" spans="1:6" s="7" customFormat="1" ht="18.75">
      <c r="A597" s="170" t="s">
        <v>47</v>
      </c>
      <c r="B597" s="214">
        <f>B599+B600+B601</f>
        <v>4</v>
      </c>
      <c r="C597" s="214">
        <f>C599+C600+C601</f>
        <v>1276.3</v>
      </c>
      <c r="D597" s="284">
        <f>C597/B597/12*1000</f>
        <v>26589.583333333332</v>
      </c>
      <c r="E597" s="818"/>
      <c r="F597" s="227">
        <f>C597/C597*100</f>
        <v>100</v>
      </c>
    </row>
    <row r="598" spans="1:6" s="7" customFormat="1" ht="21.75" customHeight="1">
      <c r="A598" s="170" t="s">
        <v>13</v>
      </c>
      <c r="B598" s="244"/>
      <c r="C598" s="244"/>
      <c r="D598" s="284"/>
      <c r="E598" s="818"/>
      <c r="F598" s="224"/>
    </row>
    <row r="599" spans="1:6" s="7" customFormat="1" ht="18.75">
      <c r="A599" s="171" t="s">
        <v>14</v>
      </c>
      <c r="B599" s="44">
        <v>1</v>
      </c>
      <c r="C599" s="44">
        <v>502.2</v>
      </c>
      <c r="D599" s="284">
        <f t="shared" ref="D599:D601" si="108">C599/B599/12*1000</f>
        <v>41850</v>
      </c>
      <c r="E599" s="818"/>
      <c r="F599" s="225">
        <f>C599*100/C597</f>
        <v>39.348115646791506</v>
      </c>
    </row>
    <row r="600" spans="1:6" s="7" customFormat="1" ht="18.75">
      <c r="A600" s="171" t="s">
        <v>15</v>
      </c>
      <c r="B600" s="44">
        <v>1</v>
      </c>
      <c r="C600" s="44">
        <v>393.7</v>
      </c>
      <c r="D600" s="284">
        <f t="shared" si="108"/>
        <v>32808.333333333328</v>
      </c>
      <c r="E600" s="818"/>
      <c r="F600" s="225">
        <f>C600*100/C597</f>
        <v>30.846979550262478</v>
      </c>
    </row>
    <row r="601" spans="1:6" s="7" customFormat="1" ht="18.75">
      <c r="A601" s="171" t="s">
        <v>16</v>
      </c>
      <c r="B601" s="44">
        <v>2</v>
      </c>
      <c r="C601" s="44">
        <v>380.4</v>
      </c>
      <c r="D601" s="284">
        <f t="shared" si="108"/>
        <v>15850</v>
      </c>
      <c r="E601" s="818"/>
      <c r="F601" s="225">
        <f>C601/C597*100</f>
        <v>29.804904802946012</v>
      </c>
    </row>
    <row r="602" spans="1:6" s="7" customFormat="1" ht="31.5">
      <c r="A602" s="75" t="s">
        <v>135</v>
      </c>
      <c r="B602" s="49"/>
      <c r="C602" s="213"/>
      <c r="D602" s="278"/>
      <c r="E602" s="809">
        <f>(C605+C607)/C603</f>
        <v>0.29073914647644816</v>
      </c>
      <c r="F602" s="225"/>
    </row>
    <row r="603" spans="1:6" s="7" customFormat="1" ht="18.75">
      <c r="A603" s="158" t="s">
        <v>47</v>
      </c>
      <c r="B603" s="214">
        <f>B605+B606+B607</f>
        <v>43.3</v>
      </c>
      <c r="C603" s="214">
        <f>C605+C606+C607</f>
        <v>16262</v>
      </c>
      <c r="D603" s="284">
        <f>C603/B603/12*1000</f>
        <v>31297.151655119327</v>
      </c>
      <c r="E603" s="809"/>
      <c r="F603" s="227">
        <f>C603/C603*100</f>
        <v>100</v>
      </c>
    </row>
    <row r="604" spans="1:6" s="7" customFormat="1" ht="20.25" customHeight="1">
      <c r="A604" s="158" t="s">
        <v>13</v>
      </c>
      <c r="B604" s="213"/>
      <c r="C604" s="213"/>
      <c r="D604" s="284"/>
      <c r="E604" s="809"/>
      <c r="F604" s="225"/>
    </row>
    <row r="605" spans="1:6" s="7" customFormat="1" ht="18.75">
      <c r="A605" s="159" t="s">
        <v>14</v>
      </c>
      <c r="B605" s="44">
        <v>3</v>
      </c>
      <c r="C605" s="213">
        <v>1809.3</v>
      </c>
      <c r="D605" s="284">
        <f t="shared" ref="D605:D607" si="109">C605/B605/12*1000</f>
        <v>50258.333333333336</v>
      </c>
      <c r="E605" s="809"/>
      <c r="F605" s="225">
        <f>C605*100/C603</f>
        <v>11.125937769032099</v>
      </c>
    </row>
    <row r="606" spans="1:6" s="7" customFormat="1" ht="18.75">
      <c r="A606" s="159" t="s">
        <v>15</v>
      </c>
      <c r="B606" s="44">
        <v>29.3</v>
      </c>
      <c r="C606" s="213">
        <v>11534</v>
      </c>
      <c r="D606" s="284">
        <f t="shared" si="109"/>
        <v>32804.323094425483</v>
      </c>
      <c r="E606" s="809"/>
      <c r="F606" s="225">
        <f>C606*100/C603</f>
        <v>70.926085352355187</v>
      </c>
    </row>
    <row r="607" spans="1:6" s="7" customFormat="1" ht="18.75">
      <c r="A607" s="159" t="s">
        <v>16</v>
      </c>
      <c r="B607" s="44">
        <v>11</v>
      </c>
      <c r="C607" s="213">
        <v>2918.7</v>
      </c>
      <c r="D607" s="284">
        <f t="shared" si="109"/>
        <v>22111.363636363636</v>
      </c>
      <c r="E607" s="809"/>
      <c r="F607" s="225">
        <f>C607/C603*100</f>
        <v>17.947976878612714</v>
      </c>
    </row>
    <row r="608" spans="1:6" s="7" customFormat="1" ht="31.5">
      <c r="A608" s="164" t="s">
        <v>39</v>
      </c>
      <c r="B608" s="160"/>
      <c r="C608" s="213"/>
      <c r="D608" s="278"/>
      <c r="E608" s="809">
        <f>(C611+C613)/C609</f>
        <v>0.2680736169274851</v>
      </c>
      <c r="F608" s="225"/>
    </row>
    <row r="609" spans="1:6" s="7" customFormat="1" ht="18.75">
      <c r="A609" s="161" t="s">
        <v>48</v>
      </c>
      <c r="B609" s="214">
        <f>B611+B612+B613</f>
        <v>79</v>
      </c>
      <c r="C609" s="214">
        <f>C611+C612+C613</f>
        <v>29036.800000000003</v>
      </c>
      <c r="D609" s="284">
        <f>C609/B609/12*1000</f>
        <v>30629.535864978905</v>
      </c>
      <c r="E609" s="809"/>
      <c r="F609" s="227">
        <f>C609/C609*100</f>
        <v>100</v>
      </c>
    </row>
    <row r="610" spans="1:6" s="7" customFormat="1" ht="19.5" customHeight="1">
      <c r="A610" s="161" t="s">
        <v>13</v>
      </c>
      <c r="B610" s="214"/>
      <c r="C610" s="213"/>
      <c r="D610" s="284"/>
      <c r="E610" s="809"/>
      <c r="F610" s="225"/>
    </row>
    <row r="611" spans="1:6" s="7" customFormat="1" ht="18.75">
      <c r="A611" s="159" t="s">
        <v>14</v>
      </c>
      <c r="B611" s="214">
        <f>B605+B599+B593</f>
        <v>5</v>
      </c>
      <c r="C611" s="214">
        <f>C605+C599+C593</f>
        <v>2912.4</v>
      </c>
      <c r="D611" s="284">
        <f t="shared" ref="D611:D613" si="110">C611/B611/12*1000</f>
        <v>48540</v>
      </c>
      <c r="E611" s="809"/>
      <c r="F611" s="225">
        <f>C611*100/C609</f>
        <v>10.030030857394753</v>
      </c>
    </row>
    <row r="612" spans="1:6" s="7" customFormat="1" ht="18.75">
      <c r="A612" s="159" t="s">
        <v>15</v>
      </c>
      <c r="B612" s="214">
        <f t="shared" ref="B612:C613" si="111">B606+B600+B594</f>
        <v>53.7</v>
      </c>
      <c r="C612" s="214">
        <f t="shared" si="111"/>
        <v>21252.800000000003</v>
      </c>
      <c r="D612" s="284">
        <f t="shared" si="110"/>
        <v>32980.757293606461</v>
      </c>
      <c r="E612" s="809"/>
      <c r="F612" s="225">
        <f>C612*100/C609</f>
        <v>73.192638307251499</v>
      </c>
    </row>
    <row r="613" spans="1:6" s="7" customFormat="1" ht="18.75">
      <c r="A613" s="159" t="s">
        <v>16</v>
      </c>
      <c r="B613" s="214">
        <f t="shared" si="111"/>
        <v>20.3</v>
      </c>
      <c r="C613" s="214">
        <f t="shared" si="111"/>
        <v>4871.6000000000004</v>
      </c>
      <c r="D613" s="284">
        <f t="shared" si="110"/>
        <v>19998.357963875205</v>
      </c>
      <c r="E613" s="809"/>
      <c r="F613" s="225">
        <f>C613/C609*100</f>
        <v>16.777330835353759</v>
      </c>
    </row>
    <row r="614" spans="1:6" s="7" customFormat="1" ht="18.75">
      <c r="A614" s="814" t="s">
        <v>40</v>
      </c>
      <c r="B614" s="814"/>
      <c r="C614" s="814"/>
      <c r="D614" s="814"/>
      <c r="E614" s="814"/>
      <c r="F614" s="212"/>
    </row>
    <row r="615" spans="1:6" s="7" customFormat="1" ht="31.5">
      <c r="A615" s="75" t="s">
        <v>137</v>
      </c>
      <c r="B615" s="245"/>
      <c r="C615" s="246"/>
      <c r="D615" s="280"/>
      <c r="E615" s="812">
        <f>(C618+C620)/C616</f>
        <v>0.11198371754758643</v>
      </c>
      <c r="F615" s="212"/>
    </row>
    <row r="616" spans="1:6" s="7" customFormat="1" ht="18.75">
      <c r="A616" s="158" t="s">
        <v>47</v>
      </c>
      <c r="B616" s="214">
        <f>B618+B619+B620</f>
        <v>48.8</v>
      </c>
      <c r="C616" s="214">
        <f>C618+C619+C620</f>
        <v>19112.599999999999</v>
      </c>
      <c r="D616" s="284">
        <f>C616/B616/12*1000</f>
        <v>32637.636612021859</v>
      </c>
      <c r="E616" s="812"/>
      <c r="F616" s="215">
        <f>C616/C616*100</f>
        <v>100</v>
      </c>
    </row>
    <row r="617" spans="1:6" s="7" customFormat="1" ht="20.25" customHeight="1">
      <c r="A617" s="158" t="s">
        <v>13</v>
      </c>
      <c r="B617" s="246"/>
      <c r="C617" s="246"/>
      <c r="D617" s="284"/>
      <c r="E617" s="812"/>
      <c r="F617" s="212"/>
    </row>
    <row r="618" spans="1:6" s="7" customFormat="1" ht="18.75">
      <c r="A618" s="159" t="s">
        <v>14</v>
      </c>
      <c r="B618" s="226">
        <v>2</v>
      </c>
      <c r="C618" s="246">
        <v>1260.5</v>
      </c>
      <c r="D618" s="284">
        <f t="shared" ref="D618:D620" si="112">C618/B618/12*1000</f>
        <v>52520.833333333336</v>
      </c>
      <c r="E618" s="812"/>
      <c r="F618" s="217">
        <f>C618*100/C616</f>
        <v>6.59512572857696</v>
      </c>
    </row>
    <row r="619" spans="1:6" s="7" customFormat="1" ht="18.75">
      <c r="A619" s="159" t="s">
        <v>15</v>
      </c>
      <c r="B619" s="226">
        <v>42.5</v>
      </c>
      <c r="C619" s="246">
        <v>16972.3</v>
      </c>
      <c r="D619" s="284">
        <f t="shared" si="112"/>
        <v>33279.019607843133</v>
      </c>
      <c r="E619" s="812"/>
      <c r="F619" s="217">
        <f>C619*100/C616</f>
        <v>88.801628245241361</v>
      </c>
    </row>
    <row r="620" spans="1:6" s="7" customFormat="1" ht="18.75">
      <c r="A620" s="159" t="s">
        <v>16</v>
      </c>
      <c r="B620" s="226">
        <v>4.3</v>
      </c>
      <c r="C620" s="246">
        <v>879.8</v>
      </c>
      <c r="D620" s="284">
        <f t="shared" si="112"/>
        <v>17050.387596899225</v>
      </c>
      <c r="E620" s="812"/>
      <c r="F620" s="217">
        <f>C620/C616*100</f>
        <v>4.6032460261816812</v>
      </c>
    </row>
    <row r="621" spans="1:6" s="7" customFormat="1" ht="47.25">
      <c r="A621" s="75" t="s">
        <v>138</v>
      </c>
      <c r="B621" s="245"/>
      <c r="C621" s="246"/>
      <c r="D621" s="280"/>
      <c r="E621" s="812">
        <f>(C624+C626)/C622</f>
        <v>0.24952356142972701</v>
      </c>
      <c r="F621" s="212"/>
    </row>
    <row r="622" spans="1:6" s="7" customFormat="1" ht="18.75">
      <c r="A622" s="158" t="s">
        <v>17</v>
      </c>
      <c r="B622" s="214">
        <f>B624+B625+B626</f>
        <v>85.4</v>
      </c>
      <c r="C622" s="214">
        <f>C624+C625+C626</f>
        <v>29174.800000000003</v>
      </c>
      <c r="D622" s="284">
        <f>C622/B622/12*1000</f>
        <v>28468.774395003904</v>
      </c>
      <c r="E622" s="812"/>
      <c r="F622" s="215">
        <f>C622/C622*100</f>
        <v>100</v>
      </c>
    </row>
    <row r="623" spans="1:6" s="7" customFormat="1" ht="18.75">
      <c r="A623" s="158" t="s">
        <v>13</v>
      </c>
      <c r="B623" s="246"/>
      <c r="C623" s="246"/>
      <c r="D623" s="284"/>
      <c r="E623" s="812"/>
      <c r="F623" s="212"/>
    </row>
    <row r="624" spans="1:6" s="7" customFormat="1" ht="19.5" customHeight="1">
      <c r="A624" s="159" t="s">
        <v>14</v>
      </c>
      <c r="B624" s="44">
        <v>1</v>
      </c>
      <c r="C624" s="246">
        <v>854.7</v>
      </c>
      <c r="D624" s="284">
        <f t="shared" ref="D624:D626" si="113">C624/B624/12*1000</f>
        <v>71225.000000000015</v>
      </c>
      <c r="E624" s="812"/>
      <c r="F624" s="217">
        <f>C624*100/C622</f>
        <v>2.9295830648367764</v>
      </c>
    </row>
    <row r="625" spans="1:6" s="7" customFormat="1" ht="18.75">
      <c r="A625" s="159" t="s">
        <v>15</v>
      </c>
      <c r="B625" s="44">
        <v>54.8</v>
      </c>
      <c r="C625" s="246">
        <v>21895</v>
      </c>
      <c r="D625" s="284">
        <f t="shared" si="113"/>
        <v>33295.316301703169</v>
      </c>
      <c r="E625" s="812"/>
      <c r="F625" s="217">
        <f>C625*100/C622</f>
        <v>75.047643857027296</v>
      </c>
    </row>
    <row r="626" spans="1:6" s="7" customFormat="1" ht="18.75">
      <c r="A626" s="159" t="s">
        <v>16</v>
      </c>
      <c r="B626" s="44">
        <v>29.6</v>
      </c>
      <c r="C626" s="246">
        <v>6425.1</v>
      </c>
      <c r="D626" s="284">
        <f t="shared" si="113"/>
        <v>18088.68243243243</v>
      </c>
      <c r="E626" s="812"/>
      <c r="F626" s="217">
        <f>C626/C622*100</f>
        <v>22.022773078135923</v>
      </c>
    </row>
    <row r="627" spans="1:6" s="7" customFormat="1" ht="31.5">
      <c r="A627" s="174" t="s">
        <v>41</v>
      </c>
      <c r="B627" s="247"/>
      <c r="C627" s="246"/>
      <c r="D627" s="280"/>
      <c r="E627" s="812">
        <f>(C630+C632)/C628</f>
        <v>0.19508401777689419</v>
      </c>
      <c r="F627" s="217"/>
    </row>
    <row r="628" spans="1:6" s="7" customFormat="1" ht="18.75">
      <c r="A628" s="161" t="s">
        <v>48</v>
      </c>
      <c r="B628" s="214">
        <f>B630+B631+B632</f>
        <v>134.19999999999999</v>
      </c>
      <c r="C628" s="214">
        <f>C630+C631+C632</f>
        <v>48287.4</v>
      </c>
      <c r="D628" s="284">
        <f>C628/B628/12*1000</f>
        <v>29984.724292101342</v>
      </c>
      <c r="E628" s="812"/>
      <c r="F628" s="215">
        <f>C628/C628*100</f>
        <v>100</v>
      </c>
    </row>
    <row r="629" spans="1:6" s="7" customFormat="1" ht="18.75">
      <c r="A629" s="161" t="s">
        <v>13</v>
      </c>
      <c r="B629" s="39"/>
      <c r="C629" s="246"/>
      <c r="D629" s="284"/>
      <c r="E629" s="812"/>
      <c r="F629" s="217"/>
    </row>
    <row r="630" spans="1:6" s="7" customFormat="1" ht="18.75">
      <c r="A630" s="159" t="s">
        <v>14</v>
      </c>
      <c r="B630" s="39">
        <f>B618+B624</f>
        <v>3</v>
      </c>
      <c r="C630" s="39">
        <f>C618+C624</f>
        <v>2115.1999999999998</v>
      </c>
      <c r="D630" s="284">
        <f t="shared" ref="D630:D632" si="114">C630/B630/12*1000</f>
        <v>58755.555555555555</v>
      </c>
      <c r="E630" s="812"/>
      <c r="F630" s="217">
        <f>C630*100/C628</f>
        <v>4.3804387894150434</v>
      </c>
    </row>
    <row r="631" spans="1:6" s="7" customFormat="1" ht="18.75">
      <c r="A631" s="159" t="s">
        <v>15</v>
      </c>
      <c r="B631" s="39">
        <f t="shared" ref="B631:C632" si="115">B619+B625</f>
        <v>97.3</v>
      </c>
      <c r="C631" s="39">
        <f t="shared" si="115"/>
        <v>38867.300000000003</v>
      </c>
      <c r="D631" s="284">
        <f t="shared" si="114"/>
        <v>33288.198013018162</v>
      </c>
      <c r="E631" s="812"/>
      <c r="F631" s="217">
        <f>C631*100/C628</f>
        <v>80.491598222310586</v>
      </c>
    </row>
    <row r="632" spans="1:6" s="7" customFormat="1" ht="18.75">
      <c r="A632" s="159" t="s">
        <v>16</v>
      </c>
      <c r="B632" s="39">
        <f t="shared" si="115"/>
        <v>33.9</v>
      </c>
      <c r="C632" s="39">
        <f t="shared" si="115"/>
        <v>7304.9000000000005</v>
      </c>
      <c r="D632" s="284">
        <f t="shared" si="114"/>
        <v>17956.981317600788</v>
      </c>
      <c r="E632" s="812"/>
      <c r="F632" s="217">
        <f>C632/C628*100</f>
        <v>15.127962988274374</v>
      </c>
    </row>
    <row r="633" spans="1:6" s="7" customFormat="1" ht="18.75">
      <c r="A633" s="814" t="s">
        <v>262</v>
      </c>
      <c r="B633" s="814"/>
      <c r="C633" s="814"/>
      <c r="D633" s="814"/>
      <c r="E633" s="814"/>
      <c r="F633" s="217"/>
    </row>
    <row r="634" spans="1:6" s="7" customFormat="1" ht="27" customHeight="1">
      <c r="A634" s="156" t="s">
        <v>140</v>
      </c>
      <c r="B634" s="248"/>
      <c r="C634" s="246"/>
      <c r="D634" s="280"/>
      <c r="E634" s="812">
        <f>(C637+C639)/C635</f>
        <v>0.203258518908177</v>
      </c>
      <c r="F634" s="217"/>
    </row>
    <row r="635" spans="1:6" s="7" customFormat="1" ht="18.75">
      <c r="A635" s="158" t="s">
        <v>17</v>
      </c>
      <c r="B635" s="214">
        <f>B637+B638+B639</f>
        <v>64.099999999999994</v>
      </c>
      <c r="C635" s="214">
        <f>C637+C638+C639</f>
        <v>34218</v>
      </c>
      <c r="D635" s="284">
        <f>C635/B635/12*1000</f>
        <v>44485.1794071763</v>
      </c>
      <c r="E635" s="812"/>
      <c r="F635" s="215">
        <f>C635/C635*100</f>
        <v>100</v>
      </c>
    </row>
    <row r="636" spans="1:6" s="7" customFormat="1" ht="18" customHeight="1">
      <c r="A636" s="158" t="s">
        <v>13</v>
      </c>
      <c r="B636" s="219"/>
      <c r="C636" s="219"/>
      <c r="D636" s="284"/>
      <c r="E636" s="812"/>
      <c r="F636" s="217"/>
    </row>
    <row r="637" spans="1:6" s="7" customFormat="1" ht="18.75">
      <c r="A637" s="159" t="s">
        <v>14</v>
      </c>
      <c r="B637" s="226">
        <v>3</v>
      </c>
      <c r="C637" s="219">
        <v>2443.9</v>
      </c>
      <c r="D637" s="284">
        <f t="shared" ref="D637:D639" si="116">C637/B637/12*1000</f>
        <v>67886.111111111109</v>
      </c>
      <c r="E637" s="812"/>
      <c r="F637" s="217">
        <f>C637*100/C635</f>
        <v>7.1421474077970659</v>
      </c>
    </row>
    <row r="638" spans="1:6" s="7" customFormat="1" ht="18.75">
      <c r="A638" s="159" t="s">
        <v>15</v>
      </c>
      <c r="B638" s="226">
        <v>46.6</v>
      </c>
      <c r="C638" s="219">
        <v>27262.9</v>
      </c>
      <c r="D638" s="284">
        <f t="shared" si="116"/>
        <v>48753.397711015736</v>
      </c>
      <c r="E638" s="812"/>
      <c r="F638" s="217">
        <f>C638*100/C635</f>
        <v>79.674148109182298</v>
      </c>
    </row>
    <row r="639" spans="1:6" s="7" customFormat="1" ht="18.75">
      <c r="A639" s="159" t="s">
        <v>16</v>
      </c>
      <c r="B639" s="226">
        <v>14.5</v>
      </c>
      <c r="C639" s="219">
        <v>4511.2</v>
      </c>
      <c r="D639" s="284">
        <f t="shared" si="116"/>
        <v>25926.436781609194</v>
      </c>
      <c r="E639" s="812"/>
      <c r="F639" s="217">
        <f>C639/C635*100</f>
        <v>13.18370448302063</v>
      </c>
    </row>
    <row r="640" spans="1:6" s="7" customFormat="1" ht="30" customHeight="1">
      <c r="A640" s="156" t="s">
        <v>141</v>
      </c>
      <c r="B640" s="228"/>
      <c r="C640" s="219"/>
      <c r="D640" s="280"/>
      <c r="E640" s="812">
        <f>(C643+C645)/C641</f>
        <v>0.34676409420132992</v>
      </c>
      <c r="F640" s="217"/>
    </row>
    <row r="641" spans="1:6" s="7" customFormat="1" ht="18.75">
      <c r="A641" s="158" t="s">
        <v>47</v>
      </c>
      <c r="B641" s="214">
        <f>B643+B644+B645</f>
        <v>129</v>
      </c>
      <c r="C641" s="214">
        <f>C643+C644+C645</f>
        <v>62364.3</v>
      </c>
      <c r="D641" s="284">
        <f>C641/B641/12*1000</f>
        <v>40287.015503875969</v>
      </c>
      <c r="E641" s="812"/>
      <c r="F641" s="215">
        <f>C641/C641*100</f>
        <v>100</v>
      </c>
    </row>
    <row r="642" spans="1:6" s="7" customFormat="1" ht="18.75">
      <c r="A642" s="158" t="s">
        <v>13</v>
      </c>
      <c r="B642" s="219"/>
      <c r="C642" s="219"/>
      <c r="D642" s="284"/>
      <c r="E642" s="812"/>
      <c r="F642" s="217"/>
    </row>
    <row r="643" spans="1:6" s="7" customFormat="1" ht="21" customHeight="1">
      <c r="A643" s="159" t="s">
        <v>14</v>
      </c>
      <c r="B643" s="44">
        <v>4</v>
      </c>
      <c r="C643" s="219">
        <v>3564.8</v>
      </c>
      <c r="D643" s="284">
        <f t="shared" ref="D643:D645" si="117">C643/B643/12*1000</f>
        <v>74266.666666666672</v>
      </c>
      <c r="E643" s="812"/>
      <c r="F643" s="217">
        <f>C643*100/C641</f>
        <v>5.7160907762934885</v>
      </c>
    </row>
    <row r="644" spans="1:6" s="7" customFormat="1" ht="18.75">
      <c r="A644" s="159" t="s">
        <v>15</v>
      </c>
      <c r="B644" s="44">
        <v>68.099999999999994</v>
      </c>
      <c r="C644" s="219">
        <v>40738.6</v>
      </c>
      <c r="D644" s="284">
        <f t="shared" si="117"/>
        <v>49851.443954968185</v>
      </c>
      <c r="E644" s="812"/>
      <c r="F644" s="217">
        <f>C644*100/C641</f>
        <v>65.323590579867002</v>
      </c>
    </row>
    <row r="645" spans="1:6" s="7" customFormat="1" ht="18.75">
      <c r="A645" s="159" t="s">
        <v>16</v>
      </c>
      <c r="B645" s="44">
        <v>56.9</v>
      </c>
      <c r="C645" s="219">
        <v>18060.900000000001</v>
      </c>
      <c r="D645" s="284">
        <f t="shared" si="117"/>
        <v>26451.230228471006</v>
      </c>
      <c r="E645" s="812"/>
      <c r="F645" s="217">
        <f>C645/C641*100</f>
        <v>28.960318643839507</v>
      </c>
    </row>
    <row r="646" spans="1:6" s="7" customFormat="1" ht="29.25" customHeight="1">
      <c r="A646" s="75" t="s">
        <v>143</v>
      </c>
      <c r="B646" s="228"/>
      <c r="C646" s="219"/>
      <c r="D646" s="280"/>
      <c r="E646" s="812">
        <f>(C649+C651)/C647</f>
        <v>0.50409454680811472</v>
      </c>
      <c r="F646" s="212"/>
    </row>
    <row r="647" spans="1:6" s="7" customFormat="1" ht="18.75">
      <c r="A647" s="158" t="s">
        <v>17</v>
      </c>
      <c r="B647" s="214">
        <f>B649+B650+B651</f>
        <v>4</v>
      </c>
      <c r="C647" s="214">
        <f>C649+C650+C651</f>
        <v>2149.1999999999998</v>
      </c>
      <c r="D647" s="284">
        <f>C647/B647/12*1000</f>
        <v>44775</v>
      </c>
      <c r="E647" s="815"/>
      <c r="F647" s="215">
        <f>C647/C647*100</f>
        <v>100</v>
      </c>
    </row>
    <row r="648" spans="1:6" s="7" customFormat="1" ht="18.75">
      <c r="A648" s="158" t="s">
        <v>13</v>
      </c>
      <c r="B648" s="219"/>
      <c r="C648" s="219"/>
      <c r="D648" s="284"/>
      <c r="E648" s="815"/>
      <c r="F648" s="212"/>
    </row>
    <row r="649" spans="1:6" s="7" customFormat="1" ht="18.75">
      <c r="A649" s="159" t="s">
        <v>14</v>
      </c>
      <c r="B649" s="226">
        <v>2</v>
      </c>
      <c r="C649" s="219">
        <v>1083.4000000000001</v>
      </c>
      <c r="D649" s="284">
        <f t="shared" ref="D649:D651" si="118">C649/B649/12*1000</f>
        <v>45141.666666666672</v>
      </c>
      <c r="E649" s="815"/>
      <c r="F649" s="217">
        <f>C649*100/C647</f>
        <v>50.409454680811479</v>
      </c>
    </row>
    <row r="650" spans="1:6" s="7" customFormat="1" ht="18.75">
      <c r="A650" s="159" t="s">
        <v>15</v>
      </c>
      <c r="B650" s="226">
        <v>2</v>
      </c>
      <c r="C650" s="219">
        <v>1065.8</v>
      </c>
      <c r="D650" s="284">
        <f t="shared" si="118"/>
        <v>44408.333333333328</v>
      </c>
      <c r="E650" s="815"/>
      <c r="F650" s="217">
        <f>C650*100/C647</f>
        <v>49.590545319188543</v>
      </c>
    </row>
    <row r="651" spans="1:6" s="7" customFormat="1" ht="18.75">
      <c r="A651" s="159" t="s">
        <v>16</v>
      </c>
      <c r="B651" s="226"/>
      <c r="C651" s="219"/>
      <c r="D651" s="284" t="e">
        <f t="shared" si="118"/>
        <v>#DIV/0!</v>
      </c>
      <c r="E651" s="815"/>
      <c r="F651" s="217">
        <f>C651/C647*100</f>
        <v>0</v>
      </c>
    </row>
    <row r="652" spans="1:6" s="7" customFormat="1" ht="31.5">
      <c r="A652" s="164" t="s">
        <v>232</v>
      </c>
      <c r="B652" s="229"/>
      <c r="C652" s="219"/>
      <c r="D652" s="280"/>
      <c r="E652" s="812">
        <f>(C655+C657)/C653</f>
        <v>0.3004532494695209</v>
      </c>
      <c r="F652" s="217"/>
    </row>
    <row r="653" spans="1:6" s="7" customFormat="1" ht="18.75">
      <c r="A653" s="161" t="s">
        <v>48</v>
      </c>
      <c r="B653" s="214">
        <f>B655+B656+B657</f>
        <v>197.1</v>
      </c>
      <c r="C653" s="214">
        <f>C655+C656+C657</f>
        <v>98731.500000000015</v>
      </c>
      <c r="D653" s="284">
        <f>C653/B653/12*1000</f>
        <v>41743.404363267378</v>
      </c>
      <c r="E653" s="812"/>
      <c r="F653" s="215">
        <f>C653/C653*100</f>
        <v>100</v>
      </c>
    </row>
    <row r="654" spans="1:6" s="7" customFormat="1" ht="18.75">
      <c r="A654" s="161" t="s">
        <v>13</v>
      </c>
      <c r="B654" s="220"/>
      <c r="C654" s="219"/>
      <c r="D654" s="284"/>
      <c r="E654" s="812"/>
      <c r="F654" s="217"/>
    </row>
    <row r="655" spans="1:6" s="7" customFormat="1" ht="18.75" customHeight="1">
      <c r="A655" s="159" t="s">
        <v>14</v>
      </c>
      <c r="B655" s="220">
        <f>B649+B643+B637</f>
        <v>9</v>
      </c>
      <c r="C655" s="220">
        <f>C649+C643+C637</f>
        <v>7092.1</v>
      </c>
      <c r="D655" s="284">
        <f t="shared" ref="D655:D657" si="119">C655/B655/12*1000</f>
        <v>65667.592592592599</v>
      </c>
      <c r="E655" s="812"/>
      <c r="F655" s="217">
        <f>C655*100/C653</f>
        <v>7.1832191347239727</v>
      </c>
    </row>
    <row r="656" spans="1:6" s="7" customFormat="1" ht="18.75">
      <c r="A656" s="159" t="s">
        <v>15</v>
      </c>
      <c r="B656" s="220">
        <f t="shared" ref="B656:C657" si="120">B650+B644+B638</f>
        <v>116.69999999999999</v>
      </c>
      <c r="C656" s="220">
        <f t="shared" si="120"/>
        <v>69067.3</v>
      </c>
      <c r="D656" s="284">
        <f t="shared" si="119"/>
        <v>49319.694373036276</v>
      </c>
      <c r="E656" s="812"/>
      <c r="F656" s="217">
        <f>C656*100/C653</f>
        <v>69.954675053047907</v>
      </c>
    </row>
    <row r="657" spans="1:9" s="7" customFormat="1" ht="18.75">
      <c r="A657" s="159" t="s">
        <v>16</v>
      </c>
      <c r="B657" s="220">
        <f t="shared" si="120"/>
        <v>71.400000000000006</v>
      </c>
      <c r="C657" s="220">
        <f t="shared" si="120"/>
        <v>22572.100000000002</v>
      </c>
      <c r="D657" s="284">
        <f t="shared" si="119"/>
        <v>26344.654528478059</v>
      </c>
      <c r="E657" s="812"/>
      <c r="F657" s="217">
        <f>C657/C653*100</f>
        <v>22.862105812228112</v>
      </c>
    </row>
    <row r="658" spans="1:9" s="7" customFormat="1" ht="18.75">
      <c r="A658" s="814" t="s">
        <v>263</v>
      </c>
      <c r="B658" s="814"/>
      <c r="C658" s="814"/>
      <c r="D658" s="814"/>
      <c r="E658" s="814"/>
      <c r="F658" s="217"/>
    </row>
    <row r="659" spans="1:9" s="7" customFormat="1" ht="40.5" customHeight="1">
      <c r="A659" s="156" t="s">
        <v>144</v>
      </c>
      <c r="B659" s="192"/>
      <c r="C659" s="219"/>
      <c r="D659" s="280"/>
      <c r="E659" s="812">
        <f>(C662+C664)/C660</f>
        <v>0.22022613176558084</v>
      </c>
      <c r="F659" s="217"/>
    </row>
    <row r="660" spans="1:9" s="7" customFormat="1" ht="18.75">
      <c r="A660" s="158" t="s">
        <v>47</v>
      </c>
      <c r="B660" s="214">
        <f>B662+B663+B664</f>
        <v>147.4</v>
      </c>
      <c r="C660" s="214">
        <f>C662+C663+C664</f>
        <v>67765.8</v>
      </c>
      <c r="D660" s="284">
        <f>C660/B660/12*1000</f>
        <v>38311.73677069199</v>
      </c>
      <c r="E660" s="812"/>
      <c r="F660" s="215">
        <f>C660/C660*100</f>
        <v>100</v>
      </c>
    </row>
    <row r="661" spans="1:9" s="7" customFormat="1" ht="20.25" customHeight="1">
      <c r="A661" s="158" t="s">
        <v>13</v>
      </c>
      <c r="B661" s="219"/>
      <c r="C661" s="219"/>
      <c r="D661" s="284"/>
      <c r="E661" s="812"/>
      <c r="F661" s="217"/>
    </row>
    <row r="662" spans="1:9" s="7" customFormat="1" ht="18.75">
      <c r="A662" s="159" t="s">
        <v>14</v>
      </c>
      <c r="B662" s="44">
        <v>2.5</v>
      </c>
      <c r="C662" s="219">
        <v>3640.3</v>
      </c>
      <c r="D662" s="284">
        <f t="shared" ref="D662:D664" si="121">C662/B662/12*1000</f>
        <v>121343.33333333334</v>
      </c>
      <c r="E662" s="812"/>
      <c r="F662" s="217">
        <f>C662*100/C660</f>
        <v>5.3718837525713559</v>
      </c>
      <c r="H662" s="138"/>
      <c r="I662" s="138"/>
    </row>
    <row r="663" spans="1:9" s="7" customFormat="1" ht="18.75">
      <c r="A663" s="159" t="s">
        <v>15</v>
      </c>
      <c r="B663" s="44">
        <v>105.2</v>
      </c>
      <c r="C663" s="219">
        <v>52842</v>
      </c>
      <c r="D663" s="284">
        <f t="shared" si="121"/>
        <v>41858.365019011406</v>
      </c>
      <c r="E663" s="812"/>
      <c r="F663" s="217">
        <f>C663*100/C660</f>
        <v>77.977386823441904</v>
      </c>
      <c r="H663" s="138"/>
      <c r="I663" s="138"/>
    </row>
    <row r="664" spans="1:9" s="7" customFormat="1" ht="18.75">
      <c r="A664" s="159" t="s">
        <v>16</v>
      </c>
      <c r="B664" s="44">
        <v>39.700000000000003</v>
      </c>
      <c r="C664" s="219">
        <v>11283.5</v>
      </c>
      <c r="D664" s="284">
        <f t="shared" si="121"/>
        <v>23684.928631402185</v>
      </c>
      <c r="E664" s="812"/>
      <c r="F664" s="217">
        <f>C664/C660*100</f>
        <v>16.650729423986729</v>
      </c>
      <c r="H664" s="138"/>
      <c r="I664" s="138"/>
    </row>
    <row r="665" spans="1:9" s="7" customFormat="1" ht="26.25" customHeight="1">
      <c r="A665" s="156" t="s">
        <v>145</v>
      </c>
      <c r="B665" s="192"/>
      <c r="C665" s="219"/>
      <c r="D665" s="280"/>
      <c r="E665" s="812">
        <f>(C668+C670)/C666</f>
        <v>0.39835142497052489</v>
      </c>
      <c r="F665" s="217"/>
    </row>
    <row r="666" spans="1:9" s="7" customFormat="1" ht="18.75">
      <c r="A666" s="158" t="s">
        <v>47</v>
      </c>
      <c r="B666" s="214">
        <f>B668+B669+B670</f>
        <v>23.5</v>
      </c>
      <c r="C666" s="214">
        <f>C668+C669+C670</f>
        <v>9838.7999999999993</v>
      </c>
      <c r="D666" s="284">
        <f>C666/B666/12*1000</f>
        <v>34889.361702127659</v>
      </c>
      <c r="E666" s="812"/>
      <c r="F666" s="215">
        <f>C666/C666*100</f>
        <v>100</v>
      </c>
    </row>
    <row r="667" spans="1:9" s="7" customFormat="1" ht="19.5" customHeight="1">
      <c r="A667" s="158" t="s">
        <v>13</v>
      </c>
      <c r="B667" s="219"/>
      <c r="C667" s="219"/>
      <c r="D667" s="284"/>
      <c r="E667" s="812"/>
      <c r="F667" s="217"/>
    </row>
    <row r="668" spans="1:9" s="7" customFormat="1" ht="18.75">
      <c r="A668" s="159" t="s">
        <v>14</v>
      </c>
      <c r="B668" s="226">
        <v>4</v>
      </c>
      <c r="C668" s="219">
        <v>2986.4</v>
      </c>
      <c r="D668" s="284">
        <f t="shared" ref="D668:D670" si="122">C668/B668/12*1000</f>
        <v>62216.666666666672</v>
      </c>
      <c r="E668" s="812"/>
      <c r="F668" s="217">
        <f>C668*100/C666</f>
        <v>30.353295117290727</v>
      </c>
    </row>
    <row r="669" spans="1:9" s="7" customFormat="1" ht="18.75">
      <c r="A669" s="159" t="s">
        <v>15</v>
      </c>
      <c r="B669" s="226">
        <v>16.5</v>
      </c>
      <c r="C669" s="219">
        <v>5919.5</v>
      </c>
      <c r="D669" s="284">
        <f t="shared" si="122"/>
        <v>29896.464646464647</v>
      </c>
      <c r="E669" s="812"/>
      <c r="F669" s="217">
        <f>C669*100/C666</f>
        <v>60.16485750294752</v>
      </c>
    </row>
    <row r="670" spans="1:9" s="7" customFormat="1" ht="18.75">
      <c r="A670" s="159" t="s">
        <v>16</v>
      </c>
      <c r="B670" s="226">
        <v>3</v>
      </c>
      <c r="C670" s="219">
        <v>932.9</v>
      </c>
      <c r="D670" s="284">
        <f t="shared" si="122"/>
        <v>25913.888888888887</v>
      </c>
      <c r="E670" s="812"/>
      <c r="F670" s="217">
        <f>C670/C666*100</f>
        <v>9.48184737976176</v>
      </c>
    </row>
    <row r="671" spans="1:9" s="7" customFormat="1" ht="31.5">
      <c r="A671" s="156" t="s">
        <v>146</v>
      </c>
      <c r="B671" s="192"/>
      <c r="C671" s="219"/>
      <c r="D671" s="280"/>
      <c r="E671" s="812">
        <f>(C674+C676)/C672</f>
        <v>0.24717261983589281</v>
      </c>
      <c r="F671" s="212"/>
    </row>
    <row r="672" spans="1:9" s="7" customFormat="1" ht="18.75">
      <c r="A672" s="158" t="s">
        <v>47</v>
      </c>
      <c r="B672" s="214">
        <f>B674+B675+B676</f>
        <v>43.5</v>
      </c>
      <c r="C672" s="214">
        <f>C674+C675+C676</f>
        <v>18877.899999999998</v>
      </c>
      <c r="D672" s="284">
        <f>C672/B672/12*1000</f>
        <v>36164.559386973175</v>
      </c>
      <c r="E672" s="812"/>
      <c r="F672" s="215">
        <f>C672/C672*100</f>
        <v>100</v>
      </c>
    </row>
    <row r="673" spans="1:6" s="7" customFormat="1" ht="18.75">
      <c r="A673" s="158" t="s">
        <v>13</v>
      </c>
      <c r="B673" s="219"/>
      <c r="C673" s="219"/>
      <c r="D673" s="284"/>
      <c r="E673" s="812"/>
      <c r="F673" s="212"/>
    </row>
    <row r="674" spans="1:6" s="7" customFormat="1" ht="18.75">
      <c r="A674" s="159" t="s">
        <v>14</v>
      </c>
      <c r="B674" s="68">
        <v>3.2</v>
      </c>
      <c r="C674" s="219">
        <v>2862.1</v>
      </c>
      <c r="D674" s="284">
        <f t="shared" ref="D674:D676" si="123">C674/B674/12*1000</f>
        <v>74533.854166666657</v>
      </c>
      <c r="E674" s="812"/>
      <c r="F674" s="217">
        <f>C674*100/C672</f>
        <v>15.161114318859621</v>
      </c>
    </row>
    <row r="675" spans="1:6" s="7" customFormat="1" ht="18.75">
      <c r="A675" s="159" t="s">
        <v>15</v>
      </c>
      <c r="B675" s="68">
        <v>36.299999999999997</v>
      </c>
      <c r="C675" s="219">
        <v>14211.8</v>
      </c>
      <c r="D675" s="284">
        <f t="shared" si="123"/>
        <v>32625.803489439855</v>
      </c>
      <c r="E675" s="812"/>
      <c r="F675" s="217">
        <f>C675*100/C672</f>
        <v>75.282738016410732</v>
      </c>
    </row>
    <row r="676" spans="1:6" s="7" customFormat="1" ht="18.75">
      <c r="A676" s="159" t="s">
        <v>16</v>
      </c>
      <c r="B676" s="68">
        <v>4</v>
      </c>
      <c r="C676" s="219">
        <v>1804</v>
      </c>
      <c r="D676" s="284">
        <f t="shared" si="123"/>
        <v>37583.333333333336</v>
      </c>
      <c r="E676" s="812"/>
      <c r="F676" s="217">
        <f>C676/C672*100</f>
        <v>9.556147664729659</v>
      </c>
    </row>
    <row r="677" spans="1:6" s="7" customFormat="1" ht="30" customHeight="1">
      <c r="A677" s="156" t="s">
        <v>147</v>
      </c>
      <c r="B677" s="192"/>
      <c r="C677" s="219"/>
      <c r="D677" s="280"/>
      <c r="E677" s="812">
        <f>(C680+C682)/C678</f>
        <v>0.30158424113885401</v>
      </c>
      <c r="F677" s="217"/>
    </row>
    <row r="678" spans="1:6" s="7" customFormat="1" ht="18.75">
      <c r="A678" s="158" t="s">
        <v>17</v>
      </c>
      <c r="B678" s="214">
        <f>B680+B681+B682</f>
        <v>29.9</v>
      </c>
      <c r="C678" s="214">
        <f>C680+C681+C682</f>
        <v>12447.600000000002</v>
      </c>
      <c r="D678" s="284">
        <f>C678/B678/12*1000</f>
        <v>34692.307692307702</v>
      </c>
      <c r="E678" s="812"/>
      <c r="F678" s="215">
        <f>C678/C678*100</f>
        <v>100</v>
      </c>
    </row>
    <row r="679" spans="1:6" s="7" customFormat="1" ht="19.5" customHeight="1">
      <c r="A679" s="158" t="s">
        <v>13</v>
      </c>
      <c r="B679" s="219"/>
      <c r="C679" s="219"/>
      <c r="D679" s="284"/>
      <c r="E679" s="812"/>
      <c r="F679" s="217"/>
    </row>
    <row r="680" spans="1:6" s="7" customFormat="1" ht="18.75">
      <c r="A680" s="159" t="s">
        <v>14</v>
      </c>
      <c r="B680" s="226">
        <v>3</v>
      </c>
      <c r="C680" s="219">
        <v>2551.3000000000002</v>
      </c>
      <c r="D680" s="284">
        <f t="shared" ref="D680:D682" si="124">C680/B680/12*1000</f>
        <v>70869.444444444453</v>
      </c>
      <c r="E680" s="812"/>
      <c r="F680" s="217">
        <f>C680*100/C678</f>
        <v>20.496320575853979</v>
      </c>
    </row>
    <row r="681" spans="1:6" s="7" customFormat="1" ht="18.75">
      <c r="A681" s="159" t="s">
        <v>15</v>
      </c>
      <c r="B681" s="226">
        <v>23.2</v>
      </c>
      <c r="C681" s="219">
        <v>8693.6</v>
      </c>
      <c r="D681" s="284">
        <f t="shared" si="124"/>
        <v>31227.011494252878</v>
      </c>
      <c r="E681" s="812"/>
      <c r="F681" s="217">
        <f>C681*100/C678</f>
        <v>69.841575886114583</v>
      </c>
    </row>
    <row r="682" spans="1:6" s="7" customFormat="1" ht="18.75">
      <c r="A682" s="159" t="s">
        <v>16</v>
      </c>
      <c r="B682" s="226">
        <v>3.7</v>
      </c>
      <c r="C682" s="219">
        <v>1202.7</v>
      </c>
      <c r="D682" s="284">
        <f t="shared" si="124"/>
        <v>27087.83783783784</v>
      </c>
      <c r="E682" s="812"/>
      <c r="F682" s="217">
        <f>C682/C678*100</f>
        <v>9.6621035380314257</v>
      </c>
    </row>
    <row r="683" spans="1:6" s="7" customFormat="1" ht="18.75">
      <c r="A683" s="156" t="s">
        <v>148</v>
      </c>
      <c r="B683" s="192"/>
      <c r="C683" s="219"/>
      <c r="D683" s="280"/>
      <c r="E683" s="812">
        <f>(C686+C688)/C684</f>
        <v>0.39397157984518583</v>
      </c>
      <c r="F683" s="217"/>
    </row>
    <row r="684" spans="1:6" s="7" customFormat="1" ht="18.75">
      <c r="A684" s="158" t="s">
        <v>47</v>
      </c>
      <c r="B684" s="214">
        <f>B686+B687+B688</f>
        <v>13.499999999999998</v>
      </c>
      <c r="C684" s="214">
        <f>C686+C687+C688</f>
        <v>6213.9</v>
      </c>
      <c r="D684" s="284">
        <f>C684/B684/12*1000</f>
        <v>38357.407407407416</v>
      </c>
      <c r="E684" s="812"/>
      <c r="F684" s="215">
        <f>C684/C684*100</f>
        <v>100</v>
      </c>
    </row>
    <row r="685" spans="1:6" s="7" customFormat="1" ht="18.75">
      <c r="A685" s="158" t="s">
        <v>13</v>
      </c>
      <c r="B685" s="219"/>
      <c r="C685" s="219"/>
      <c r="D685" s="284"/>
      <c r="E685" s="812"/>
      <c r="F685" s="217"/>
    </row>
    <row r="686" spans="1:6" s="7" customFormat="1" ht="18.75">
      <c r="A686" s="159" t="s">
        <v>14</v>
      </c>
      <c r="B686" s="44">
        <v>2.2999999999999998</v>
      </c>
      <c r="C686" s="219">
        <v>1686.6</v>
      </c>
      <c r="D686" s="284">
        <f t="shared" ref="D686:D688" si="125">C686/B686/12*1000</f>
        <v>61108.695652173912</v>
      </c>
      <c r="E686" s="812"/>
      <c r="F686" s="217">
        <f>C686*100/C684</f>
        <v>27.142374354270267</v>
      </c>
    </row>
    <row r="687" spans="1:6" s="7" customFormat="1" ht="18.75">
      <c r="A687" s="159" t="s">
        <v>15</v>
      </c>
      <c r="B687" s="44">
        <v>8.1</v>
      </c>
      <c r="C687" s="219">
        <v>3765.8</v>
      </c>
      <c r="D687" s="284">
        <f t="shared" si="125"/>
        <v>38742.798353909471</v>
      </c>
      <c r="E687" s="812"/>
      <c r="F687" s="217">
        <f>C687*100/C684</f>
        <v>60.602842015481421</v>
      </c>
    </row>
    <row r="688" spans="1:6" s="7" customFormat="1" ht="18.75">
      <c r="A688" s="159" t="s">
        <v>16</v>
      </c>
      <c r="B688" s="44">
        <v>3.1</v>
      </c>
      <c r="C688" s="219">
        <v>761.5</v>
      </c>
      <c r="D688" s="284">
        <f t="shared" si="125"/>
        <v>20470.430107526881</v>
      </c>
      <c r="E688" s="812"/>
      <c r="F688" s="217">
        <f>C688/C684*100</f>
        <v>12.254783630248314</v>
      </c>
    </row>
    <row r="689" spans="1:9" s="7" customFormat="1" ht="28.5" customHeight="1">
      <c r="A689" s="156" t="s">
        <v>149</v>
      </c>
      <c r="B689" s="192"/>
      <c r="C689" s="219"/>
      <c r="D689" s="280"/>
      <c r="E689" s="812">
        <f>(C692+C694)/C690</f>
        <v>0.20225682822332308</v>
      </c>
      <c r="F689" s="217"/>
    </row>
    <row r="690" spans="1:9" s="7" customFormat="1" ht="18.75">
      <c r="A690" s="158" t="s">
        <v>17</v>
      </c>
      <c r="B690" s="214">
        <f>B692+B693+B694</f>
        <v>60.699999999999996</v>
      </c>
      <c r="C690" s="214">
        <f>C692+C693+C694</f>
        <v>23900.799999999999</v>
      </c>
      <c r="D690" s="284">
        <f>C690/B690/12*1000</f>
        <v>32812.740252608455</v>
      </c>
      <c r="E690" s="812"/>
      <c r="F690" s="215">
        <f>C690/C690*100</f>
        <v>100</v>
      </c>
    </row>
    <row r="691" spans="1:9" s="7" customFormat="1" ht="18.75">
      <c r="A691" s="158" t="s">
        <v>13</v>
      </c>
      <c r="B691" s="219"/>
      <c r="C691" s="219"/>
      <c r="D691" s="284"/>
      <c r="E691" s="812"/>
      <c r="F691" s="217"/>
    </row>
    <row r="692" spans="1:9" s="7" customFormat="1" ht="18.75">
      <c r="A692" s="159" t="s">
        <v>14</v>
      </c>
      <c r="B692" s="221">
        <v>3</v>
      </c>
      <c r="C692" s="219">
        <v>2303.6</v>
      </c>
      <c r="D692" s="284">
        <f t="shared" ref="D692:D694" si="126">C692/B692/12*1000</f>
        <v>63988.888888888891</v>
      </c>
      <c r="E692" s="812"/>
      <c r="F692" s="217">
        <f>C692*100/C690</f>
        <v>9.6381711072432719</v>
      </c>
    </row>
    <row r="693" spans="1:9" s="7" customFormat="1" ht="18.75">
      <c r="A693" s="159" t="s">
        <v>15</v>
      </c>
      <c r="B693" s="221">
        <v>47.3</v>
      </c>
      <c r="C693" s="219">
        <v>19066.7</v>
      </c>
      <c r="D693" s="284">
        <f t="shared" si="126"/>
        <v>33591.789992952792</v>
      </c>
      <c r="E693" s="812"/>
      <c r="F693" s="217">
        <f>C693*100/C690</f>
        <v>79.774317177667697</v>
      </c>
    </row>
    <row r="694" spans="1:9" s="7" customFormat="1" ht="18.75">
      <c r="A694" s="159" t="s">
        <v>16</v>
      </c>
      <c r="B694" s="221">
        <v>10.4</v>
      </c>
      <c r="C694" s="219">
        <v>2530.5</v>
      </c>
      <c r="D694" s="284">
        <f t="shared" si="126"/>
        <v>20276.442307692305</v>
      </c>
      <c r="E694" s="812"/>
      <c r="F694" s="217">
        <f>C694/C690*100</f>
        <v>10.587511715089034</v>
      </c>
    </row>
    <row r="695" spans="1:9" s="7" customFormat="1" ht="29.25" customHeight="1">
      <c r="A695" s="156" t="s">
        <v>150</v>
      </c>
      <c r="B695" s="192"/>
      <c r="C695" s="219"/>
      <c r="D695" s="280"/>
      <c r="E695" s="812">
        <f>(C698+C700)/C696</f>
        <v>0.38680639065452671</v>
      </c>
      <c r="F695" s="212"/>
    </row>
    <row r="696" spans="1:9" s="7" customFormat="1" ht="18.75">
      <c r="A696" s="158" t="s">
        <v>47</v>
      </c>
      <c r="B696" s="214">
        <f>B698+B699+B700</f>
        <v>27.2</v>
      </c>
      <c r="C696" s="214">
        <f>C698+C699+C700</f>
        <v>11642</v>
      </c>
      <c r="D696" s="284">
        <f>C696/B696/12*1000</f>
        <v>35667.892156862741</v>
      </c>
      <c r="E696" s="812"/>
      <c r="F696" s="215">
        <f>C696/C696*100</f>
        <v>100</v>
      </c>
    </row>
    <row r="697" spans="1:9" s="7" customFormat="1" ht="18.75">
      <c r="A697" s="158" t="s">
        <v>13</v>
      </c>
      <c r="B697" s="219"/>
      <c r="C697" s="219"/>
      <c r="D697" s="284"/>
      <c r="E697" s="812"/>
      <c r="F697" s="212"/>
    </row>
    <row r="698" spans="1:9" s="7" customFormat="1" ht="18.75">
      <c r="A698" s="159" t="s">
        <v>14</v>
      </c>
      <c r="B698" s="221">
        <v>2</v>
      </c>
      <c r="C698" s="226">
        <v>1675.2</v>
      </c>
      <c r="D698" s="284">
        <f t="shared" ref="D698:D700" si="127">C698/B698/12*1000</f>
        <v>69800</v>
      </c>
      <c r="E698" s="812"/>
      <c r="F698" s="217">
        <f>C698*100/C696</f>
        <v>14.389280192406803</v>
      </c>
    </row>
    <row r="699" spans="1:9" s="7" customFormat="1" ht="18.75">
      <c r="A699" s="159" t="s">
        <v>15</v>
      </c>
      <c r="B699" s="221">
        <v>15.2</v>
      </c>
      <c r="C699" s="226">
        <v>7138.8</v>
      </c>
      <c r="D699" s="284">
        <f t="shared" si="127"/>
        <v>39138.15789473684</v>
      </c>
      <c r="E699" s="812"/>
      <c r="F699" s="217">
        <f>C699*100/C696</f>
        <v>61.319360934547326</v>
      </c>
    </row>
    <row r="700" spans="1:9" s="7" customFormat="1" ht="18.75">
      <c r="A700" s="159" t="s">
        <v>16</v>
      </c>
      <c r="B700" s="221">
        <v>10</v>
      </c>
      <c r="C700" s="226">
        <v>2828</v>
      </c>
      <c r="D700" s="284">
        <f t="shared" si="127"/>
        <v>23566.666666666668</v>
      </c>
      <c r="E700" s="812"/>
      <c r="F700" s="217">
        <f>C700/C696*100</f>
        <v>24.291358873045869</v>
      </c>
    </row>
    <row r="701" spans="1:9" s="7" customFormat="1" ht="31.5">
      <c r="A701" s="164" t="s">
        <v>241</v>
      </c>
      <c r="B701" s="229"/>
      <c r="C701" s="219"/>
      <c r="D701" s="280"/>
      <c r="E701" s="812">
        <f>(C704+C706)/C702</f>
        <v>0.25913749578596135</v>
      </c>
      <c r="F701" s="217"/>
    </row>
    <row r="702" spans="1:9" s="7" customFormat="1" ht="18.75">
      <c r="A702" s="161" t="s">
        <v>48</v>
      </c>
      <c r="B702" s="214">
        <f>B704+B705+B706</f>
        <v>345.70000000000005</v>
      </c>
      <c r="C702" s="214">
        <f>C704+C705+C706</f>
        <v>150686.79999999999</v>
      </c>
      <c r="D702" s="284">
        <f>C702/B702/12*1000</f>
        <v>36324.076752482877</v>
      </c>
      <c r="E702" s="812"/>
      <c r="F702" s="215">
        <f>C702/C702*100</f>
        <v>100</v>
      </c>
      <c r="I702" s="139"/>
    </row>
    <row r="703" spans="1:9" s="7" customFormat="1" ht="18.75">
      <c r="A703" s="161" t="s">
        <v>13</v>
      </c>
      <c r="B703" s="220"/>
      <c r="C703" s="219"/>
      <c r="D703" s="284"/>
      <c r="E703" s="812"/>
      <c r="F703" s="217"/>
      <c r="I703" s="139"/>
    </row>
    <row r="704" spans="1:9" s="7" customFormat="1" ht="18.75">
      <c r="A704" s="159" t="s">
        <v>14</v>
      </c>
      <c r="B704" s="220">
        <f>B698+B692+B686+B680+B674+B668+B662</f>
        <v>20</v>
      </c>
      <c r="C704" s="220">
        <f>C698+C692+C686+C680+C674+C668+C662</f>
        <v>17705.5</v>
      </c>
      <c r="D704" s="284">
        <f t="shared" ref="D704:D706" si="128">C704/B704/12*1000</f>
        <v>73772.916666666657</v>
      </c>
      <c r="E704" s="812"/>
      <c r="F704" s="217">
        <f>C704*100/C702</f>
        <v>11.749867938001206</v>
      </c>
      <c r="I704" s="139"/>
    </row>
    <row r="705" spans="1:9" s="7" customFormat="1" ht="18.75">
      <c r="A705" s="159" t="s">
        <v>15</v>
      </c>
      <c r="B705" s="220">
        <f t="shared" ref="B705:C706" si="129">B699+B693+B687+B681+B675+B669+B663</f>
        <v>251.8</v>
      </c>
      <c r="C705" s="220">
        <f t="shared" si="129"/>
        <v>111638.2</v>
      </c>
      <c r="D705" s="284">
        <f t="shared" si="128"/>
        <v>36946.716971141112</v>
      </c>
      <c r="E705" s="812"/>
      <c r="F705" s="217">
        <f>C705*100/C702</f>
        <v>74.086250421403875</v>
      </c>
      <c r="I705" s="139"/>
    </row>
    <row r="706" spans="1:9" s="7" customFormat="1" ht="18.75">
      <c r="A706" s="159" t="s">
        <v>16</v>
      </c>
      <c r="B706" s="220">
        <f t="shared" si="129"/>
        <v>73.900000000000006</v>
      </c>
      <c r="C706" s="220">
        <f t="shared" si="129"/>
        <v>21343.1</v>
      </c>
      <c r="D706" s="284">
        <f t="shared" si="128"/>
        <v>24067.546233649071</v>
      </c>
      <c r="E706" s="812"/>
      <c r="F706" s="217">
        <f>C706/C702*100</f>
        <v>14.16388164059493</v>
      </c>
      <c r="I706" s="139"/>
    </row>
    <row r="707" spans="1:9" s="7" customFormat="1" ht="18.75">
      <c r="A707" s="814" t="s">
        <v>43</v>
      </c>
      <c r="B707" s="814"/>
      <c r="C707" s="814"/>
      <c r="D707" s="814"/>
      <c r="E707" s="814"/>
      <c r="F707" s="217"/>
    </row>
    <row r="708" spans="1:9" s="7" customFormat="1" ht="48">
      <c r="A708" s="162" t="str">
        <f>'[15]СВ Т-ст'!$C$165</f>
        <v>Муниципальное бюджетное учреждение культуры "Многофункциональный социокультурный комплекс"</v>
      </c>
      <c r="B708" s="49"/>
      <c r="C708" s="213"/>
      <c r="D708" s="278"/>
      <c r="E708" s="809">
        <f>(C711+C713)/C709</f>
        <v>0.175463889581807</v>
      </c>
      <c r="F708" s="225"/>
    </row>
    <row r="709" spans="1:9" s="7" customFormat="1" ht="18.75">
      <c r="A709" s="158" t="s">
        <v>17</v>
      </c>
      <c r="B709" s="214">
        <f>B711+B712+B713</f>
        <v>72.3</v>
      </c>
      <c r="C709" s="214">
        <f>C711+C712+C713</f>
        <v>50911.9</v>
      </c>
      <c r="D709" s="284">
        <f>C709/B709/12*1000</f>
        <v>58681.304748732138</v>
      </c>
      <c r="E709" s="809"/>
      <c r="F709" s="249">
        <f>C709/C709*100</f>
        <v>100</v>
      </c>
    </row>
    <row r="710" spans="1:9" s="7" customFormat="1" ht="18.75">
      <c r="A710" s="158" t="s">
        <v>13</v>
      </c>
      <c r="B710" s="213"/>
      <c r="C710" s="213"/>
      <c r="D710" s="284"/>
      <c r="E710" s="809"/>
      <c r="F710" s="225"/>
    </row>
    <row r="711" spans="1:9" s="7" customFormat="1" ht="18.75">
      <c r="A711" s="159" t="s">
        <v>14</v>
      </c>
      <c r="B711" s="44">
        <v>6</v>
      </c>
      <c r="C711" s="213">
        <v>5934.9</v>
      </c>
      <c r="D711" s="284">
        <f t="shared" ref="D711:D713" si="130">C711/B711/12*1000</f>
        <v>82429.166666666657</v>
      </c>
      <c r="E711" s="809"/>
      <c r="F711" s="225">
        <f>C711*100/C709</f>
        <v>11.657196058288926</v>
      </c>
    </row>
    <row r="712" spans="1:9" s="7" customFormat="1" ht="18.75">
      <c r="A712" s="159" t="s">
        <v>15</v>
      </c>
      <c r="B712" s="44">
        <v>59.8</v>
      </c>
      <c r="C712" s="213">
        <v>41978.7</v>
      </c>
      <c r="D712" s="284">
        <f t="shared" si="130"/>
        <v>58498.745819397991</v>
      </c>
      <c r="E712" s="809"/>
      <c r="F712" s="225">
        <f>C712*100/C709</f>
        <v>82.4536110418193</v>
      </c>
    </row>
    <row r="713" spans="1:9" s="7" customFormat="1" ht="18.75">
      <c r="A713" s="159" t="s">
        <v>16</v>
      </c>
      <c r="B713" s="44">
        <v>6.5</v>
      </c>
      <c r="C713" s="213">
        <v>2998.3</v>
      </c>
      <c r="D713" s="284">
        <f t="shared" si="130"/>
        <v>38439.743589743593</v>
      </c>
      <c r="E713" s="809"/>
      <c r="F713" s="225">
        <f>C713/C709*100</f>
        <v>5.889192899891774</v>
      </c>
    </row>
    <row r="714" spans="1:9" s="7" customFormat="1" ht="18.75">
      <c r="A714" s="814" t="s">
        <v>245</v>
      </c>
      <c r="B714" s="814"/>
      <c r="C714" s="814"/>
      <c r="D714" s="814"/>
      <c r="E714" s="814"/>
      <c r="F714" s="217"/>
    </row>
    <row r="715" spans="1:9" s="7" customFormat="1" ht="31.5">
      <c r="A715" s="75" t="s">
        <v>154</v>
      </c>
      <c r="B715" s="192"/>
      <c r="C715" s="219"/>
      <c r="D715" s="280"/>
      <c r="E715" s="812">
        <f>(C718+C720)/C716</f>
        <v>0.30637175919144577</v>
      </c>
      <c r="F715" s="217"/>
    </row>
    <row r="716" spans="1:9" s="7" customFormat="1" ht="18.75">
      <c r="A716" s="158" t="s">
        <v>47</v>
      </c>
      <c r="B716" s="214">
        <f>B718+B719+B720</f>
        <v>7</v>
      </c>
      <c r="C716" s="214">
        <f>C718+C719+C720</f>
        <v>3413.4999999999995</v>
      </c>
      <c r="D716" s="284">
        <f>C716/B716/12*1000</f>
        <v>40636.904761904749</v>
      </c>
      <c r="E716" s="812"/>
      <c r="F716" s="215">
        <f>C716/C716*100</f>
        <v>100</v>
      </c>
    </row>
    <row r="717" spans="1:9" s="7" customFormat="1" ht="18.75">
      <c r="A717" s="158" t="s">
        <v>13</v>
      </c>
      <c r="B717" s="219"/>
      <c r="C717" s="219"/>
      <c r="D717" s="284"/>
      <c r="E717" s="812"/>
      <c r="F717" s="217"/>
    </row>
    <row r="718" spans="1:9" s="7" customFormat="1" ht="19.5" customHeight="1">
      <c r="A718" s="159" t="s">
        <v>14</v>
      </c>
      <c r="B718" s="44">
        <v>1</v>
      </c>
      <c r="C718" s="219">
        <v>701.6</v>
      </c>
      <c r="D718" s="284">
        <f t="shared" ref="D718:D720" si="131">C718/B718/12*1000</f>
        <v>58466.666666666672</v>
      </c>
      <c r="E718" s="812"/>
      <c r="F718" s="217">
        <f>C718*100/C716</f>
        <v>20.553683902153217</v>
      </c>
    </row>
    <row r="719" spans="1:9" s="7" customFormat="1" ht="18.75">
      <c r="A719" s="159" t="s">
        <v>15</v>
      </c>
      <c r="B719" s="44">
        <v>5</v>
      </c>
      <c r="C719" s="219">
        <v>2367.6999999999998</v>
      </c>
      <c r="D719" s="284">
        <f t="shared" si="131"/>
        <v>39461.666666666664</v>
      </c>
      <c r="E719" s="812"/>
      <c r="F719" s="217">
        <f>C719*100/C716</f>
        <v>69.362824080855432</v>
      </c>
    </row>
    <row r="720" spans="1:9" s="7" customFormat="1" ht="18.75">
      <c r="A720" s="159" t="s">
        <v>16</v>
      </c>
      <c r="B720" s="44">
        <v>1</v>
      </c>
      <c r="C720" s="219">
        <v>344.2</v>
      </c>
      <c r="D720" s="284">
        <f t="shared" si="131"/>
        <v>28683.333333333332</v>
      </c>
      <c r="E720" s="812"/>
      <c r="F720" s="217">
        <f>C720/C716*100</f>
        <v>10.083492016991359</v>
      </c>
    </row>
    <row r="721" spans="1:6" s="7" customFormat="1" ht="26.25" customHeight="1">
      <c r="A721" s="75" t="s">
        <v>155</v>
      </c>
      <c r="B721" s="192"/>
      <c r="C721" s="219"/>
      <c r="D721" s="280"/>
      <c r="E721" s="812">
        <f>(C724+C726)/C722</f>
        <v>0.37881524951183598</v>
      </c>
      <c r="F721" s="212"/>
    </row>
    <row r="722" spans="1:6" s="7" customFormat="1" ht="18.75">
      <c r="A722" s="158" t="s">
        <v>47</v>
      </c>
      <c r="B722" s="214">
        <f>B724+B725+B726</f>
        <v>18.5</v>
      </c>
      <c r="C722" s="214">
        <f>C724+C725+C726</f>
        <v>9576.7000000000007</v>
      </c>
      <c r="D722" s="284">
        <f>C722/B722/12*1000</f>
        <v>43138.288288288291</v>
      </c>
      <c r="E722" s="812"/>
      <c r="F722" s="215">
        <f>C722/C722*100</f>
        <v>100</v>
      </c>
    </row>
    <row r="723" spans="1:6" s="7" customFormat="1" ht="18.75">
      <c r="A723" s="158" t="s">
        <v>13</v>
      </c>
      <c r="B723" s="219"/>
      <c r="C723" s="219"/>
      <c r="D723" s="284"/>
      <c r="E723" s="812"/>
      <c r="F723" s="212"/>
    </row>
    <row r="724" spans="1:6" s="7" customFormat="1" ht="18.75" customHeight="1">
      <c r="A724" s="159" t="s">
        <v>14</v>
      </c>
      <c r="B724" s="226">
        <v>1</v>
      </c>
      <c r="C724" s="219">
        <v>841.6</v>
      </c>
      <c r="D724" s="284">
        <f t="shared" ref="D724:D726" si="132">C724/B724/12*1000</f>
        <v>70133.333333333343</v>
      </c>
      <c r="E724" s="812"/>
      <c r="F724" s="217">
        <f>C724*100/C722</f>
        <v>8.7879958649639214</v>
      </c>
    </row>
    <row r="725" spans="1:6" s="7" customFormat="1" ht="18.75">
      <c r="A725" s="159" t="s">
        <v>15</v>
      </c>
      <c r="B725" s="226">
        <v>8.5</v>
      </c>
      <c r="C725" s="219">
        <v>5948.9</v>
      </c>
      <c r="D725" s="284">
        <f t="shared" si="132"/>
        <v>58322.549019607839</v>
      </c>
      <c r="E725" s="812"/>
      <c r="F725" s="217">
        <f>C725*100/C722</f>
        <v>62.118475048816393</v>
      </c>
    </row>
    <row r="726" spans="1:6" s="7" customFormat="1" ht="18.75">
      <c r="A726" s="159" t="s">
        <v>16</v>
      </c>
      <c r="B726" s="226">
        <v>9</v>
      </c>
      <c r="C726" s="219">
        <v>2786.2</v>
      </c>
      <c r="D726" s="284">
        <f t="shared" si="132"/>
        <v>25798.148148148146</v>
      </c>
      <c r="E726" s="812"/>
      <c r="F726" s="217">
        <f>C726/C722*100</f>
        <v>29.093529086219679</v>
      </c>
    </row>
    <row r="727" spans="1:6" s="7" customFormat="1" ht="31.5">
      <c r="A727" s="164" t="s">
        <v>248</v>
      </c>
      <c r="B727" s="229"/>
      <c r="C727" s="219"/>
      <c r="D727" s="280"/>
      <c r="E727" s="812">
        <f>(C730+C732)/C728</f>
        <v>0.3597789102554233</v>
      </c>
      <c r="F727" s="217"/>
    </row>
    <row r="728" spans="1:6" s="7" customFormat="1" ht="18.75">
      <c r="A728" s="161" t="s">
        <v>48</v>
      </c>
      <c r="B728" s="214">
        <f>B730+B731+B732</f>
        <v>25.5</v>
      </c>
      <c r="C728" s="214">
        <f>C730+C731+C732</f>
        <v>12990.199999999999</v>
      </c>
      <c r="D728" s="284">
        <f>C728/B728/12*1000</f>
        <v>42451.6339869281</v>
      </c>
      <c r="E728" s="812"/>
      <c r="F728" s="215">
        <f>C728/C728*100</f>
        <v>100</v>
      </c>
    </row>
    <row r="729" spans="1:6" s="7" customFormat="1" ht="18.75">
      <c r="A729" s="161" t="s">
        <v>13</v>
      </c>
      <c r="B729" s="220"/>
      <c r="C729" s="219"/>
      <c r="D729" s="284"/>
      <c r="E729" s="812"/>
      <c r="F729" s="217"/>
    </row>
    <row r="730" spans="1:6" s="7" customFormat="1" ht="21.75" customHeight="1">
      <c r="A730" s="159" t="s">
        <v>14</v>
      </c>
      <c r="B730" s="220">
        <f>B724+B718</f>
        <v>2</v>
      </c>
      <c r="C730" s="220">
        <f>C724+C718</f>
        <v>1543.2</v>
      </c>
      <c r="D730" s="284">
        <f t="shared" ref="D730:D732" si="133">C730/B730/12*1000</f>
        <v>64300</v>
      </c>
      <c r="E730" s="812"/>
      <c r="F730" s="217">
        <f>C730*100/C728</f>
        <v>11.879724715554804</v>
      </c>
    </row>
    <row r="731" spans="1:6" s="7" customFormat="1" ht="18.75">
      <c r="A731" s="159" t="s">
        <v>15</v>
      </c>
      <c r="B731" s="220">
        <f>B725+B719</f>
        <v>13.5</v>
      </c>
      <c r="C731" s="220">
        <f>C725+C719</f>
        <v>8316.5999999999985</v>
      </c>
      <c r="D731" s="284">
        <f t="shared" si="133"/>
        <v>51337.037037037029</v>
      </c>
      <c r="E731" s="812"/>
      <c r="F731" s="217">
        <f>C731*100/C728</f>
        <v>64.022108974457666</v>
      </c>
    </row>
    <row r="732" spans="1:6" s="7" customFormat="1" ht="18.75">
      <c r="A732" s="159" t="s">
        <v>16</v>
      </c>
      <c r="B732" s="220">
        <f t="shared" ref="B732:C732" si="134">B726+B720</f>
        <v>10</v>
      </c>
      <c r="C732" s="220">
        <f t="shared" si="134"/>
        <v>3130.3999999999996</v>
      </c>
      <c r="D732" s="284">
        <f t="shared" si="133"/>
        <v>26086.666666666664</v>
      </c>
      <c r="E732" s="812"/>
      <c r="F732" s="217">
        <f>C732/C728*100</f>
        <v>24.09816630998753</v>
      </c>
    </row>
    <row r="733" spans="1:6" s="7" customFormat="1" ht="18.75">
      <c r="A733" s="813" t="s">
        <v>44</v>
      </c>
      <c r="B733" s="813"/>
      <c r="C733" s="813"/>
      <c r="D733" s="813"/>
      <c r="E733" s="813"/>
      <c r="F733" s="225"/>
    </row>
    <row r="734" spans="1:6" s="7" customFormat="1" ht="18.75">
      <c r="A734" s="156" t="s">
        <v>156</v>
      </c>
      <c r="B734" s="49"/>
      <c r="C734" s="204"/>
      <c r="D734" s="265"/>
      <c r="E734" s="809">
        <f>(C737+C739)/C735</f>
        <v>0.31720191557398369</v>
      </c>
      <c r="F734" s="225"/>
    </row>
    <row r="735" spans="1:6" s="7" customFormat="1" ht="18.75">
      <c r="A735" s="158" t="s">
        <v>47</v>
      </c>
      <c r="B735" s="214">
        <f>B737+B738+B739</f>
        <v>76.599999999999994</v>
      </c>
      <c r="C735" s="214">
        <f>C737+C738+C739</f>
        <v>32679.5</v>
      </c>
      <c r="D735" s="284">
        <f>C735/B735/12*1000</f>
        <v>35552.110530896432</v>
      </c>
      <c r="E735" s="809"/>
      <c r="F735" s="227">
        <f>C735/C735*100</f>
        <v>100</v>
      </c>
    </row>
    <row r="736" spans="1:6" s="7" customFormat="1" ht="21" customHeight="1">
      <c r="A736" s="158" t="s">
        <v>13</v>
      </c>
      <c r="B736" s="204"/>
      <c r="C736" s="204"/>
      <c r="D736" s="284"/>
      <c r="E736" s="809"/>
      <c r="F736" s="225"/>
    </row>
    <row r="737" spans="1:9" s="7" customFormat="1" ht="18.75">
      <c r="A737" s="159" t="s">
        <v>14</v>
      </c>
      <c r="B737" s="250">
        <v>3</v>
      </c>
      <c r="C737" s="204">
        <v>2878</v>
      </c>
      <c r="D737" s="284">
        <f t="shared" ref="D737:D739" si="135">C737/B737/12*1000</f>
        <v>79944.444444444438</v>
      </c>
      <c r="E737" s="809"/>
      <c r="F737" s="225">
        <f>C737*100/C735</f>
        <v>8.8067442892333112</v>
      </c>
    </row>
    <row r="738" spans="1:9" s="7" customFormat="1" ht="18.75">
      <c r="A738" s="159" t="s">
        <v>15</v>
      </c>
      <c r="B738" s="250">
        <v>46.2</v>
      </c>
      <c r="C738" s="204">
        <v>22313.5</v>
      </c>
      <c r="D738" s="284">
        <f t="shared" si="135"/>
        <v>40248.015873015866</v>
      </c>
      <c r="E738" s="809"/>
      <c r="F738" s="225">
        <f>C738*100/C735</f>
        <v>68.279808442601635</v>
      </c>
    </row>
    <row r="739" spans="1:9" s="7" customFormat="1" ht="18.75">
      <c r="A739" s="159" t="s">
        <v>16</v>
      </c>
      <c r="B739" s="250">
        <v>27.4</v>
      </c>
      <c r="C739" s="204">
        <v>7488</v>
      </c>
      <c r="D739" s="284">
        <f t="shared" si="135"/>
        <v>22773.722627737228</v>
      </c>
      <c r="E739" s="809"/>
      <c r="F739" s="225">
        <f>C739/C735*100</f>
        <v>22.913447268165058</v>
      </c>
    </row>
    <row r="740" spans="1:9" s="7" customFormat="1" ht="33" customHeight="1">
      <c r="A740" s="156" t="s">
        <v>157</v>
      </c>
      <c r="B740" s="49"/>
      <c r="C740" s="204"/>
      <c r="D740" s="265"/>
      <c r="E740" s="809">
        <f>(C743+C745)/C741</f>
        <v>0.36532932006998742</v>
      </c>
      <c r="F740" s="225"/>
    </row>
    <row r="741" spans="1:9" s="7" customFormat="1" ht="18.75">
      <c r="A741" s="158" t="s">
        <v>47</v>
      </c>
      <c r="B741" s="214">
        <f>B743+B744+B745</f>
        <v>37.4</v>
      </c>
      <c r="C741" s="214">
        <f>C743+C744+C745</f>
        <v>16345.800000000001</v>
      </c>
      <c r="D741" s="284">
        <f>C741/B741/12*1000</f>
        <v>36421.122994652411</v>
      </c>
      <c r="E741" s="809"/>
      <c r="F741" s="227">
        <f>C741/C741*100</f>
        <v>100</v>
      </c>
    </row>
    <row r="742" spans="1:9" s="7" customFormat="1" ht="18.75" customHeight="1">
      <c r="A742" s="158" t="s">
        <v>13</v>
      </c>
      <c r="B742" s="204"/>
      <c r="C742" s="204"/>
      <c r="D742" s="284"/>
      <c r="E742" s="809"/>
      <c r="F742" s="225"/>
    </row>
    <row r="743" spans="1:9" s="7" customFormat="1" ht="18.75">
      <c r="A743" s="159" t="s">
        <v>14</v>
      </c>
      <c r="B743" s="44">
        <v>3</v>
      </c>
      <c r="C743" s="204">
        <v>2795.1</v>
      </c>
      <c r="D743" s="284">
        <f t="shared" ref="D743:D745" si="136">C743/B743/12*1000</f>
        <v>77641.666666666672</v>
      </c>
      <c r="E743" s="809"/>
      <c r="F743" s="225">
        <f>C743*100/C741</f>
        <v>17.099805454612191</v>
      </c>
    </row>
    <row r="744" spans="1:9" s="7" customFormat="1" ht="18.75">
      <c r="A744" s="159" t="s">
        <v>15</v>
      </c>
      <c r="B744" s="44">
        <v>22.2</v>
      </c>
      <c r="C744" s="204">
        <v>10374.200000000001</v>
      </c>
      <c r="D744" s="284">
        <f t="shared" si="136"/>
        <v>38942.192192192197</v>
      </c>
      <c r="E744" s="809"/>
      <c r="F744" s="225">
        <f>C744*100/C741</f>
        <v>63.467067993001265</v>
      </c>
    </row>
    <row r="745" spans="1:9" s="7" customFormat="1" ht="18.75">
      <c r="A745" s="159" t="s">
        <v>16</v>
      </c>
      <c r="B745" s="44">
        <v>12.2</v>
      </c>
      <c r="C745" s="204">
        <v>3176.5</v>
      </c>
      <c r="D745" s="284">
        <f t="shared" si="136"/>
        <v>21697.4043715847</v>
      </c>
      <c r="E745" s="809"/>
      <c r="F745" s="225">
        <f>C745/C741*100</f>
        <v>19.433126552386547</v>
      </c>
    </row>
    <row r="746" spans="1:9" s="7" customFormat="1" ht="28.5" customHeight="1">
      <c r="A746" s="75" t="s">
        <v>158</v>
      </c>
      <c r="B746" s="49"/>
      <c r="C746" s="204"/>
      <c r="D746" s="265"/>
      <c r="E746" s="809">
        <f>(C749+C751)/C747</f>
        <v>0.48207384175577134</v>
      </c>
      <c r="F746" s="224"/>
    </row>
    <row r="747" spans="1:9" s="7" customFormat="1" ht="18.75">
      <c r="A747" s="158" t="s">
        <v>47</v>
      </c>
      <c r="B747" s="214">
        <f>B749+B750+B751</f>
        <v>32.5</v>
      </c>
      <c r="C747" s="214">
        <f>C749+C750+C751</f>
        <v>14411.9</v>
      </c>
      <c r="D747" s="284">
        <f>C747/B747/12*1000</f>
        <v>36953.589743589735</v>
      </c>
      <c r="E747" s="809"/>
      <c r="F747" s="227">
        <f>C747/C747*100</f>
        <v>100</v>
      </c>
    </row>
    <row r="748" spans="1:9" s="7" customFormat="1" ht="19.5" customHeight="1">
      <c r="A748" s="158" t="s">
        <v>13</v>
      </c>
      <c r="B748" s="204"/>
      <c r="C748" s="204"/>
      <c r="D748" s="284"/>
      <c r="E748" s="809"/>
      <c r="F748" s="224"/>
    </row>
    <row r="749" spans="1:9" s="7" customFormat="1" ht="18.75">
      <c r="A749" s="159" t="s">
        <v>14</v>
      </c>
      <c r="B749" s="250">
        <v>3</v>
      </c>
      <c r="C749" s="204">
        <v>3314.7</v>
      </c>
      <c r="D749" s="284">
        <f t="shared" ref="D749:D751" si="137">C749/B749/12*1000</f>
        <v>92074.999999999985</v>
      </c>
      <c r="E749" s="809"/>
      <c r="F749" s="225">
        <f>C749*100/C747</f>
        <v>22.999743267716262</v>
      </c>
    </row>
    <row r="750" spans="1:9" s="7" customFormat="1" ht="18.75">
      <c r="A750" s="159" t="s">
        <v>15</v>
      </c>
      <c r="B750" s="250">
        <v>17.3</v>
      </c>
      <c r="C750" s="204">
        <v>7464.3</v>
      </c>
      <c r="D750" s="284">
        <f t="shared" si="137"/>
        <v>35955.202312138732</v>
      </c>
      <c r="E750" s="809"/>
      <c r="F750" s="225">
        <f>C750*100/C747</f>
        <v>51.792615824422874</v>
      </c>
      <c r="H750" s="138"/>
      <c r="I750" s="138"/>
    </row>
    <row r="751" spans="1:9" s="7" customFormat="1" ht="18.75">
      <c r="A751" s="159" t="s">
        <v>16</v>
      </c>
      <c r="B751" s="250">
        <v>12.2</v>
      </c>
      <c r="C751" s="204">
        <v>3632.9</v>
      </c>
      <c r="D751" s="284">
        <f t="shared" si="137"/>
        <v>24814.890710382515</v>
      </c>
      <c r="E751" s="809"/>
      <c r="F751" s="225">
        <f>C751/C747*100</f>
        <v>25.207640907860867</v>
      </c>
      <c r="H751" s="138"/>
      <c r="I751" s="138"/>
    </row>
    <row r="752" spans="1:9" s="7" customFormat="1" ht="28.5" customHeight="1">
      <c r="A752" s="156" t="s">
        <v>160</v>
      </c>
      <c r="B752" s="49"/>
      <c r="C752" s="204"/>
      <c r="D752" s="265"/>
      <c r="E752" s="809">
        <f>(C755+C757)/C753</f>
        <v>0.28244195662014432</v>
      </c>
      <c r="F752" s="225"/>
      <c r="H752" s="138"/>
      <c r="I752" s="138"/>
    </row>
    <row r="753" spans="1:9" s="7" customFormat="1" ht="18.75">
      <c r="A753" s="158" t="s">
        <v>47</v>
      </c>
      <c r="B753" s="214">
        <f>B755+B756+B757</f>
        <v>184.8</v>
      </c>
      <c r="C753" s="214">
        <f>C755+C756+C757</f>
        <v>79087.399999999994</v>
      </c>
      <c r="D753" s="284">
        <f>C753/B753/12*1000</f>
        <v>35663.510101010099</v>
      </c>
      <c r="E753" s="809"/>
      <c r="F753" s="227">
        <f>C753/C753*100</f>
        <v>100</v>
      </c>
    </row>
    <row r="754" spans="1:9" s="7" customFormat="1" ht="18.75" customHeight="1">
      <c r="A754" s="158" t="s">
        <v>13</v>
      </c>
      <c r="B754" s="204"/>
      <c r="C754" s="204"/>
      <c r="D754" s="284"/>
      <c r="E754" s="809"/>
      <c r="F754" s="225"/>
    </row>
    <row r="755" spans="1:9" s="7" customFormat="1" ht="18.75">
      <c r="A755" s="159" t="s">
        <v>14</v>
      </c>
      <c r="B755" s="250">
        <v>4</v>
      </c>
      <c r="C755" s="204">
        <v>3868.1</v>
      </c>
      <c r="D755" s="284">
        <f t="shared" ref="D755:D757" si="138">C755/B755/12*1000</f>
        <v>80585.416666666657</v>
      </c>
      <c r="E755" s="809"/>
      <c r="F755" s="225">
        <f>C755*100/C753</f>
        <v>4.8909181487822337</v>
      </c>
    </row>
    <row r="756" spans="1:9" s="7" customFormat="1" ht="18.75">
      <c r="A756" s="159" t="s">
        <v>15</v>
      </c>
      <c r="B756" s="250">
        <v>116.6</v>
      </c>
      <c r="C756" s="204">
        <v>56749.8</v>
      </c>
      <c r="D756" s="284">
        <f t="shared" si="138"/>
        <v>40558.747855917674</v>
      </c>
      <c r="E756" s="809"/>
      <c r="F756" s="225">
        <f>C756*100/C753</f>
        <v>71.75580433798558</v>
      </c>
    </row>
    <row r="757" spans="1:9" s="7" customFormat="1" ht="18.75">
      <c r="A757" s="159" t="s">
        <v>16</v>
      </c>
      <c r="B757" s="250">
        <v>64.2</v>
      </c>
      <c r="C757" s="204">
        <v>18469.5</v>
      </c>
      <c r="D757" s="284">
        <f t="shared" si="138"/>
        <v>23973.90965732087</v>
      </c>
      <c r="E757" s="809"/>
      <c r="F757" s="225">
        <f>C757/C753*100</f>
        <v>23.3532775132322</v>
      </c>
    </row>
    <row r="758" spans="1:9" s="7" customFormat="1" ht="18.75">
      <c r="A758" s="156" t="s">
        <v>161</v>
      </c>
      <c r="B758" s="49"/>
      <c r="C758" s="204"/>
      <c r="D758" s="265"/>
      <c r="E758" s="809">
        <f>(C761+C763)/C759</f>
        <v>0.39091455979188683</v>
      </c>
      <c r="F758" s="225"/>
    </row>
    <row r="759" spans="1:9" s="7" customFormat="1" ht="18.75">
      <c r="A759" s="158" t="s">
        <v>47</v>
      </c>
      <c r="B759" s="214">
        <f>B761+B762+B763</f>
        <v>71.5</v>
      </c>
      <c r="C759" s="214">
        <f>C761+C762+C763</f>
        <v>30752.500000000004</v>
      </c>
      <c r="D759" s="284">
        <f>C759/B759/12*1000</f>
        <v>35842.074592074598</v>
      </c>
      <c r="E759" s="809"/>
      <c r="F759" s="227">
        <f>C759/C759*100</f>
        <v>100</v>
      </c>
    </row>
    <row r="760" spans="1:9" s="7" customFormat="1" ht="21" customHeight="1">
      <c r="A760" s="158" t="s">
        <v>13</v>
      </c>
      <c r="B760" s="204"/>
      <c r="C760" s="204"/>
      <c r="D760" s="284"/>
      <c r="E760" s="809"/>
      <c r="F760" s="225"/>
      <c r="H760" s="138"/>
      <c r="I760" s="138"/>
    </row>
    <row r="761" spans="1:9" s="7" customFormat="1" ht="18.75">
      <c r="A761" s="159" t="s">
        <v>14</v>
      </c>
      <c r="B761" s="44">
        <v>3</v>
      </c>
      <c r="C761" s="204">
        <v>2949.4</v>
      </c>
      <c r="D761" s="284">
        <f t="shared" ref="D761:D763" si="139">C761/B761/12*1000</f>
        <v>81927.777777777781</v>
      </c>
      <c r="E761" s="809"/>
      <c r="F761" s="225">
        <f>C761*100/C759</f>
        <v>9.5907649784570346</v>
      </c>
      <c r="H761" s="138"/>
      <c r="I761" s="138"/>
    </row>
    <row r="762" spans="1:9" s="7" customFormat="1" ht="18.75">
      <c r="A762" s="159" t="s">
        <v>15</v>
      </c>
      <c r="B762" s="44">
        <v>38.299999999999997</v>
      </c>
      <c r="C762" s="204">
        <v>18730.900000000001</v>
      </c>
      <c r="D762" s="284">
        <f t="shared" si="139"/>
        <v>40754.786771105319</v>
      </c>
      <c r="E762" s="809"/>
      <c r="F762" s="225">
        <f>C762*100/C759</f>
        <v>60.90854402081132</v>
      </c>
      <c r="H762" s="138"/>
      <c r="I762" s="138"/>
    </row>
    <row r="763" spans="1:9" s="7" customFormat="1" ht="18.75">
      <c r="A763" s="159" t="s">
        <v>16</v>
      </c>
      <c r="B763" s="44">
        <v>30.2</v>
      </c>
      <c r="C763" s="204">
        <v>9072.2000000000007</v>
      </c>
      <c r="D763" s="284">
        <f t="shared" si="139"/>
        <v>25033.664459161148</v>
      </c>
      <c r="E763" s="809"/>
      <c r="F763" s="225">
        <f>C763/C759*100</f>
        <v>29.500691000731649</v>
      </c>
    </row>
    <row r="764" spans="1:9" s="7" customFormat="1" ht="29.25" customHeight="1">
      <c r="A764" s="156" t="s">
        <v>162</v>
      </c>
      <c r="B764" s="49"/>
      <c r="C764" s="204"/>
      <c r="D764" s="265"/>
      <c r="E764" s="809">
        <f>(C767+C769)/C765</f>
        <v>0.581157445262106</v>
      </c>
      <c r="F764" s="225"/>
      <c r="H764" s="138"/>
      <c r="I764" s="138"/>
    </row>
    <row r="765" spans="1:9" s="7" customFormat="1" ht="18.75">
      <c r="A765" s="158" t="s">
        <v>17</v>
      </c>
      <c r="B765" s="214">
        <f>B767+B768+B769</f>
        <v>15</v>
      </c>
      <c r="C765" s="214">
        <f>C767+C768+C769</f>
        <v>5503.5</v>
      </c>
      <c r="D765" s="284">
        <f>C765/B765/12*1000</f>
        <v>30575</v>
      </c>
      <c r="E765" s="809"/>
      <c r="F765" s="227">
        <f>C765/C765*100</f>
        <v>100</v>
      </c>
      <c r="H765" s="138"/>
      <c r="I765" s="138"/>
    </row>
    <row r="766" spans="1:9" s="7" customFormat="1" ht="20.25" customHeight="1">
      <c r="A766" s="158" t="s">
        <v>13</v>
      </c>
      <c r="B766" s="204"/>
      <c r="C766" s="204"/>
      <c r="D766" s="284"/>
      <c r="E766" s="809"/>
      <c r="F766" s="225"/>
      <c r="H766" s="138"/>
      <c r="I766" s="138"/>
    </row>
    <row r="767" spans="1:9" s="7" customFormat="1" ht="18.75">
      <c r="A767" s="159" t="s">
        <v>14</v>
      </c>
      <c r="B767" s="250">
        <v>2</v>
      </c>
      <c r="C767" s="204">
        <v>1403.4</v>
      </c>
      <c r="D767" s="284">
        <f t="shared" ref="D767:D769" si="140">C767/B767/12*1000</f>
        <v>58475</v>
      </c>
      <c r="E767" s="809"/>
      <c r="F767" s="225">
        <f>C767*100/C765</f>
        <v>25.500136276914692</v>
      </c>
    </row>
    <row r="768" spans="1:9" s="7" customFormat="1" ht="18.75">
      <c r="A768" s="159" t="s">
        <v>15</v>
      </c>
      <c r="B768" s="250">
        <v>5.5</v>
      </c>
      <c r="C768" s="204">
        <v>2305.1</v>
      </c>
      <c r="D768" s="284">
        <f t="shared" si="140"/>
        <v>34925.757575757569</v>
      </c>
      <c r="E768" s="809"/>
      <c r="F768" s="225">
        <f>C768*100/C765</f>
        <v>41.884255473789409</v>
      </c>
    </row>
    <row r="769" spans="1:6" s="7" customFormat="1" ht="18.75">
      <c r="A769" s="159" t="s">
        <v>16</v>
      </c>
      <c r="B769" s="250">
        <v>7.5</v>
      </c>
      <c r="C769" s="204">
        <v>1795</v>
      </c>
      <c r="D769" s="284">
        <f t="shared" si="140"/>
        <v>19944.444444444445</v>
      </c>
      <c r="E769" s="809"/>
      <c r="F769" s="225">
        <f>C769/C765*100</f>
        <v>32.615608249295903</v>
      </c>
    </row>
    <row r="770" spans="1:6" s="7" customFormat="1" ht="31.5">
      <c r="A770" s="156" t="s">
        <v>163</v>
      </c>
      <c r="B770" s="49"/>
      <c r="C770" s="204"/>
      <c r="D770" s="265"/>
      <c r="E770" s="809">
        <f>(C773+C775)/C771</f>
        <v>0.41399547867836034</v>
      </c>
      <c r="F770" s="224"/>
    </row>
    <row r="771" spans="1:6" s="7" customFormat="1" ht="18.75">
      <c r="A771" s="158" t="s">
        <v>17</v>
      </c>
      <c r="B771" s="214">
        <f>B773+B774+B775</f>
        <v>67.8</v>
      </c>
      <c r="C771" s="214">
        <f>C773+C774+C775</f>
        <v>27160.199999999997</v>
      </c>
      <c r="D771" s="284">
        <f>C771/B771/12*1000</f>
        <v>33382.743362831854</v>
      </c>
      <c r="E771" s="809"/>
      <c r="F771" s="227">
        <f>C771/C771*100</f>
        <v>100</v>
      </c>
    </row>
    <row r="772" spans="1:6" s="7" customFormat="1" ht="20.25" customHeight="1">
      <c r="A772" s="158" t="s">
        <v>13</v>
      </c>
      <c r="B772" s="204"/>
      <c r="C772" s="204"/>
      <c r="D772" s="284"/>
      <c r="E772" s="809"/>
      <c r="F772" s="224"/>
    </row>
    <row r="773" spans="1:6" s="7" customFormat="1" ht="18.75">
      <c r="A773" s="159" t="s">
        <v>14</v>
      </c>
      <c r="B773" s="250">
        <v>4</v>
      </c>
      <c r="C773" s="204">
        <v>4378.1000000000004</v>
      </c>
      <c r="D773" s="284">
        <f t="shared" ref="D773:D775" si="141">C773/B773/12*1000</f>
        <v>91210.416666666672</v>
      </c>
      <c r="E773" s="809"/>
      <c r="F773" s="225">
        <f>C773*100/C771</f>
        <v>16.11954256596049</v>
      </c>
    </row>
    <row r="774" spans="1:6" s="7" customFormat="1" ht="18.75">
      <c r="A774" s="159" t="s">
        <v>15</v>
      </c>
      <c r="B774" s="250">
        <v>36.6</v>
      </c>
      <c r="C774" s="204">
        <v>15916</v>
      </c>
      <c r="D774" s="284">
        <f t="shared" si="141"/>
        <v>36238.615664845172</v>
      </c>
      <c r="E774" s="809"/>
      <c r="F774" s="225">
        <f>C774*100/C771</f>
        <v>58.60045213216398</v>
      </c>
    </row>
    <row r="775" spans="1:6" s="7" customFormat="1" ht="18.75">
      <c r="A775" s="159" t="s">
        <v>16</v>
      </c>
      <c r="B775" s="250">
        <v>27.2</v>
      </c>
      <c r="C775" s="204">
        <v>6866.1</v>
      </c>
      <c r="D775" s="284">
        <f t="shared" si="141"/>
        <v>21035.845588235294</v>
      </c>
      <c r="E775" s="809"/>
      <c r="F775" s="225">
        <f>C775/C771*100</f>
        <v>25.280005301875541</v>
      </c>
    </row>
    <row r="776" spans="1:6" s="7" customFormat="1" ht="27" customHeight="1">
      <c r="A776" s="75" t="s">
        <v>165</v>
      </c>
      <c r="B776" s="49"/>
      <c r="C776" s="204"/>
      <c r="D776" s="265"/>
      <c r="E776" s="809">
        <f>(C779+C781)/C777</f>
        <v>0.58473891711530612</v>
      </c>
      <c r="F776" s="225"/>
    </row>
    <row r="777" spans="1:6" s="7" customFormat="1" ht="18.75">
      <c r="A777" s="158" t="s">
        <v>47</v>
      </c>
      <c r="B777" s="214">
        <f>B779+B780+B781</f>
        <v>120.39999999999999</v>
      </c>
      <c r="C777" s="214">
        <f>C779+C780+C781</f>
        <v>43576.2</v>
      </c>
      <c r="D777" s="284">
        <f>C777/B777/12*1000</f>
        <v>30160.71428571429</v>
      </c>
      <c r="E777" s="809"/>
      <c r="F777" s="227">
        <f>C777/C777*100</f>
        <v>100</v>
      </c>
    </row>
    <row r="778" spans="1:6" s="7" customFormat="1" ht="19.5" customHeight="1">
      <c r="A778" s="158" t="s">
        <v>13</v>
      </c>
      <c r="B778" s="204"/>
      <c r="C778" s="204"/>
      <c r="D778" s="284"/>
      <c r="E778" s="809"/>
      <c r="F778" s="225"/>
    </row>
    <row r="779" spans="1:6" s="7" customFormat="1" ht="18.75">
      <c r="A779" s="159" t="s">
        <v>14</v>
      </c>
      <c r="B779" s="250">
        <v>4.8</v>
      </c>
      <c r="C779" s="204">
        <v>4117.7</v>
      </c>
      <c r="D779" s="284">
        <f t="shared" ref="D779:D781" si="142">C779/B779/12*1000</f>
        <v>71487.847222222219</v>
      </c>
      <c r="E779" s="809"/>
      <c r="F779" s="225">
        <f>C779*100/C777</f>
        <v>9.4494242269862916</v>
      </c>
    </row>
    <row r="780" spans="1:6" s="7" customFormat="1" ht="18.75">
      <c r="A780" s="159" t="s">
        <v>15</v>
      </c>
      <c r="B780" s="250">
        <v>37.799999999999997</v>
      </c>
      <c r="C780" s="204">
        <v>18095.5</v>
      </c>
      <c r="D780" s="284">
        <f t="shared" si="142"/>
        <v>39893.077601410936</v>
      </c>
      <c r="E780" s="809"/>
      <c r="F780" s="225">
        <f>C780*100/C777</f>
        <v>41.526108288469395</v>
      </c>
    </row>
    <row r="781" spans="1:6" s="7" customFormat="1" ht="18.75">
      <c r="A781" s="159" t="s">
        <v>16</v>
      </c>
      <c r="B781" s="250">
        <v>77.8</v>
      </c>
      <c r="C781" s="204">
        <v>21363</v>
      </c>
      <c r="D781" s="284">
        <f t="shared" si="142"/>
        <v>22882.390745501285</v>
      </c>
      <c r="E781" s="809"/>
      <c r="F781" s="225">
        <f>C781/C777*100</f>
        <v>49.024467484544317</v>
      </c>
    </row>
    <row r="782" spans="1:6" s="7" customFormat="1" ht="31.5">
      <c r="A782" s="164" t="s">
        <v>45</v>
      </c>
      <c r="B782" s="160"/>
      <c r="C782" s="204"/>
      <c r="D782" s="265"/>
      <c r="E782" s="809">
        <f>(C785+C787)/C783</f>
        <v>0.391026262739613</v>
      </c>
      <c r="F782" s="225"/>
    </row>
    <row r="783" spans="1:6" s="7" customFormat="1" ht="18.75">
      <c r="A783" s="161" t="s">
        <v>48</v>
      </c>
      <c r="B783" s="214">
        <f>B785+B786+B787</f>
        <v>606</v>
      </c>
      <c r="C783" s="214">
        <f>C785+C786+C787</f>
        <v>249517</v>
      </c>
      <c r="D783" s="284">
        <f>C783/B783/12*1000</f>
        <v>34312.018701870184</v>
      </c>
      <c r="E783" s="809"/>
      <c r="F783" s="227">
        <f>C783/C783*100</f>
        <v>100</v>
      </c>
    </row>
    <row r="784" spans="1:6" s="7" customFormat="1" ht="21.75" customHeight="1">
      <c r="A784" s="161" t="s">
        <v>13</v>
      </c>
      <c r="B784" s="49"/>
      <c r="C784" s="204"/>
      <c r="D784" s="284"/>
      <c r="E784" s="809"/>
      <c r="F784" s="225"/>
    </row>
    <row r="785" spans="1:9" s="7" customFormat="1" ht="18.75">
      <c r="A785" s="159" t="s">
        <v>14</v>
      </c>
      <c r="B785" s="160">
        <f>B779+B773+B767+B761+B755+B749+B743+B737</f>
        <v>26.8</v>
      </c>
      <c r="C785" s="160">
        <f>C779+C773+C767+C761+C755+C749+C743+C737</f>
        <v>25704.499999999996</v>
      </c>
      <c r="D785" s="284">
        <f t="shared" ref="D785:D787" si="143">C785/B785/12*1000</f>
        <v>79926.927860696494</v>
      </c>
      <c r="E785" s="809"/>
      <c r="F785" s="225">
        <f>C785*100/C783</f>
        <v>10.301702889983446</v>
      </c>
    </row>
    <row r="786" spans="1:9" s="7" customFormat="1" ht="18.75">
      <c r="A786" s="159" t="s">
        <v>15</v>
      </c>
      <c r="B786" s="160">
        <f t="shared" ref="B786:B787" si="144">B780+B774+B768+B762+B756+B750+B744+B738</f>
        <v>320.5</v>
      </c>
      <c r="C786" s="160">
        <f>C780+C774+C768+C762+C756+C750+C744+C738</f>
        <v>151949.29999999999</v>
      </c>
      <c r="D786" s="284">
        <f t="shared" si="143"/>
        <v>39508.398335933438</v>
      </c>
      <c r="E786" s="809"/>
      <c r="F786" s="225">
        <f>C786*100/C783</f>
        <v>60.897373726038701</v>
      </c>
    </row>
    <row r="787" spans="1:9" s="7" customFormat="1" ht="18.75">
      <c r="A787" s="159" t="s">
        <v>16</v>
      </c>
      <c r="B787" s="160">
        <f t="shared" si="144"/>
        <v>258.69999999999993</v>
      </c>
      <c r="C787" s="160">
        <f>C781+C775+C769+C763+C757+C751+C745+C739</f>
        <v>71863.200000000012</v>
      </c>
      <c r="D787" s="284">
        <f t="shared" si="143"/>
        <v>23148.821028218023</v>
      </c>
      <c r="E787" s="809"/>
      <c r="F787" s="225">
        <f>C787/C783*100</f>
        <v>28.80092338397785</v>
      </c>
    </row>
    <row r="788" spans="1:9" s="7" customFormat="1" ht="46.5" customHeight="1">
      <c r="A788" s="160" t="s">
        <v>257</v>
      </c>
      <c r="B788" s="160"/>
      <c r="C788" s="213"/>
      <c r="D788" s="278"/>
      <c r="E788" s="809">
        <f>(C791+C793)/C789</f>
        <v>0.2866928541676112</v>
      </c>
      <c r="F788" s="225"/>
    </row>
    <row r="789" spans="1:9" s="7" customFormat="1" ht="18.75">
      <c r="A789" s="161" t="s">
        <v>48</v>
      </c>
      <c r="B789" s="214">
        <f>B791+B792+B793</f>
        <v>2631</v>
      </c>
      <c r="C789" s="214">
        <f>C791+C792+C793</f>
        <v>1177813.8</v>
      </c>
      <c r="D789" s="284">
        <f>C789/B789/12*1000</f>
        <v>37305.644241733185</v>
      </c>
      <c r="E789" s="809"/>
      <c r="F789" s="227">
        <f>C789/C789*100</f>
        <v>100</v>
      </c>
      <c r="G789" s="138"/>
      <c r="H789" s="138"/>
      <c r="I789" s="138"/>
    </row>
    <row r="790" spans="1:9" s="7" customFormat="1" ht="18.75">
      <c r="A790" s="161" t="s">
        <v>13</v>
      </c>
      <c r="B790" s="214"/>
      <c r="C790" s="214"/>
      <c r="D790" s="284"/>
      <c r="E790" s="809"/>
      <c r="F790" s="225"/>
    </row>
    <row r="791" spans="1:9" s="7" customFormat="1" ht="18.75">
      <c r="A791" s="159" t="s">
        <v>14</v>
      </c>
      <c r="B791" s="214">
        <f t="shared" ref="B791:C793" si="145">B112+B137+B144+B187+B272+B291+B310+B329+B378+B403+B422+B549+B586+B611+B630+B655+B704+B711+B730+B785</f>
        <v>139.4</v>
      </c>
      <c r="C791" s="214">
        <f t="shared" si="145"/>
        <v>106472.19999999998</v>
      </c>
      <c r="D791" s="284">
        <f t="shared" ref="D791:D793" si="146">C791/B791/12*1000</f>
        <v>63649.091343854598</v>
      </c>
      <c r="E791" s="809"/>
      <c r="F791" s="225">
        <f>C791*100/C789</f>
        <v>9.0398159709115298</v>
      </c>
      <c r="G791" s="138"/>
      <c r="H791" s="138"/>
      <c r="I791" s="139"/>
    </row>
    <row r="792" spans="1:9" s="7" customFormat="1" ht="18.75">
      <c r="A792" s="159" t="s">
        <v>15</v>
      </c>
      <c r="B792" s="214">
        <f t="shared" si="145"/>
        <v>1690.2999999999997</v>
      </c>
      <c r="C792" s="214">
        <f t="shared" si="145"/>
        <v>840143</v>
      </c>
      <c r="D792" s="284">
        <f t="shared" si="146"/>
        <v>41419.816995010755</v>
      </c>
      <c r="E792" s="809"/>
      <c r="F792" s="225">
        <f>C792*100/C789</f>
        <v>71.330714583238873</v>
      </c>
      <c r="G792" s="138"/>
      <c r="H792" s="138"/>
      <c r="I792" s="139"/>
    </row>
    <row r="793" spans="1:9" s="7" customFormat="1" ht="18.75">
      <c r="A793" s="159" t="s">
        <v>16</v>
      </c>
      <c r="B793" s="214">
        <f t="shared" si="145"/>
        <v>801.3</v>
      </c>
      <c r="C793" s="214">
        <f t="shared" si="145"/>
        <v>231198.6</v>
      </c>
      <c r="D793" s="284">
        <f t="shared" si="146"/>
        <v>24044.115811805819</v>
      </c>
      <c r="E793" s="809"/>
      <c r="F793" s="225">
        <f>C793/C789*100</f>
        <v>19.62946944584959</v>
      </c>
      <c r="G793" s="138"/>
      <c r="H793" s="138"/>
      <c r="I793" s="139"/>
    </row>
    <row r="794" spans="1:9" s="7" customFormat="1" ht="18.75">
      <c r="A794" s="160" t="s">
        <v>258</v>
      </c>
      <c r="B794" s="160"/>
      <c r="C794" s="216"/>
      <c r="D794" s="279"/>
      <c r="E794" s="809">
        <f>(C797+C799)/C795</f>
        <v>0.30975754955496426</v>
      </c>
      <c r="F794" s="224"/>
    </row>
    <row r="795" spans="1:9" s="7" customFormat="1" ht="18.75">
      <c r="A795" s="161" t="s">
        <v>48</v>
      </c>
      <c r="B795" s="214">
        <f>B797+B798+B799</f>
        <v>3765.3999999999996</v>
      </c>
      <c r="C795" s="214">
        <f>C797+C798+C799</f>
        <v>1714379.2000000002</v>
      </c>
      <c r="D795" s="284">
        <f>C795/B795/12*1000</f>
        <v>37941.502452152061</v>
      </c>
      <c r="E795" s="809"/>
      <c r="F795" s="227">
        <f>C795/C795*100</f>
        <v>100</v>
      </c>
    </row>
    <row r="796" spans="1:9" s="7" customFormat="1" ht="18.75">
      <c r="A796" s="161" t="s">
        <v>13</v>
      </c>
      <c r="B796" s="214"/>
      <c r="C796" s="214"/>
      <c r="D796" s="284"/>
      <c r="E796" s="809"/>
      <c r="F796" s="224"/>
      <c r="G796" s="138"/>
      <c r="H796" s="138"/>
      <c r="I796" s="138"/>
    </row>
    <row r="797" spans="1:9" s="7" customFormat="1" ht="18.75">
      <c r="A797" s="159" t="s">
        <v>14</v>
      </c>
      <c r="B797" s="214">
        <f t="shared" ref="B797:C799" si="147">B104+B791</f>
        <v>192.5</v>
      </c>
      <c r="C797" s="214">
        <f t="shared" si="147"/>
        <v>150865.19999999998</v>
      </c>
      <c r="D797" s="284">
        <f t="shared" ref="D797:D799" si="148">C797/B797/12*1000</f>
        <v>65309.610389610381</v>
      </c>
      <c r="E797" s="809"/>
      <c r="F797" s="225">
        <f>C797*100/C795</f>
        <v>8.7999901072061508</v>
      </c>
      <c r="G797" s="138"/>
      <c r="H797" s="138"/>
    </row>
    <row r="798" spans="1:9" s="7" customFormat="1" ht="18.75">
      <c r="A798" s="159" t="s">
        <v>15</v>
      </c>
      <c r="B798" s="214">
        <f t="shared" si="147"/>
        <v>2369.3999999999996</v>
      </c>
      <c r="C798" s="214">
        <f t="shared" si="147"/>
        <v>1183337.3</v>
      </c>
      <c r="D798" s="284">
        <f t="shared" si="148"/>
        <v>41618.739624658854</v>
      </c>
      <c r="E798" s="809"/>
      <c r="F798" s="225">
        <f>C798*100/C795</f>
        <v>69.024245044503559</v>
      </c>
      <c r="G798" s="138"/>
      <c r="H798" s="138"/>
    </row>
    <row r="799" spans="1:9" s="7" customFormat="1" ht="18.75">
      <c r="A799" s="159" t="s">
        <v>16</v>
      </c>
      <c r="B799" s="214">
        <f t="shared" si="147"/>
        <v>1203.5</v>
      </c>
      <c r="C799" s="214">
        <f t="shared" si="147"/>
        <v>380176.70000000007</v>
      </c>
      <c r="D799" s="284">
        <f t="shared" si="148"/>
        <v>26324.380279739653</v>
      </c>
      <c r="E799" s="809"/>
      <c r="F799" s="225">
        <f>C799/C795*100</f>
        <v>22.175764848290275</v>
      </c>
    </row>
    <row r="800" spans="1:9" s="7" customFormat="1" ht="18.75">
      <c r="A800" s="810"/>
      <c r="B800" s="810"/>
      <c r="C800" s="810"/>
      <c r="D800" s="810"/>
      <c r="E800" s="810"/>
      <c r="F800" s="211"/>
    </row>
    <row r="801" spans="1:6" s="7" customFormat="1" ht="18.75">
      <c r="A801" s="811"/>
      <c r="B801" s="811"/>
      <c r="C801" s="811"/>
      <c r="D801" s="811"/>
      <c r="E801" s="811"/>
      <c r="F801" s="211"/>
    </row>
  </sheetData>
  <mergeCells count="155">
    <mergeCell ref="E53:E58"/>
    <mergeCell ref="E59:E64"/>
    <mergeCell ref="E65:E70"/>
    <mergeCell ref="B2:F2"/>
    <mergeCell ref="E17:E22"/>
    <mergeCell ref="E23:E28"/>
    <mergeCell ref="E29:E34"/>
    <mergeCell ref="E35:E40"/>
    <mergeCell ref="E41:E46"/>
    <mergeCell ref="E47:E52"/>
    <mergeCell ref="A4:E4"/>
    <mergeCell ref="A5:E5"/>
    <mergeCell ref="A9:E9"/>
    <mergeCell ref="A10:E10"/>
    <mergeCell ref="E11:E16"/>
    <mergeCell ref="E89:E94"/>
    <mergeCell ref="E95:E100"/>
    <mergeCell ref="E101:E106"/>
    <mergeCell ref="A107:F107"/>
    <mergeCell ref="A108:E108"/>
    <mergeCell ref="E109:E114"/>
    <mergeCell ref="E71:E76"/>
    <mergeCell ref="E77:E82"/>
    <mergeCell ref="E83:E88"/>
    <mergeCell ref="E141:E146"/>
    <mergeCell ref="A147:E147"/>
    <mergeCell ref="E148:E153"/>
    <mergeCell ref="E154:E159"/>
    <mergeCell ref="E160:E165"/>
    <mergeCell ref="E166:E171"/>
    <mergeCell ref="A115:E115"/>
    <mergeCell ref="E116:E121"/>
    <mergeCell ref="E122:E127"/>
    <mergeCell ref="E128:E133"/>
    <mergeCell ref="E134:E139"/>
    <mergeCell ref="A140:E140"/>
    <mergeCell ref="E203:E208"/>
    <mergeCell ref="E209:E214"/>
    <mergeCell ref="E215:E220"/>
    <mergeCell ref="E221:E226"/>
    <mergeCell ref="E227:E232"/>
    <mergeCell ref="E233:E238"/>
    <mergeCell ref="E172:E177"/>
    <mergeCell ref="E178:E183"/>
    <mergeCell ref="E184:E189"/>
    <mergeCell ref="A190:E190"/>
    <mergeCell ref="E191:E196"/>
    <mergeCell ref="E197:E202"/>
    <mergeCell ref="A275:E275"/>
    <mergeCell ref="E276:E281"/>
    <mergeCell ref="E282:E287"/>
    <mergeCell ref="E288:E293"/>
    <mergeCell ref="A294:E294"/>
    <mergeCell ref="E295:E300"/>
    <mergeCell ref="E239:E244"/>
    <mergeCell ref="E245:E250"/>
    <mergeCell ref="E251:E256"/>
    <mergeCell ref="E257:E262"/>
    <mergeCell ref="E263:E268"/>
    <mergeCell ref="E269:E274"/>
    <mergeCell ref="A332:E332"/>
    <mergeCell ref="E333:E338"/>
    <mergeCell ref="E339:E344"/>
    <mergeCell ref="E345:E350"/>
    <mergeCell ref="E351:E356"/>
    <mergeCell ref="E357:E362"/>
    <mergeCell ref="E301:E306"/>
    <mergeCell ref="E307:E312"/>
    <mergeCell ref="A313:E313"/>
    <mergeCell ref="E314:E319"/>
    <mergeCell ref="E320:E325"/>
    <mergeCell ref="E326:E331"/>
    <mergeCell ref="E394:E399"/>
    <mergeCell ref="E400:E405"/>
    <mergeCell ref="A406:E406"/>
    <mergeCell ref="E407:E412"/>
    <mergeCell ref="E413:E418"/>
    <mergeCell ref="E419:E424"/>
    <mergeCell ref="E363:E368"/>
    <mergeCell ref="E369:E374"/>
    <mergeCell ref="E375:E380"/>
    <mergeCell ref="A381:E381"/>
    <mergeCell ref="E382:E387"/>
    <mergeCell ref="E388:E393"/>
    <mergeCell ref="E450:E455"/>
    <mergeCell ref="E456:E461"/>
    <mergeCell ref="E462:E467"/>
    <mergeCell ref="E468:E473"/>
    <mergeCell ref="E474:E479"/>
    <mergeCell ref="E480:E485"/>
    <mergeCell ref="A425:E425"/>
    <mergeCell ref="E426:E431"/>
    <mergeCell ref="E432:E437"/>
    <mergeCell ref="E438:E443"/>
    <mergeCell ref="E444:E449"/>
    <mergeCell ref="E546:E551"/>
    <mergeCell ref="A552:E552"/>
    <mergeCell ref="E553:E558"/>
    <mergeCell ref="E559:E564"/>
    <mergeCell ref="E565:E570"/>
    <mergeCell ref="E522:E527"/>
    <mergeCell ref="E528:E533"/>
    <mergeCell ref="E540:E545"/>
    <mergeCell ref="E486:E491"/>
    <mergeCell ref="E492:E497"/>
    <mergeCell ref="E498:E503"/>
    <mergeCell ref="E504:E509"/>
    <mergeCell ref="E510:E515"/>
    <mergeCell ref="E516:E521"/>
    <mergeCell ref="E534:E539"/>
    <mergeCell ref="E602:E607"/>
    <mergeCell ref="E608:E613"/>
    <mergeCell ref="A614:E614"/>
    <mergeCell ref="E615:E620"/>
    <mergeCell ref="E621:E626"/>
    <mergeCell ref="E627:E632"/>
    <mergeCell ref="E571:E576"/>
    <mergeCell ref="E577:E582"/>
    <mergeCell ref="E583:E588"/>
    <mergeCell ref="A589:E589"/>
    <mergeCell ref="E590:E595"/>
    <mergeCell ref="E596:E601"/>
    <mergeCell ref="E659:E664"/>
    <mergeCell ref="E665:E670"/>
    <mergeCell ref="E671:E676"/>
    <mergeCell ref="E677:E682"/>
    <mergeCell ref="E683:E688"/>
    <mergeCell ref="E689:E694"/>
    <mergeCell ref="A633:E633"/>
    <mergeCell ref="E634:E639"/>
    <mergeCell ref="E640:E645"/>
    <mergeCell ref="E646:E651"/>
    <mergeCell ref="E652:E657"/>
    <mergeCell ref="A658:E658"/>
    <mergeCell ref="E721:E726"/>
    <mergeCell ref="E727:E732"/>
    <mergeCell ref="A733:E733"/>
    <mergeCell ref="E734:E739"/>
    <mergeCell ref="E740:E745"/>
    <mergeCell ref="E746:E751"/>
    <mergeCell ref="E695:E700"/>
    <mergeCell ref="E701:E706"/>
    <mergeCell ref="A707:E707"/>
    <mergeCell ref="E708:E713"/>
    <mergeCell ref="A714:E714"/>
    <mergeCell ref="E715:E720"/>
    <mergeCell ref="E788:E793"/>
    <mergeCell ref="E794:E799"/>
    <mergeCell ref="A800:E801"/>
    <mergeCell ref="E752:E757"/>
    <mergeCell ref="E758:E763"/>
    <mergeCell ref="E764:E769"/>
    <mergeCell ref="E770:E775"/>
    <mergeCell ref="E776:E781"/>
    <mergeCell ref="E782:E787"/>
  </mergeCells>
  <pageMargins left="0.78740157480314965" right="0.78740157480314965" top="0" bottom="0" header="0.31496062992125984" footer="0.31496062992125984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IZE1651"/>
  <sheetViews>
    <sheetView tabSelected="1" view="pageBreakPreview" zoomScale="80" zoomScaleNormal="90" zoomScaleSheetLayoutView="80" workbookViewId="0">
      <pane ySplit="7" topLeftCell="A350" activePane="bottomLeft" state="frozen"/>
      <selection pane="bottomLeft" activeCell="C350" sqref="C350"/>
    </sheetView>
  </sheetViews>
  <sheetFormatPr defaultRowHeight="15.75"/>
  <cols>
    <col min="1" max="1" width="44.28515625" style="209" customWidth="1"/>
    <col min="2" max="2" width="32.28515625" style="207" customWidth="1"/>
    <col min="3" max="3" width="30.7109375" style="208" customWidth="1"/>
    <col min="4" max="4" width="30.7109375" style="275" hidden="1" customWidth="1"/>
    <col min="5" max="5" width="30.7109375" style="257" customWidth="1"/>
    <col min="6" max="6" width="10.42578125" style="292" hidden="1" customWidth="1"/>
    <col min="7" max="7" width="11.28515625" style="258" hidden="1" customWidth="1"/>
    <col min="8" max="8" width="9.85546875" style="292" hidden="1" customWidth="1"/>
    <col min="9" max="16384" width="9.140625" style="11"/>
  </cols>
  <sheetData>
    <row r="1" spans="1:8">
      <c r="A1" s="201"/>
      <c r="B1" s="201"/>
      <c r="C1" s="833" t="s">
        <v>272</v>
      </c>
      <c r="D1" s="834"/>
      <c r="E1" s="834"/>
    </row>
    <row r="2" spans="1:8">
      <c r="A2" s="201"/>
      <c r="B2" s="201"/>
      <c r="C2" s="846" t="s">
        <v>271</v>
      </c>
      <c r="D2" s="846"/>
      <c r="E2" s="846"/>
    </row>
    <row r="3" spans="1:8">
      <c r="A3" s="201"/>
      <c r="B3" s="201"/>
      <c r="C3" s="202"/>
      <c r="D3" s="262"/>
      <c r="E3" s="36"/>
    </row>
    <row r="4" spans="1:8" ht="18.75">
      <c r="A4" s="832" t="s">
        <v>10</v>
      </c>
      <c r="B4" s="832"/>
      <c r="C4" s="832"/>
      <c r="D4" s="832"/>
      <c r="E4" s="832"/>
    </row>
    <row r="5" spans="1:8" ht="18.75">
      <c r="A5" s="847" t="s">
        <v>294</v>
      </c>
      <c r="B5" s="847"/>
      <c r="C5" s="847"/>
      <c r="D5" s="847"/>
      <c r="E5" s="847"/>
    </row>
    <row r="6" spans="1:8">
      <c r="A6" s="201"/>
      <c r="B6" s="201"/>
      <c r="C6" s="202"/>
      <c r="D6" s="262"/>
      <c r="E6" s="201"/>
    </row>
    <row r="7" spans="1:8" s="7" customFormat="1" ht="97.5" customHeight="1">
      <c r="A7" s="302" t="s">
        <v>18</v>
      </c>
      <c r="B7" s="302" t="s">
        <v>50</v>
      </c>
      <c r="C7" s="204" t="s">
        <v>51</v>
      </c>
      <c r="D7" s="265" t="s">
        <v>267</v>
      </c>
      <c r="E7" s="303" t="s">
        <v>52</v>
      </c>
      <c r="F7" s="293"/>
      <c r="G7" s="261"/>
      <c r="H7" s="293"/>
    </row>
    <row r="8" spans="1:8" s="7" customFormat="1" ht="18.75">
      <c r="A8" s="304">
        <v>1</v>
      </c>
      <c r="B8" s="157">
        <v>2</v>
      </c>
      <c r="C8" s="305">
        <v>3</v>
      </c>
      <c r="D8" s="300"/>
      <c r="E8" s="304">
        <v>3</v>
      </c>
      <c r="F8" s="293"/>
      <c r="G8" s="261"/>
      <c r="H8" s="293"/>
    </row>
    <row r="9" spans="1:8" s="7" customFormat="1" ht="23.25" customHeight="1">
      <c r="A9" s="848" t="s">
        <v>53</v>
      </c>
      <c r="B9" s="849"/>
      <c r="C9" s="849"/>
      <c r="D9" s="849"/>
      <c r="E9" s="850"/>
      <c r="F9" s="293"/>
      <c r="G9" s="261"/>
      <c r="H9" s="293"/>
    </row>
    <row r="10" spans="1:8" s="7" customFormat="1" ht="18.75">
      <c r="A10" s="342" t="s">
        <v>268</v>
      </c>
      <c r="B10" s="343">
        <f>'приложение 2 культура '!B795</f>
        <v>3765.3999999999996</v>
      </c>
      <c r="C10" s="343">
        <f>D10/B10/12*1000</f>
        <v>37941.502452152061</v>
      </c>
      <c r="D10" s="306">
        <f>'приложение 2 культура '!C795</f>
        <v>1714379.2000000002</v>
      </c>
      <c r="E10" s="343">
        <f>C10/C10*100</f>
        <v>100</v>
      </c>
      <c r="F10" s="293"/>
      <c r="G10" s="261"/>
      <c r="H10" s="293"/>
    </row>
    <row r="11" spans="1:8" s="7" customFormat="1" ht="15" customHeight="1">
      <c r="A11" s="342" t="s">
        <v>13</v>
      </c>
      <c r="B11" s="343"/>
      <c r="C11" s="343"/>
      <c r="D11" s="306"/>
      <c r="E11" s="343"/>
      <c r="F11" s="293"/>
      <c r="G11" s="261"/>
      <c r="H11" s="293"/>
    </row>
    <row r="12" spans="1:8" s="7" customFormat="1" ht="18.75">
      <c r="A12" s="344" t="s">
        <v>55</v>
      </c>
      <c r="B12" s="343">
        <f>'приложение 2 культура '!B797</f>
        <v>192.5</v>
      </c>
      <c r="C12" s="343">
        <f>D12/B12/12*1000</f>
        <v>65309.610389610381</v>
      </c>
      <c r="D12" s="306">
        <f>'приложение 2 культура '!C797</f>
        <v>150865.19999999998</v>
      </c>
      <c r="E12" s="345">
        <f>C12/C13</f>
        <v>1.5692356611134575</v>
      </c>
      <c r="F12" s="293"/>
      <c r="G12" s="261"/>
      <c r="H12" s="293"/>
    </row>
    <row r="13" spans="1:8" s="7" customFormat="1" ht="18.75">
      <c r="A13" s="344" t="s">
        <v>56</v>
      </c>
      <c r="B13" s="343">
        <f>'приложение 2 культура '!B798</f>
        <v>2369.3999999999996</v>
      </c>
      <c r="C13" s="343">
        <f t="shared" ref="C13:C14" si="0">D13/B13/12*1000</f>
        <v>41618.739624658854</v>
      </c>
      <c r="D13" s="306">
        <f>'приложение 2 культура '!C798</f>
        <v>1183337.3</v>
      </c>
      <c r="E13" s="345">
        <f>C13/C13</f>
        <v>1</v>
      </c>
      <c r="F13" s="293"/>
      <c r="G13" s="261"/>
      <c r="H13" s="293"/>
    </row>
    <row r="14" spans="1:8" s="7" customFormat="1" ht="18.75">
      <c r="A14" s="344" t="s">
        <v>57</v>
      </c>
      <c r="B14" s="343">
        <f>'приложение 2 культура '!B799</f>
        <v>1203.5</v>
      </c>
      <c r="C14" s="343">
        <f t="shared" si="0"/>
        <v>26324.380279739653</v>
      </c>
      <c r="D14" s="306">
        <f>'приложение 2 культура '!C799</f>
        <v>380176.70000000007</v>
      </c>
      <c r="E14" s="345">
        <f>C14/C13</f>
        <v>0.63251267378944398</v>
      </c>
      <c r="F14" s="293"/>
      <c r="G14" s="261"/>
      <c r="H14" s="293"/>
    </row>
    <row r="15" spans="1:8" s="7" customFormat="1" ht="19.5">
      <c r="A15" s="851" t="s">
        <v>54</v>
      </c>
      <c r="B15" s="852"/>
      <c r="C15" s="852"/>
      <c r="D15" s="852"/>
      <c r="E15" s="853"/>
      <c r="F15" s="293"/>
      <c r="G15" s="261"/>
      <c r="H15" s="293"/>
    </row>
    <row r="16" spans="1:8" s="7" customFormat="1" ht="54" customHeight="1">
      <c r="A16" s="307" t="s">
        <v>292</v>
      </c>
      <c r="B16" s="308"/>
      <c r="C16" s="193"/>
      <c r="D16" s="309"/>
      <c r="E16" s="310"/>
      <c r="F16" s="293"/>
      <c r="G16" s="261"/>
      <c r="H16" s="293"/>
    </row>
    <row r="17" spans="1:8" s="7" customFormat="1" ht="18.75">
      <c r="A17" s="64" t="s">
        <v>55</v>
      </c>
      <c r="B17" s="311">
        <f>'приложение 2 культура '!B104</f>
        <v>53.1</v>
      </c>
      <c r="C17" s="193">
        <f>D17/B17/12*1000</f>
        <v>69668.863779033258</v>
      </c>
      <c r="D17" s="309">
        <f>'приложение 2 культура '!C104</f>
        <v>44393</v>
      </c>
      <c r="E17" s="312">
        <f>C17/C18</f>
        <v>1.6542975938356137</v>
      </c>
      <c r="F17" s="259" t="e">
        <f>B21+B33+B53+B65+#REF!+B86+#REF!</f>
        <v>#REF!</v>
      </c>
      <c r="G17" s="260" t="e">
        <f>H17/F17/12*1000</f>
        <v>#REF!</v>
      </c>
      <c r="H17" s="259" t="e">
        <f>D21+D33+D53+D65+#REF!+D86+#REF!</f>
        <v>#REF!</v>
      </c>
    </row>
    <row r="18" spans="1:8" s="7" customFormat="1" ht="18.75">
      <c r="A18" s="64" t="s">
        <v>56</v>
      </c>
      <c r="B18" s="311">
        <f>'приложение 2 культура '!B105</f>
        <v>679.1</v>
      </c>
      <c r="C18" s="193">
        <f t="shared" ref="C18:C19" si="1">D18/B18/12*1000</f>
        <v>42113.863937564427</v>
      </c>
      <c r="D18" s="309">
        <f>'приложение 2 культура '!C105</f>
        <v>343194.30000000005</v>
      </c>
      <c r="E18" s="312">
        <f>C18/C18</f>
        <v>1</v>
      </c>
      <c r="F18" s="259" t="e">
        <f>B22+B34+B54+B66+#REF!+B87+#REF!</f>
        <v>#REF!</v>
      </c>
      <c r="G18" s="260" t="e">
        <f t="shared" ref="G18:G19" si="2">H18/F18/12*1000</f>
        <v>#REF!</v>
      </c>
      <c r="H18" s="259" t="e">
        <f>D22+D34+D54+D66+#REF!+D87+#REF!</f>
        <v>#REF!</v>
      </c>
    </row>
    <row r="19" spans="1:8" s="7" customFormat="1" ht="18.75">
      <c r="A19" s="64" t="s">
        <v>57</v>
      </c>
      <c r="B19" s="311">
        <f>'приложение 2 культура '!B106</f>
        <v>402.20000000000005</v>
      </c>
      <c r="C19" s="193">
        <f t="shared" si="1"/>
        <v>30867.333830598378</v>
      </c>
      <c r="D19" s="309">
        <f>'приложение 2 культура '!C106</f>
        <v>148978.10000000003</v>
      </c>
      <c r="E19" s="312">
        <f>C19/C18</f>
        <v>0.73294945997737226</v>
      </c>
      <c r="F19" s="259" t="e">
        <f>B23+B35+B55+B67+#REF!+B88+#REF!</f>
        <v>#REF!</v>
      </c>
      <c r="G19" s="260" t="e">
        <f t="shared" si="2"/>
        <v>#REF!</v>
      </c>
      <c r="H19" s="259" t="e">
        <f>D23+D35+D55+D67+#REF!+D88+#REF!</f>
        <v>#REF!</v>
      </c>
    </row>
    <row r="20" spans="1:8" s="7" customFormat="1" ht="19.5">
      <c r="A20" s="854" t="s">
        <v>58</v>
      </c>
      <c r="B20" s="855"/>
      <c r="C20" s="855"/>
      <c r="D20" s="855"/>
      <c r="E20" s="856"/>
      <c r="F20" s="293"/>
      <c r="G20" s="261"/>
      <c r="H20" s="293"/>
    </row>
    <row r="21" spans="1:8" s="7" customFormat="1" ht="18.75">
      <c r="A21" s="64" t="s">
        <v>55</v>
      </c>
      <c r="B21" s="311">
        <f>'приложение 2 культура '!B14+'приложение 2 культура '!B20</f>
        <v>9</v>
      </c>
      <c r="C21" s="191">
        <f>D21/B21/12*1000</f>
        <v>72478.703703703708</v>
      </c>
      <c r="D21" s="309">
        <f>'приложение 2 культура '!C14+'приложение 2 культура '!C20</f>
        <v>7827.7</v>
      </c>
      <c r="E21" s="312">
        <f>C21/C22</f>
        <v>2.0157361552505777</v>
      </c>
      <c r="F21" s="261">
        <f>B25+B29</f>
        <v>9</v>
      </c>
      <c r="G21" s="261">
        <f>H21/F21/12*1000</f>
        <v>72478.703703703708</v>
      </c>
      <c r="H21" s="261">
        <f>D25+D29</f>
        <v>7827.7</v>
      </c>
    </row>
    <row r="22" spans="1:8" s="7" customFormat="1" ht="18.75">
      <c r="A22" s="64" t="s">
        <v>56</v>
      </c>
      <c r="B22" s="311">
        <f>'приложение 2 культура '!B15+'приложение 2 культура '!B21</f>
        <v>130.1</v>
      </c>
      <c r="C22" s="191">
        <f t="shared" ref="C22:C23" si="3">D22/B22/12*1000</f>
        <v>35956.443761209324</v>
      </c>
      <c r="D22" s="309">
        <f>'приложение 2 культура '!C15+'приложение 2 культура '!C21</f>
        <v>56135.199999999997</v>
      </c>
      <c r="E22" s="312">
        <f>C22/C22</f>
        <v>1</v>
      </c>
      <c r="F22" s="261">
        <f t="shared" ref="F22:H23" si="4">B26+B30</f>
        <v>130.1</v>
      </c>
      <c r="G22" s="261">
        <f t="shared" ref="G22:G23" si="5">H22/F22/12*1000</f>
        <v>35956.443761209324</v>
      </c>
      <c r="H22" s="261">
        <f t="shared" si="4"/>
        <v>56135.199999999997</v>
      </c>
    </row>
    <row r="23" spans="1:8" s="7" customFormat="1" ht="18.75">
      <c r="A23" s="64" t="s">
        <v>57</v>
      </c>
      <c r="B23" s="311">
        <f>'приложение 2 культура '!B16+'приложение 2 культура '!B22</f>
        <v>49.5</v>
      </c>
      <c r="C23" s="191">
        <f t="shared" si="3"/>
        <v>27127.60942760943</v>
      </c>
      <c r="D23" s="309">
        <f>'приложение 2 культура '!C16+'приложение 2 культура '!C22</f>
        <v>16113.8</v>
      </c>
      <c r="E23" s="312">
        <f>C23/C22</f>
        <v>0.75445752109877307</v>
      </c>
      <c r="F23" s="261">
        <f t="shared" si="4"/>
        <v>49.5</v>
      </c>
      <c r="G23" s="261">
        <f t="shared" si="5"/>
        <v>27127.60942760943</v>
      </c>
      <c r="H23" s="261">
        <f t="shared" si="4"/>
        <v>16113.8</v>
      </c>
    </row>
    <row r="24" spans="1:8" s="7" customFormat="1" ht="25.5" customHeight="1">
      <c r="A24" s="163" t="s">
        <v>59</v>
      </c>
      <c r="B24" s="40"/>
      <c r="C24" s="177"/>
      <c r="D24" s="263"/>
      <c r="E24" s="163"/>
      <c r="F24" s="293"/>
      <c r="G24" s="261"/>
      <c r="H24" s="293"/>
    </row>
    <row r="25" spans="1:8" s="7" customFormat="1" ht="18.75">
      <c r="A25" s="64" t="s">
        <v>55</v>
      </c>
      <c r="B25" s="203">
        <f>'приложение 2 культура '!B14</f>
        <v>5</v>
      </c>
      <c r="C25" s="193">
        <f>D25/B25/12*1000</f>
        <v>80523.333333333328</v>
      </c>
      <c r="D25" s="264">
        <f>'приложение 2 культура '!C14</f>
        <v>4831.3999999999996</v>
      </c>
      <c r="E25" s="41">
        <f>C25/C26</f>
        <v>2.255185550961651</v>
      </c>
      <c r="F25" s="293"/>
      <c r="G25" s="261"/>
      <c r="H25" s="293"/>
    </row>
    <row r="26" spans="1:8" s="7" customFormat="1" ht="18.75">
      <c r="A26" s="64" t="s">
        <v>56</v>
      </c>
      <c r="B26" s="203">
        <f>'приложение 2 культура '!B15</f>
        <v>97.6</v>
      </c>
      <c r="C26" s="193">
        <f t="shared" ref="C26:C27" si="6">D26/B26/12*1000</f>
        <v>35705.857240437159</v>
      </c>
      <c r="D26" s="264">
        <f>'приложение 2 культура '!C15</f>
        <v>41818.699999999997</v>
      </c>
      <c r="E26" s="41">
        <f>C26/C26</f>
        <v>1</v>
      </c>
      <c r="F26" s="293"/>
      <c r="G26" s="261"/>
      <c r="H26" s="293"/>
    </row>
    <row r="27" spans="1:8" s="7" customFormat="1" ht="18.75">
      <c r="A27" s="64" t="s">
        <v>57</v>
      </c>
      <c r="B27" s="203">
        <f>'приложение 2 культура '!B16</f>
        <v>36.4</v>
      </c>
      <c r="C27" s="193">
        <f t="shared" si="6"/>
        <v>26773.351648351651</v>
      </c>
      <c r="D27" s="264">
        <f>'приложение 2 культура '!C16</f>
        <v>11694.6</v>
      </c>
      <c r="E27" s="41">
        <f>C27/C26</f>
        <v>0.74983080417491343</v>
      </c>
      <c r="F27" s="261"/>
      <c r="G27" s="261"/>
      <c r="H27" s="293"/>
    </row>
    <row r="28" spans="1:8" s="7" customFormat="1" ht="25.5" customHeight="1">
      <c r="A28" s="163" t="s">
        <v>60</v>
      </c>
      <c r="B28" s="40"/>
      <c r="C28" s="177"/>
      <c r="D28" s="263"/>
      <c r="E28" s="56"/>
      <c r="F28" s="293"/>
      <c r="G28" s="261"/>
      <c r="H28" s="293"/>
    </row>
    <row r="29" spans="1:8" s="7" customFormat="1" ht="18.75">
      <c r="A29" s="64" t="s">
        <v>55</v>
      </c>
      <c r="B29" s="313">
        <f>'приложение 2 культура '!B20</f>
        <v>4</v>
      </c>
      <c r="C29" s="193">
        <f>D29/B29/12*1000</f>
        <v>62422.916666666672</v>
      </c>
      <c r="D29" s="264">
        <f>'приложение 2 культура '!C20</f>
        <v>2996.3</v>
      </c>
      <c r="E29" s="41">
        <f>C29/C30</f>
        <v>1.7004810882548109</v>
      </c>
      <c r="F29" s="293"/>
      <c r="G29" s="261"/>
      <c r="H29" s="293"/>
    </row>
    <row r="30" spans="1:8" s="7" customFormat="1" ht="18.75">
      <c r="A30" s="64" t="s">
        <v>56</v>
      </c>
      <c r="B30" s="313">
        <f>'приложение 2 культура '!B21</f>
        <v>32.5</v>
      </c>
      <c r="C30" s="193">
        <f t="shared" ref="C30:C31" si="7">D30/B30/12*1000</f>
        <v>36708.974358974359</v>
      </c>
      <c r="D30" s="264">
        <f>'приложение 2 культура '!C21</f>
        <v>14316.5</v>
      </c>
      <c r="E30" s="41">
        <f>C30/C30</f>
        <v>1</v>
      </c>
      <c r="F30" s="293"/>
      <c r="G30" s="261"/>
      <c r="H30" s="293"/>
    </row>
    <row r="31" spans="1:8" s="7" customFormat="1" ht="18.75">
      <c r="A31" s="64" t="s">
        <v>57</v>
      </c>
      <c r="B31" s="313">
        <f>'приложение 2 культура '!B22</f>
        <v>13.1</v>
      </c>
      <c r="C31" s="193">
        <f t="shared" si="7"/>
        <v>28111.959287531809</v>
      </c>
      <c r="D31" s="264">
        <f>'приложение 2 культура '!C22</f>
        <v>4419.2</v>
      </c>
      <c r="E31" s="41">
        <f>C31/C30</f>
        <v>0.7658061762398215</v>
      </c>
      <c r="F31" s="293"/>
      <c r="G31" s="261"/>
      <c r="H31" s="293"/>
    </row>
    <row r="32" spans="1:8" s="7" customFormat="1" ht="19.5">
      <c r="A32" s="842" t="s">
        <v>61</v>
      </c>
      <c r="B32" s="842"/>
      <c r="C32" s="842"/>
      <c r="D32" s="842"/>
      <c r="E32" s="842"/>
      <c r="F32" s="293"/>
      <c r="G32" s="261"/>
      <c r="H32" s="293"/>
    </row>
    <row r="33" spans="1:8" s="7" customFormat="1" ht="18.75">
      <c r="A33" s="64" t="s">
        <v>55</v>
      </c>
      <c r="B33" s="311">
        <f>'приложение 2 культура '!B26+'приложение 2 культура '!B32+'приложение 2 культура '!B38+'приложение 2 культура '!B44</f>
        <v>10</v>
      </c>
      <c r="C33" s="193">
        <f>D33/B33/12*1000</f>
        <v>56466.666666666664</v>
      </c>
      <c r="D33" s="309">
        <f>'приложение 2 культура '!C26+'приложение 2 культура '!C32+'приложение 2 культура '!C38+'приложение 2 культура '!C44</f>
        <v>6775.9999999999991</v>
      </c>
      <c r="E33" s="312">
        <f>C33/C34</f>
        <v>1.5248280434797168</v>
      </c>
      <c r="F33" s="261">
        <f>B37+B41+B45+B49</f>
        <v>10</v>
      </c>
      <c r="G33" s="261">
        <f>H33/F33/12*1000</f>
        <v>56466.666666666664</v>
      </c>
      <c r="H33" s="261">
        <f>D37+D41+D45+D49</f>
        <v>6775.9999999999991</v>
      </c>
    </row>
    <row r="34" spans="1:8" s="7" customFormat="1" ht="18.75">
      <c r="A34" s="64" t="s">
        <v>56</v>
      </c>
      <c r="B34" s="311">
        <f>'приложение 2 культура '!B27+'приложение 2 культура '!B33+'приложение 2 культура '!B39+'приложение 2 культура '!B45</f>
        <v>67.2</v>
      </c>
      <c r="C34" s="193">
        <f t="shared" ref="C34:C35" si="8">D34/B34/12*1000</f>
        <v>37031.498015873018</v>
      </c>
      <c r="D34" s="309">
        <f>'приложение 2 культура '!C27+'приложение 2 культура '!C33+'приложение 2 культура '!C39+'приложение 2 культура '!C45</f>
        <v>29862.2</v>
      </c>
      <c r="E34" s="312">
        <f>C34/C34</f>
        <v>1</v>
      </c>
      <c r="F34" s="261">
        <f t="shared" ref="F34:H35" si="9">B38+B42+B46+B50</f>
        <v>67.2</v>
      </c>
      <c r="G34" s="261">
        <f t="shared" ref="G34:G35" si="10">H34/F34/12*1000</f>
        <v>37031.498015873018</v>
      </c>
      <c r="H34" s="261">
        <f t="shared" si="9"/>
        <v>29862.2</v>
      </c>
    </row>
    <row r="35" spans="1:8" s="7" customFormat="1" ht="18.75">
      <c r="A35" s="64" t="s">
        <v>57</v>
      </c>
      <c r="B35" s="311">
        <f>'приложение 2 культура '!B28+'приложение 2 культура '!B34+'приложение 2 культура '!B40+'приложение 2 культура '!B46</f>
        <v>47.599999999999994</v>
      </c>
      <c r="C35" s="193">
        <f t="shared" si="8"/>
        <v>28817.226890756301</v>
      </c>
      <c r="D35" s="309">
        <f>'приложение 2 культура '!C28+'приложение 2 культура '!C34+'приложение 2 культура '!C40+'приложение 2 культура '!C46</f>
        <v>16460.399999999998</v>
      </c>
      <c r="E35" s="312">
        <f>C35/C34</f>
        <v>0.77818150587384316</v>
      </c>
      <c r="F35" s="261">
        <f t="shared" si="9"/>
        <v>47.599999999999994</v>
      </c>
      <c r="G35" s="261">
        <f t="shared" si="10"/>
        <v>28817.226890756301</v>
      </c>
      <c r="H35" s="261">
        <f t="shared" si="9"/>
        <v>16460.399999999998</v>
      </c>
    </row>
    <row r="36" spans="1:8" s="7" customFormat="1" ht="18.75">
      <c r="A36" s="163" t="s">
        <v>62</v>
      </c>
      <c r="B36" s="40"/>
      <c r="C36" s="177"/>
      <c r="D36" s="263"/>
      <c r="E36" s="163"/>
      <c r="F36" s="293"/>
      <c r="G36" s="261"/>
      <c r="H36" s="293"/>
    </row>
    <row r="37" spans="1:8" s="7" customFormat="1" ht="18.75">
      <c r="A37" s="64" t="s">
        <v>55</v>
      </c>
      <c r="B37" s="204">
        <f>'приложение 2 культура '!B26</f>
        <v>4</v>
      </c>
      <c r="C37" s="193">
        <f>D37/B37/12*1000</f>
        <v>63856.249999999993</v>
      </c>
      <c r="D37" s="264">
        <f>'приложение 2 культура '!C26</f>
        <v>3065.1</v>
      </c>
      <c r="E37" s="41">
        <f>C37/C38</f>
        <v>1.6794795147780044</v>
      </c>
      <c r="F37" s="293"/>
      <c r="G37" s="261"/>
      <c r="H37" s="293"/>
    </row>
    <row r="38" spans="1:8" s="7" customFormat="1" ht="18.75">
      <c r="A38" s="64" t="s">
        <v>56</v>
      </c>
      <c r="B38" s="204">
        <f>'приложение 2 культура '!B27</f>
        <v>50.5</v>
      </c>
      <c r="C38" s="193">
        <f t="shared" ref="C38:C39" si="11">D38/B38/12*1000</f>
        <v>38021.45214521452</v>
      </c>
      <c r="D38" s="264">
        <f>'приложение 2 культура '!C27</f>
        <v>23041</v>
      </c>
      <c r="E38" s="41">
        <f>C38/C38</f>
        <v>1</v>
      </c>
      <c r="F38" s="293"/>
      <c r="G38" s="261"/>
      <c r="H38" s="293"/>
    </row>
    <row r="39" spans="1:8" s="7" customFormat="1" ht="18.75">
      <c r="A39" s="64" t="s">
        <v>57</v>
      </c>
      <c r="B39" s="204">
        <f>'приложение 2 культура '!B28</f>
        <v>34</v>
      </c>
      <c r="C39" s="193">
        <f t="shared" si="11"/>
        <v>32138.970588235297</v>
      </c>
      <c r="D39" s="264">
        <f>'приложение 2 культура '!C28</f>
        <v>13112.7</v>
      </c>
      <c r="E39" s="41">
        <f>C39/C38</f>
        <v>0.84528519493383925</v>
      </c>
      <c r="F39" s="293"/>
      <c r="G39" s="261"/>
      <c r="H39" s="293"/>
    </row>
    <row r="40" spans="1:8" s="7" customFormat="1" ht="18.75">
      <c r="A40" s="163" t="s">
        <v>63</v>
      </c>
      <c r="B40" s="40"/>
      <c r="C40" s="177"/>
      <c r="D40" s="263"/>
      <c r="E40" s="163"/>
      <c r="F40" s="293"/>
      <c r="G40" s="261"/>
      <c r="H40" s="293"/>
    </row>
    <row r="41" spans="1:8" s="7" customFormat="1" ht="18.75">
      <c r="A41" s="64" t="s">
        <v>55</v>
      </c>
      <c r="B41" s="203">
        <f>'приложение 2 культура '!B32</f>
        <v>3</v>
      </c>
      <c r="C41" s="193">
        <f>D41/B41/12*1000</f>
        <v>52119.444444444438</v>
      </c>
      <c r="D41" s="264">
        <f>'приложение 2 культура '!C32</f>
        <v>1876.3</v>
      </c>
      <c r="E41" s="41">
        <f>C41/C42</f>
        <v>1.6461247305359201</v>
      </c>
      <c r="F41" s="293"/>
      <c r="G41" s="261"/>
      <c r="H41" s="293"/>
    </row>
    <row r="42" spans="1:8" s="7" customFormat="1" ht="18.75">
      <c r="A42" s="64" t="s">
        <v>56</v>
      </c>
      <c r="B42" s="203">
        <f>'приложение 2 культура '!B33</f>
        <v>7</v>
      </c>
      <c r="C42" s="193">
        <f t="shared" ref="C42:C43" si="12">D42/B42/12*1000</f>
        <v>31661.90476190476</v>
      </c>
      <c r="D42" s="264">
        <f>'приложение 2 культура '!C33</f>
        <v>2659.6</v>
      </c>
      <c r="E42" s="41">
        <f>C42/C42</f>
        <v>1</v>
      </c>
      <c r="F42" s="293"/>
      <c r="G42" s="261"/>
      <c r="H42" s="293"/>
    </row>
    <row r="43" spans="1:8" s="7" customFormat="1" ht="18.75">
      <c r="A43" s="64" t="s">
        <v>57</v>
      </c>
      <c r="B43" s="203">
        <f>'приложение 2 культура '!B34</f>
        <v>3.8</v>
      </c>
      <c r="C43" s="193">
        <f t="shared" si="12"/>
        <v>23197.36842105263</v>
      </c>
      <c r="D43" s="264">
        <f>'приложение 2 культура '!C34</f>
        <v>1057.8</v>
      </c>
      <c r="E43" s="41">
        <f>C43/C42</f>
        <v>0.73265865068747971</v>
      </c>
      <c r="F43" s="293"/>
      <c r="G43" s="261"/>
      <c r="H43" s="293"/>
    </row>
    <row r="44" spans="1:8" s="7" customFormat="1" ht="18.75">
      <c r="A44" s="163" t="s">
        <v>64</v>
      </c>
      <c r="B44" s="40"/>
      <c r="C44" s="177"/>
      <c r="D44" s="263"/>
      <c r="E44" s="163"/>
      <c r="F44" s="293"/>
      <c r="G44" s="261"/>
      <c r="H44" s="293"/>
    </row>
    <row r="45" spans="1:8" s="7" customFormat="1" ht="18.75">
      <c r="A45" s="64" t="s">
        <v>55</v>
      </c>
      <c r="B45" s="203">
        <f>'приложение 2 культура '!B38</f>
        <v>2</v>
      </c>
      <c r="C45" s="193">
        <f>D45/B45/12*1000</f>
        <v>49141.666666666672</v>
      </c>
      <c r="D45" s="264">
        <f>'приложение 2 культура '!C38</f>
        <v>1179.4000000000001</v>
      </c>
      <c r="E45" s="41">
        <f>C45/C46</f>
        <v>1.4327649423510185</v>
      </c>
      <c r="F45" s="293"/>
      <c r="G45" s="261"/>
      <c r="H45" s="293"/>
    </row>
    <row r="46" spans="1:8" s="7" customFormat="1" ht="18.75">
      <c r="A46" s="64" t="s">
        <v>56</v>
      </c>
      <c r="B46" s="203">
        <f>'приложение 2 культура '!B39</f>
        <v>5.5</v>
      </c>
      <c r="C46" s="193">
        <f t="shared" ref="C46" si="13">D46/B46/12*1000</f>
        <v>34298.484848484848</v>
      </c>
      <c r="D46" s="264">
        <f>'приложение 2 культура '!C39</f>
        <v>2263.6999999999998</v>
      </c>
      <c r="E46" s="41">
        <f>C46/C46</f>
        <v>1</v>
      </c>
      <c r="F46" s="293"/>
      <c r="G46" s="261"/>
      <c r="H46" s="293"/>
    </row>
    <row r="47" spans="1:8" s="7" customFormat="1" ht="18.75">
      <c r="A47" s="64" t="s">
        <v>57</v>
      </c>
      <c r="B47" s="203">
        <f>'приложение 2 культура '!B40</f>
        <v>2.2999999999999998</v>
      </c>
      <c r="C47" s="193">
        <f>D47/B47/12*1000</f>
        <v>20192.028985507248</v>
      </c>
      <c r="D47" s="264">
        <f>'приложение 2 культура '!C40</f>
        <v>557.29999999999995</v>
      </c>
      <c r="E47" s="41">
        <f>C47/C46</f>
        <v>0.58871489731125082</v>
      </c>
      <c r="F47" s="293"/>
      <c r="G47" s="261"/>
      <c r="H47" s="293"/>
    </row>
    <row r="48" spans="1:8" s="7" customFormat="1" ht="18.75">
      <c r="A48" s="163" t="s">
        <v>65</v>
      </c>
      <c r="B48" s="40"/>
      <c r="C48" s="177"/>
      <c r="D48" s="263"/>
      <c r="E48" s="163"/>
      <c r="F48" s="293"/>
      <c r="G48" s="261"/>
      <c r="H48" s="293"/>
    </row>
    <row r="49" spans="1:8" s="7" customFormat="1" ht="18.75">
      <c r="A49" s="64" t="s">
        <v>55</v>
      </c>
      <c r="B49" s="313">
        <f>'приложение 2 культура '!B44</f>
        <v>1</v>
      </c>
      <c r="C49" s="193">
        <f>D49/B49/12*1000</f>
        <v>54600</v>
      </c>
      <c r="D49" s="265">
        <f>'приложение 2 культура '!C44</f>
        <v>655.20000000000005</v>
      </c>
      <c r="E49" s="41">
        <f>C49/C50</f>
        <v>1.4499394067126825</v>
      </c>
      <c r="F49" s="293"/>
      <c r="G49" s="261"/>
      <c r="H49" s="293"/>
    </row>
    <row r="50" spans="1:8" s="7" customFormat="1" ht="18.75">
      <c r="A50" s="64" t="s">
        <v>56</v>
      </c>
      <c r="B50" s="313">
        <f>'приложение 2 культура '!B45</f>
        <v>4.2</v>
      </c>
      <c r="C50" s="193">
        <f t="shared" ref="C50:C51" si="14">D50/B50/12*1000</f>
        <v>37656.746031746028</v>
      </c>
      <c r="D50" s="265">
        <f>'приложение 2 культура '!C45</f>
        <v>1897.9</v>
      </c>
      <c r="E50" s="41">
        <f>C50/C50</f>
        <v>1</v>
      </c>
      <c r="F50" s="293"/>
      <c r="G50" s="261"/>
      <c r="H50" s="293"/>
    </row>
    <row r="51" spans="1:8" s="7" customFormat="1" ht="18.75">
      <c r="A51" s="64" t="s">
        <v>57</v>
      </c>
      <c r="B51" s="313">
        <f>'приложение 2 культура '!B46</f>
        <v>7.5</v>
      </c>
      <c r="C51" s="193">
        <f t="shared" si="14"/>
        <v>19251.111111111109</v>
      </c>
      <c r="D51" s="265">
        <f>'приложение 2 культура '!C46</f>
        <v>1732.6</v>
      </c>
      <c r="E51" s="41">
        <f>C51/C50</f>
        <v>0.51122609199641711</v>
      </c>
      <c r="F51" s="293"/>
      <c r="G51" s="261"/>
      <c r="H51" s="293"/>
    </row>
    <row r="52" spans="1:8" s="7" customFormat="1" ht="19.5">
      <c r="A52" s="842" t="s">
        <v>66</v>
      </c>
      <c r="B52" s="842"/>
      <c r="C52" s="842"/>
      <c r="D52" s="842"/>
      <c r="E52" s="842"/>
      <c r="F52" s="293"/>
      <c r="G52" s="261"/>
      <c r="H52" s="293"/>
    </row>
    <row r="53" spans="1:8" s="7" customFormat="1" ht="18.75">
      <c r="A53" s="64" t="s">
        <v>55</v>
      </c>
      <c r="B53" s="45">
        <f>'приложение 2 культура '!B50+'приложение 2 культура '!B56</f>
        <v>10</v>
      </c>
      <c r="C53" s="191">
        <f>D53/B53/12*1000</f>
        <v>68346.666666666672</v>
      </c>
      <c r="D53" s="289">
        <f>'приложение 2 культура '!C50+'приложение 2 культура '!C56</f>
        <v>8201.6</v>
      </c>
      <c r="E53" s="176">
        <f>C53/C54</f>
        <v>2.3443757252094701</v>
      </c>
      <c r="F53" s="261">
        <f>B57+B61</f>
        <v>10</v>
      </c>
      <c r="G53" s="261">
        <f>H53/F53/12*1000</f>
        <v>68346.666666666672</v>
      </c>
      <c r="H53" s="261">
        <f>D57+D61</f>
        <v>8201.6</v>
      </c>
    </row>
    <row r="54" spans="1:8" s="7" customFormat="1" ht="18.75">
      <c r="A54" s="64" t="s">
        <v>56</v>
      </c>
      <c r="B54" s="45">
        <f>'приложение 2 культура '!B51+'приложение 2 культура '!B57</f>
        <v>138.19999999999999</v>
      </c>
      <c r="C54" s="191">
        <f t="shared" ref="C54:C55" si="15">D54/B54/12*1000</f>
        <v>29153.461167390262</v>
      </c>
      <c r="D54" s="289">
        <f>'приложение 2 культура '!C51+'приложение 2 культура '!C57</f>
        <v>48348.100000000006</v>
      </c>
      <c r="E54" s="176">
        <f>C54/C54</f>
        <v>1</v>
      </c>
      <c r="F54" s="261">
        <f t="shared" ref="F54:H55" si="16">B58+B62</f>
        <v>138.19999999999999</v>
      </c>
      <c r="G54" s="261">
        <f t="shared" ref="G54:G55" si="17">H54/F54/12*1000</f>
        <v>29153.461167390262</v>
      </c>
      <c r="H54" s="261">
        <f t="shared" si="16"/>
        <v>48348.100000000006</v>
      </c>
    </row>
    <row r="55" spans="1:8" s="7" customFormat="1" ht="18.75">
      <c r="A55" s="64" t="s">
        <v>57</v>
      </c>
      <c r="B55" s="45">
        <f>'приложение 2 культура '!B52+'приложение 2 культура '!B58</f>
        <v>81.2</v>
      </c>
      <c r="C55" s="191">
        <f t="shared" si="15"/>
        <v>28670.566502463051</v>
      </c>
      <c r="D55" s="289">
        <f>'приложение 2 культура '!C52+'приложение 2 культура '!C58</f>
        <v>27936.6</v>
      </c>
      <c r="E55" s="176">
        <f>C55/C54</f>
        <v>0.9834361120227002</v>
      </c>
      <c r="F55" s="261">
        <f t="shared" si="16"/>
        <v>81.2</v>
      </c>
      <c r="G55" s="261">
        <f t="shared" si="17"/>
        <v>28670.566502463051</v>
      </c>
      <c r="H55" s="261">
        <f t="shared" si="16"/>
        <v>27936.6</v>
      </c>
    </row>
    <row r="56" spans="1:8" s="7" customFormat="1" ht="18.75">
      <c r="A56" s="163" t="s">
        <v>67</v>
      </c>
      <c r="B56" s="40"/>
      <c r="C56" s="177"/>
      <c r="D56" s="263"/>
      <c r="E56" s="163"/>
      <c r="F56" s="293"/>
      <c r="G56" s="261"/>
      <c r="H56" s="293"/>
    </row>
    <row r="57" spans="1:8" s="7" customFormat="1" ht="18.75">
      <c r="A57" s="64" t="s">
        <v>55</v>
      </c>
      <c r="B57" s="203">
        <f>'приложение 2 культура '!B50</f>
        <v>6</v>
      </c>
      <c r="C57" s="193">
        <f>D57/B57/12*1000</f>
        <v>66320.833333333343</v>
      </c>
      <c r="D57" s="264">
        <f>'приложение 2 культура '!C50</f>
        <v>4775.1000000000004</v>
      </c>
      <c r="E57" s="41">
        <f>C57/C58</f>
        <v>2.372347767098582</v>
      </c>
      <c r="F57" s="293"/>
      <c r="G57" s="261"/>
      <c r="H57" s="293"/>
    </row>
    <row r="58" spans="1:8" s="7" customFormat="1" ht="18.75">
      <c r="A58" s="64" t="s">
        <v>56</v>
      </c>
      <c r="B58" s="203">
        <f>'приложение 2 культура '!B51</f>
        <v>91.4</v>
      </c>
      <c r="C58" s="193">
        <f t="shared" ref="C58:C59" si="18">D58/B58/12*1000</f>
        <v>27955.780452224655</v>
      </c>
      <c r="D58" s="264">
        <f>'приложение 2 культура '!C51</f>
        <v>30661.9</v>
      </c>
      <c r="E58" s="41">
        <f>C58/C58</f>
        <v>1</v>
      </c>
      <c r="F58" s="293"/>
      <c r="G58" s="261"/>
      <c r="H58" s="293"/>
    </row>
    <row r="59" spans="1:8" s="7" customFormat="1" ht="18.75">
      <c r="A59" s="64" t="s">
        <v>57</v>
      </c>
      <c r="B59" s="203">
        <f>'приложение 2 культура '!B52</f>
        <v>62.9</v>
      </c>
      <c r="C59" s="193">
        <f t="shared" si="18"/>
        <v>28052.596714361418</v>
      </c>
      <c r="D59" s="264">
        <f>'приложение 2 культура '!C52</f>
        <v>21174.1</v>
      </c>
      <c r="E59" s="41">
        <f>C59/C58</f>
        <v>1.0034631929629803</v>
      </c>
      <c r="F59" s="293"/>
      <c r="G59" s="261"/>
      <c r="H59" s="293"/>
    </row>
    <row r="60" spans="1:8" s="7" customFormat="1" ht="18.75">
      <c r="A60" s="163" t="s">
        <v>68</v>
      </c>
      <c r="B60" s="40"/>
      <c r="C60" s="177"/>
      <c r="D60" s="263"/>
      <c r="E60" s="163"/>
      <c r="F60" s="293"/>
      <c r="G60" s="261"/>
      <c r="H60" s="293"/>
    </row>
    <row r="61" spans="1:8" s="7" customFormat="1" ht="18.75">
      <c r="A61" s="64" t="s">
        <v>55</v>
      </c>
      <c r="B61" s="203">
        <f>'приложение 2 культура '!B56</f>
        <v>4</v>
      </c>
      <c r="C61" s="193">
        <f>D61/B61/12*1000</f>
        <v>71385.416666666672</v>
      </c>
      <c r="D61" s="264">
        <f>'приложение 2 культура '!C56</f>
        <v>3426.5</v>
      </c>
      <c r="E61" s="41">
        <f>C61/C62</f>
        <v>2.2667418665400141</v>
      </c>
      <c r="F61" s="293"/>
      <c r="G61" s="261"/>
      <c r="H61" s="293"/>
    </row>
    <row r="62" spans="1:8" s="7" customFormat="1" ht="18.75">
      <c r="A62" s="64" t="s">
        <v>56</v>
      </c>
      <c r="B62" s="203">
        <f>'приложение 2 культура '!B57</f>
        <v>46.8</v>
      </c>
      <c r="C62" s="193">
        <f t="shared" ref="C62:C63" si="19">D62/B62/12*1000</f>
        <v>31492.521367521374</v>
      </c>
      <c r="D62" s="264">
        <f>'приложение 2 культура '!C57</f>
        <v>17686.2</v>
      </c>
      <c r="E62" s="41">
        <f>C62/C62</f>
        <v>1</v>
      </c>
      <c r="F62" s="293"/>
      <c r="G62" s="261"/>
      <c r="H62" s="293"/>
    </row>
    <row r="63" spans="1:8" s="7" customFormat="1" ht="18.75">
      <c r="A63" s="64" t="s">
        <v>57</v>
      </c>
      <c r="B63" s="203">
        <f>'приложение 2 культура '!B58</f>
        <v>18.3</v>
      </c>
      <c r="C63" s="193">
        <f t="shared" si="19"/>
        <v>30794.626593806923</v>
      </c>
      <c r="D63" s="264">
        <f>'приложение 2 культура '!C58</f>
        <v>6762.5</v>
      </c>
      <c r="E63" s="41">
        <f>C63/C62</f>
        <v>0.97783934904512915</v>
      </c>
      <c r="F63" s="293"/>
      <c r="G63" s="261"/>
      <c r="H63" s="293"/>
    </row>
    <row r="64" spans="1:8" s="7" customFormat="1" ht="19.5">
      <c r="A64" s="842" t="s">
        <v>69</v>
      </c>
      <c r="B64" s="842"/>
      <c r="C64" s="842"/>
      <c r="D64" s="842"/>
      <c r="E64" s="842"/>
      <c r="F64" s="293"/>
      <c r="G64" s="261"/>
      <c r="H64" s="293"/>
    </row>
    <row r="65" spans="1:8" s="7" customFormat="1" ht="18.75">
      <c r="A65" s="64" t="s">
        <v>55</v>
      </c>
      <c r="B65" s="47">
        <f>'приложение 2 культура '!B62+'приложение 2 культура '!B68+'приложение 2 культура '!B74</f>
        <v>10</v>
      </c>
      <c r="C65" s="198">
        <f>D65/B65/12*1000</f>
        <v>81743.333333333343</v>
      </c>
      <c r="D65" s="266">
        <f>'приложение 2 культура '!C62+'приложение 2 культура '!C68+'приложение 2 культура '!C74</f>
        <v>9809.2000000000007</v>
      </c>
      <c r="E65" s="176">
        <f>C65/C66</f>
        <v>2.0367116391183715</v>
      </c>
      <c r="F65" s="261">
        <f>B69+B73+B77</f>
        <v>10</v>
      </c>
      <c r="G65" s="261">
        <f>H65/F65/12*1000</f>
        <v>81743.333333333343</v>
      </c>
      <c r="H65" s="261">
        <f>D69+D73+D77</f>
        <v>9809.2000000000007</v>
      </c>
    </row>
    <row r="66" spans="1:8" s="7" customFormat="1" ht="18.75">
      <c r="A66" s="64" t="s">
        <v>56</v>
      </c>
      <c r="B66" s="47">
        <f>'приложение 2 культура '!B63+'приложение 2 культура '!B69+'приложение 2 культура '!B75</f>
        <v>165.3</v>
      </c>
      <c r="C66" s="198">
        <f t="shared" ref="C66:C67" si="20">D66/B66/12*1000</f>
        <v>40134.956644484766</v>
      </c>
      <c r="D66" s="266">
        <f>'приложение 2 культура '!C63+'приложение 2 культура '!C69+'приложение 2 культура '!C75</f>
        <v>79611.7</v>
      </c>
      <c r="E66" s="176">
        <f>C66/C66</f>
        <v>1</v>
      </c>
      <c r="F66" s="261">
        <f t="shared" ref="F66:H67" si="21">B70+B74+B78</f>
        <v>165.3</v>
      </c>
      <c r="G66" s="261">
        <f>H66/F66/12*1000</f>
        <v>40134.956644484766</v>
      </c>
      <c r="H66" s="261">
        <f t="shared" si="21"/>
        <v>79611.7</v>
      </c>
    </row>
    <row r="67" spans="1:8" s="7" customFormat="1" ht="18.75">
      <c r="A67" s="64" t="s">
        <v>57</v>
      </c>
      <c r="B67" s="47">
        <f>'приложение 2 культура '!B64+'приложение 2 культура '!B70+'приложение 2 культура '!B76</f>
        <v>130.9</v>
      </c>
      <c r="C67" s="198">
        <f t="shared" si="20"/>
        <v>31251.082251082247</v>
      </c>
      <c r="D67" s="266">
        <f>'приложение 2 культура '!C64+'приложение 2 культура '!C70+'приложение 2 культура '!C76</f>
        <v>49089.2</v>
      </c>
      <c r="E67" s="176">
        <f>C67/C66</f>
        <v>0.7786499566426387</v>
      </c>
      <c r="F67" s="261">
        <f t="shared" si="21"/>
        <v>130.9</v>
      </c>
      <c r="G67" s="261">
        <f t="shared" ref="G67" si="22">H67/F67/12*1000</f>
        <v>31251.082251082247</v>
      </c>
      <c r="H67" s="261">
        <f t="shared" si="21"/>
        <v>49089.2</v>
      </c>
    </row>
    <row r="68" spans="1:8" s="7" customFormat="1" ht="18.75">
      <c r="A68" s="163" t="s">
        <v>70</v>
      </c>
      <c r="B68" s="40"/>
      <c r="C68" s="177"/>
      <c r="D68" s="263"/>
      <c r="E68" s="163"/>
      <c r="F68" s="293"/>
      <c r="G68" s="261"/>
      <c r="H68" s="293"/>
    </row>
    <row r="69" spans="1:8" s="7" customFormat="1" ht="18.75">
      <c r="A69" s="64" t="s">
        <v>55</v>
      </c>
      <c r="B69" s="203">
        <f>'приложение 2 культура '!B62</f>
        <v>2.9</v>
      </c>
      <c r="C69" s="193">
        <f>D69/B69/12*1000</f>
        <v>105939.6551724138</v>
      </c>
      <c r="D69" s="264">
        <f>'приложение 2 культура '!C62</f>
        <v>3686.7</v>
      </c>
      <c r="E69" s="41">
        <f>C69/C70</f>
        <v>2.2590626812918102</v>
      </c>
      <c r="F69" s="293"/>
      <c r="G69" s="261"/>
      <c r="H69" s="293"/>
    </row>
    <row r="70" spans="1:8" s="7" customFormat="1" ht="18.75">
      <c r="A70" s="64" t="s">
        <v>56</v>
      </c>
      <c r="B70" s="203">
        <f>'приложение 2 культура '!B63</f>
        <v>67.8</v>
      </c>
      <c r="C70" s="193">
        <f t="shared" ref="C70:C71" si="23">D70/B70/12*1000</f>
        <v>46895.403146509343</v>
      </c>
      <c r="D70" s="264">
        <f>'приложение 2 культура '!C63</f>
        <v>38154.1</v>
      </c>
      <c r="E70" s="41">
        <f>C70/C70</f>
        <v>1</v>
      </c>
      <c r="F70" s="293"/>
      <c r="G70" s="261"/>
      <c r="H70" s="293"/>
    </row>
    <row r="71" spans="1:8" s="7" customFormat="1" ht="18.75">
      <c r="A71" s="64" t="s">
        <v>57</v>
      </c>
      <c r="B71" s="203">
        <f>'приложение 2 культура '!B64</f>
        <v>66.400000000000006</v>
      </c>
      <c r="C71" s="193">
        <f t="shared" si="23"/>
        <v>33617.72088353413</v>
      </c>
      <c r="D71" s="264">
        <f>'приложение 2 культура '!C64</f>
        <v>26786.6</v>
      </c>
      <c r="E71" s="41">
        <f>C71/C70</f>
        <v>0.71686601730465049</v>
      </c>
      <c r="F71" s="293"/>
      <c r="G71" s="261"/>
      <c r="H71" s="293"/>
    </row>
    <row r="72" spans="1:8" s="7" customFormat="1" ht="18.75">
      <c r="A72" s="163" t="s">
        <v>71</v>
      </c>
      <c r="B72" s="40"/>
      <c r="C72" s="177"/>
      <c r="D72" s="263"/>
      <c r="E72" s="163"/>
      <c r="F72" s="293"/>
      <c r="G72" s="261"/>
      <c r="H72" s="293"/>
    </row>
    <row r="73" spans="1:8" s="7" customFormat="1" ht="18.75">
      <c r="A73" s="64" t="s">
        <v>55</v>
      </c>
      <c r="B73" s="203">
        <f>'приложение 2 культура '!B68</f>
        <v>3.6</v>
      </c>
      <c r="C73" s="193">
        <f>D73/B73/12*1000</f>
        <v>73865.740740740745</v>
      </c>
      <c r="D73" s="264">
        <f>'приложение 2 культура '!C68</f>
        <v>3191</v>
      </c>
      <c r="E73" s="41">
        <f>C73/C74</f>
        <v>2.1596400190699336</v>
      </c>
      <c r="F73" s="293"/>
      <c r="G73" s="261"/>
      <c r="H73" s="293"/>
    </row>
    <row r="74" spans="1:8" s="7" customFormat="1" ht="18.75">
      <c r="A74" s="64" t="s">
        <v>56</v>
      </c>
      <c r="B74" s="203">
        <f>'приложение 2 культура '!B69</f>
        <v>56.5</v>
      </c>
      <c r="C74" s="193">
        <f t="shared" ref="C74:C75" si="24">D74/B74/12*1000</f>
        <v>34202.802359882007</v>
      </c>
      <c r="D74" s="264">
        <f>'приложение 2 культура '!C69</f>
        <v>23189.5</v>
      </c>
      <c r="E74" s="41">
        <f>C74/C74</f>
        <v>1</v>
      </c>
      <c r="F74" s="293"/>
      <c r="G74" s="261"/>
      <c r="H74" s="293"/>
    </row>
    <row r="75" spans="1:8" s="7" customFormat="1" ht="18.75">
      <c r="A75" s="64" t="s">
        <v>57</v>
      </c>
      <c r="B75" s="203">
        <f>'приложение 2 культура '!B70</f>
        <v>45.2</v>
      </c>
      <c r="C75" s="193">
        <f t="shared" si="24"/>
        <v>29093.473451327431</v>
      </c>
      <c r="D75" s="264">
        <f>'приложение 2 культура '!C70</f>
        <v>15780.3</v>
      </c>
      <c r="E75" s="41">
        <f>C75/C74</f>
        <v>0.85061665840143152</v>
      </c>
      <c r="F75" s="293"/>
      <c r="G75" s="261"/>
      <c r="H75" s="293"/>
    </row>
    <row r="76" spans="1:8" s="7" customFormat="1" ht="39" customHeight="1">
      <c r="A76" s="163" t="s">
        <v>72</v>
      </c>
      <c r="B76" s="40"/>
      <c r="C76" s="177"/>
      <c r="D76" s="263"/>
      <c r="E76" s="163"/>
      <c r="F76" s="293"/>
      <c r="G76" s="261"/>
      <c r="H76" s="293"/>
    </row>
    <row r="77" spans="1:8" s="7" customFormat="1" ht="18.75">
      <c r="A77" s="64" t="s">
        <v>55</v>
      </c>
      <c r="B77" s="203">
        <f>'приложение 2 культура '!B74</f>
        <v>3.5</v>
      </c>
      <c r="C77" s="193">
        <f>D77/B77/12*1000</f>
        <v>69797.619047619053</v>
      </c>
      <c r="D77" s="265">
        <f>'приложение 2 культура '!C74</f>
        <v>2931.5</v>
      </c>
      <c r="E77" s="41">
        <f>C77/C78</f>
        <v>1.8798029664512774</v>
      </c>
      <c r="F77" s="293"/>
      <c r="G77" s="261"/>
      <c r="H77" s="293"/>
    </row>
    <row r="78" spans="1:8" s="7" customFormat="1" ht="18.75">
      <c r="A78" s="64" t="s">
        <v>56</v>
      </c>
      <c r="B78" s="203">
        <f>'приложение 2 культура '!B75</f>
        <v>41</v>
      </c>
      <c r="C78" s="193">
        <f t="shared" ref="C78:C79" si="25">D78/B78/12*1000</f>
        <v>37130.284552845522</v>
      </c>
      <c r="D78" s="265">
        <f>'приложение 2 культура '!C75</f>
        <v>18268.099999999999</v>
      </c>
      <c r="E78" s="41">
        <f>C78/C78</f>
        <v>1</v>
      </c>
      <c r="F78" s="293"/>
      <c r="G78" s="261"/>
      <c r="H78" s="293"/>
    </row>
    <row r="79" spans="1:8" s="7" customFormat="1" ht="18.75">
      <c r="A79" s="64" t="s">
        <v>57</v>
      </c>
      <c r="B79" s="203">
        <f>'приложение 2 культура '!B76</f>
        <v>19.3</v>
      </c>
      <c r="C79" s="193">
        <f t="shared" si="25"/>
        <v>28161.917098445596</v>
      </c>
      <c r="D79" s="265">
        <f>'приложение 2 культура '!C76</f>
        <v>6522.3</v>
      </c>
      <c r="E79" s="41">
        <f>C79/C78</f>
        <v>0.75846219434069417</v>
      </c>
      <c r="F79" s="293"/>
      <c r="G79" s="261"/>
      <c r="H79" s="293"/>
    </row>
    <row r="80" spans="1:8" s="7" customFormat="1" ht="19.5">
      <c r="A80" s="842" t="s">
        <v>73</v>
      </c>
      <c r="B80" s="842"/>
      <c r="C80" s="842"/>
      <c r="D80" s="842"/>
      <c r="E80" s="842"/>
      <c r="F80" s="293"/>
      <c r="G80" s="261"/>
      <c r="H80" s="293"/>
    </row>
    <row r="81" spans="1:8" s="7" customFormat="1" ht="31.5">
      <c r="A81" s="163" t="s">
        <v>74</v>
      </c>
      <c r="B81" s="40"/>
      <c r="C81" s="177"/>
      <c r="D81" s="263"/>
      <c r="E81" s="163"/>
      <c r="F81" s="293"/>
      <c r="G81" s="261"/>
      <c r="H81" s="293"/>
    </row>
    <row r="82" spans="1:8" s="7" customFormat="1" ht="18.75">
      <c r="A82" s="64" t="s">
        <v>55</v>
      </c>
      <c r="B82" s="203">
        <f>'приложение 2 культура '!B80</f>
        <v>4.0999999999999996</v>
      </c>
      <c r="C82" s="193">
        <f>D82/B82/12*1000</f>
        <v>91536.58536585368</v>
      </c>
      <c r="D82" s="264">
        <f>'приложение 2 культура '!C80</f>
        <v>4503.6000000000004</v>
      </c>
      <c r="E82" s="41">
        <f>C82/C83</f>
        <v>1.2202889959832979</v>
      </c>
      <c r="F82" s="293"/>
      <c r="G82" s="261"/>
      <c r="H82" s="293"/>
    </row>
    <row r="83" spans="1:8" s="7" customFormat="1" ht="18.75">
      <c r="A83" s="64" t="s">
        <v>56</v>
      </c>
      <c r="B83" s="203">
        <f>'приложение 2 культура '!B81</f>
        <v>102.3</v>
      </c>
      <c r="C83" s="193">
        <f t="shared" ref="C83:C84" si="26">D83/B83/12*1000</f>
        <v>75012.218963831867</v>
      </c>
      <c r="D83" s="264">
        <f>'приложение 2 культура '!C81</f>
        <v>92085</v>
      </c>
      <c r="E83" s="41">
        <f>C83/C83</f>
        <v>1</v>
      </c>
      <c r="F83" s="293"/>
      <c r="G83" s="261"/>
      <c r="H83" s="293"/>
    </row>
    <row r="84" spans="1:8" s="7" customFormat="1" ht="18.75">
      <c r="A84" s="64" t="s">
        <v>57</v>
      </c>
      <c r="B84" s="203">
        <f>'приложение 2 культура '!B82</f>
        <v>57.8</v>
      </c>
      <c r="C84" s="193">
        <f t="shared" si="26"/>
        <v>38813.725490196084</v>
      </c>
      <c r="D84" s="264">
        <f>'приложение 2 культура '!C82</f>
        <v>26921.200000000001</v>
      </c>
      <c r="E84" s="41">
        <f>C84/C83</f>
        <v>0.51743204009083688</v>
      </c>
      <c r="F84" s="293"/>
      <c r="G84" s="261"/>
      <c r="H84" s="293"/>
    </row>
    <row r="85" spans="1:8" s="7" customFormat="1" ht="19.5">
      <c r="A85" s="842" t="s">
        <v>75</v>
      </c>
      <c r="B85" s="842"/>
      <c r="C85" s="842"/>
      <c r="D85" s="842"/>
      <c r="E85" s="842"/>
      <c r="F85" s="293"/>
      <c r="G85" s="261"/>
      <c r="H85" s="293"/>
    </row>
    <row r="86" spans="1:8" s="7" customFormat="1" ht="18.75">
      <c r="A86" s="64" t="s">
        <v>55</v>
      </c>
      <c r="B86" s="47">
        <f>'приложение 2 культура '!B86+'приложение 2 культура '!B92</f>
        <v>8</v>
      </c>
      <c r="C86" s="198">
        <f>D86/B86/12*1000</f>
        <v>57209.375</v>
      </c>
      <c r="D86" s="266">
        <f>'приложение 2 культура '!C86+'приложение 2 культура '!C92</f>
        <v>5492.1</v>
      </c>
      <c r="E86" s="176">
        <f>C86/C87</f>
        <v>1.4003143255768415</v>
      </c>
      <c r="F86" s="261">
        <f>B90+B94</f>
        <v>8</v>
      </c>
      <c r="G86" s="261">
        <f>H86/F86/12*1000</f>
        <v>57209.375</v>
      </c>
      <c r="H86" s="261">
        <f>D90+D94</f>
        <v>5492.1</v>
      </c>
    </row>
    <row r="87" spans="1:8" s="7" customFormat="1" ht="18.75">
      <c r="A87" s="64" t="s">
        <v>56</v>
      </c>
      <c r="B87" s="47">
        <f>'приложение 2 культура '!B87+'приложение 2 культура '!B93</f>
        <v>75</v>
      </c>
      <c r="C87" s="198">
        <f t="shared" ref="C87:C88" si="27">D87/B87/12*1000</f>
        <v>40854.666666666664</v>
      </c>
      <c r="D87" s="266">
        <f>'приложение 2 культура '!C87+'приложение 2 культура '!C93</f>
        <v>36769.199999999997</v>
      </c>
      <c r="E87" s="176">
        <f>C87/C87</f>
        <v>1</v>
      </c>
      <c r="F87" s="261">
        <f t="shared" ref="F87:H88" si="28">B91+B95</f>
        <v>75</v>
      </c>
      <c r="G87" s="261">
        <f>H87/F87/12*1000</f>
        <v>40854.666666666664</v>
      </c>
      <c r="H87" s="261">
        <f t="shared" si="28"/>
        <v>36769.199999999997</v>
      </c>
    </row>
    <row r="88" spans="1:8" s="7" customFormat="1" ht="18.75">
      <c r="A88" s="64" t="s">
        <v>57</v>
      </c>
      <c r="B88" s="47">
        <f>'приложение 2 культура '!B88+'приложение 2 культура '!B94</f>
        <v>26.2</v>
      </c>
      <c r="C88" s="198">
        <f t="shared" si="27"/>
        <v>27309.796437659035</v>
      </c>
      <c r="D88" s="266">
        <f>'приложение 2 культура '!C88+'приложение 2 культура '!C94</f>
        <v>8586.2000000000007</v>
      </c>
      <c r="E88" s="176">
        <f>C88/C87</f>
        <v>0.6684621039863019</v>
      </c>
      <c r="F88" s="261">
        <f t="shared" si="28"/>
        <v>26.2</v>
      </c>
      <c r="G88" s="261">
        <f t="shared" ref="G88" si="29">H88/F88/12*1000</f>
        <v>27309.796437659035</v>
      </c>
      <c r="H88" s="261">
        <f t="shared" si="28"/>
        <v>8586.2000000000007</v>
      </c>
    </row>
    <row r="89" spans="1:8" s="7" customFormat="1" ht="18.75">
      <c r="A89" s="163" t="s">
        <v>76</v>
      </c>
      <c r="B89" s="40"/>
      <c r="C89" s="177"/>
      <c r="D89" s="263"/>
      <c r="E89" s="163"/>
      <c r="F89" s="293"/>
      <c r="G89" s="261"/>
      <c r="H89" s="293"/>
    </row>
    <row r="90" spans="1:8" s="7" customFormat="1" ht="18.75">
      <c r="A90" s="64" t="s">
        <v>55</v>
      </c>
      <c r="B90" s="203">
        <f>'приложение 2 культура '!B86</f>
        <v>4</v>
      </c>
      <c r="C90" s="193">
        <f>D90/B90/12*1000</f>
        <v>58022.916666666664</v>
      </c>
      <c r="D90" s="264">
        <f>'приложение 2 культура '!C86</f>
        <v>2785.1</v>
      </c>
      <c r="E90" s="41">
        <f>C90/C91</f>
        <v>1.4369608891958827</v>
      </c>
      <c r="F90" s="293"/>
      <c r="G90" s="261"/>
      <c r="H90" s="293"/>
    </row>
    <row r="91" spans="1:8" s="7" customFormat="1" ht="18.75">
      <c r="A91" s="64" t="s">
        <v>56</v>
      </c>
      <c r="B91" s="203">
        <f>'приложение 2 культура '!B87</f>
        <v>49</v>
      </c>
      <c r="C91" s="193">
        <f t="shared" ref="C91:C92" si="30">D91/B91/12*1000</f>
        <v>40378.911564625843</v>
      </c>
      <c r="D91" s="264">
        <f>'приложение 2 культура '!C87</f>
        <v>23742.799999999999</v>
      </c>
      <c r="E91" s="41">
        <f>C91/C91</f>
        <v>1</v>
      </c>
      <c r="F91" s="293"/>
      <c r="G91" s="261"/>
      <c r="H91" s="293"/>
    </row>
    <row r="92" spans="1:8" s="7" customFormat="1" ht="18.75">
      <c r="A92" s="64" t="s">
        <v>57</v>
      </c>
      <c r="B92" s="203">
        <f>'приложение 2 культура '!B88</f>
        <v>16.5</v>
      </c>
      <c r="C92" s="193">
        <f t="shared" si="30"/>
        <v>25944.949494949498</v>
      </c>
      <c r="D92" s="264">
        <f>'приложение 2 культура '!C88</f>
        <v>5137.1000000000004</v>
      </c>
      <c r="E92" s="41">
        <f>C92/C91</f>
        <v>0.64253711874885466</v>
      </c>
      <c r="F92" s="293"/>
      <c r="G92" s="261"/>
      <c r="H92" s="293"/>
    </row>
    <row r="93" spans="1:8" s="7" customFormat="1" ht="18.75">
      <c r="A93" s="163" t="s">
        <v>77</v>
      </c>
      <c r="B93" s="40"/>
      <c r="C93" s="177"/>
      <c r="D93" s="263"/>
      <c r="E93" s="163"/>
      <c r="F93" s="293"/>
      <c r="G93" s="261"/>
      <c r="H93" s="293"/>
    </row>
    <row r="94" spans="1:8" s="7" customFormat="1" ht="18.75">
      <c r="A94" s="64" t="s">
        <v>55</v>
      </c>
      <c r="B94" s="203">
        <f>'приложение 2 культура '!B92</f>
        <v>4</v>
      </c>
      <c r="C94" s="193">
        <f>D94/B94/12*1000</f>
        <v>56395.833333333336</v>
      </c>
      <c r="D94" s="264">
        <f>'приложение 2 культура '!C92</f>
        <v>2707</v>
      </c>
      <c r="E94" s="41">
        <f>C94/C95</f>
        <v>1.3507569243996806</v>
      </c>
      <c r="F94" s="293"/>
      <c r="G94" s="261"/>
      <c r="H94" s="293"/>
    </row>
    <row r="95" spans="1:8" s="7" customFormat="1" ht="18.75">
      <c r="A95" s="64" t="s">
        <v>56</v>
      </c>
      <c r="B95" s="203">
        <f>'приложение 2 культура '!B93</f>
        <v>26</v>
      </c>
      <c r="C95" s="193">
        <f t="shared" ref="C95:C96" si="31">D95/B95/12*1000</f>
        <v>41751.282051282054</v>
      </c>
      <c r="D95" s="264">
        <f>'приложение 2 культура '!C93</f>
        <v>13026.4</v>
      </c>
      <c r="E95" s="41">
        <f>C95/C95</f>
        <v>1</v>
      </c>
      <c r="F95" s="293"/>
      <c r="G95" s="261"/>
      <c r="H95" s="293"/>
    </row>
    <row r="96" spans="1:8" s="7" customFormat="1" ht="18.75">
      <c r="A96" s="64" t="s">
        <v>57</v>
      </c>
      <c r="B96" s="203">
        <f>'приложение 2 культура '!B94</f>
        <v>9.6999999999999993</v>
      </c>
      <c r="C96" s="193">
        <f t="shared" si="31"/>
        <v>29631.443298969076</v>
      </c>
      <c r="D96" s="264">
        <f>'приложение 2 культура '!C94</f>
        <v>3449.1</v>
      </c>
      <c r="E96" s="41">
        <f>C96/C95</f>
        <v>0.70971337509045873</v>
      </c>
      <c r="F96" s="293"/>
      <c r="G96" s="261"/>
      <c r="H96" s="293"/>
    </row>
    <row r="97" spans="1:8" s="7" customFormat="1" ht="19.5">
      <c r="A97" s="843" t="s">
        <v>78</v>
      </c>
      <c r="B97" s="844"/>
      <c r="C97" s="844"/>
      <c r="D97" s="844"/>
      <c r="E97" s="845"/>
      <c r="F97" s="293"/>
      <c r="G97" s="261"/>
      <c r="H97" s="293"/>
    </row>
    <row r="98" spans="1:8" s="7" customFormat="1" ht="18.75">
      <c r="A98" s="163" t="s">
        <v>79</v>
      </c>
      <c r="B98" s="203"/>
      <c r="C98" s="198"/>
      <c r="D98" s="276"/>
      <c r="E98" s="41"/>
      <c r="F98" s="293"/>
      <c r="G98" s="261"/>
      <c r="H98" s="293"/>
    </row>
    <row r="99" spans="1:8" s="7" customFormat="1" ht="18.75">
      <c r="A99" s="64" t="s">
        <v>55</v>
      </c>
      <c r="B99" s="203">
        <f>'приложение 2 культура '!B98</f>
        <v>2</v>
      </c>
      <c r="C99" s="193">
        <f t="shared" ref="C99:C101" si="32">D99/B99/12*1000</f>
        <v>74283.333333333328</v>
      </c>
      <c r="D99" s="264">
        <f>'приложение 2 культура '!C98</f>
        <v>1782.8</v>
      </c>
      <c r="E99" s="41">
        <f>C99/C100</f>
        <v>2.3280229825019587</v>
      </c>
      <c r="F99" s="293"/>
      <c r="G99" s="261"/>
      <c r="H99" s="293"/>
    </row>
    <row r="100" spans="1:8" s="7" customFormat="1" ht="18.75">
      <c r="A100" s="64" t="s">
        <v>56</v>
      </c>
      <c r="B100" s="203">
        <f>'приложение 2 культура '!B99</f>
        <v>1</v>
      </c>
      <c r="C100" s="193">
        <f t="shared" si="32"/>
        <v>31908.333333333332</v>
      </c>
      <c r="D100" s="264">
        <f>'приложение 2 культура '!C99</f>
        <v>382.9</v>
      </c>
      <c r="E100" s="41">
        <f>C100/C100</f>
        <v>1</v>
      </c>
      <c r="F100" s="293"/>
      <c r="G100" s="261"/>
      <c r="H100" s="293"/>
    </row>
    <row r="101" spans="1:8" s="7" customFormat="1" ht="18.75">
      <c r="A101" s="64" t="s">
        <v>57</v>
      </c>
      <c r="B101" s="203">
        <f>'приложение 2 культура '!B100</f>
        <v>9</v>
      </c>
      <c r="C101" s="193">
        <f t="shared" si="32"/>
        <v>35839.814814814818</v>
      </c>
      <c r="D101" s="264">
        <f>'приложение 2 культура '!C100</f>
        <v>3870.7</v>
      </c>
      <c r="E101" s="41">
        <f>C101/C100</f>
        <v>1.1232117466121123</v>
      </c>
      <c r="F101" s="293"/>
      <c r="G101" s="261"/>
      <c r="H101" s="293"/>
    </row>
    <row r="102" spans="1:8" s="7" customFormat="1" ht="37.5" customHeight="1">
      <c r="A102" s="835" t="s">
        <v>80</v>
      </c>
      <c r="B102" s="836"/>
      <c r="C102" s="836"/>
      <c r="D102" s="836"/>
      <c r="E102" s="837"/>
      <c r="F102" s="293"/>
      <c r="G102" s="261"/>
      <c r="H102" s="293"/>
    </row>
    <row r="103" spans="1:8" s="7" customFormat="1" ht="18.75">
      <c r="A103" s="180" t="s">
        <v>55</v>
      </c>
      <c r="B103" s="191">
        <f>'приложение 2 культура '!B791</f>
        <v>139.4</v>
      </c>
      <c r="C103" s="191">
        <f>D103/B103/12*1000</f>
        <v>63649.091343854598</v>
      </c>
      <c r="D103" s="300">
        <f>'приложение 2 культура '!C791</f>
        <v>106472.19999999998</v>
      </c>
      <c r="E103" s="176">
        <f>C103/C104</f>
        <v>1.5366820995737736</v>
      </c>
      <c r="F103" s="261" t="e">
        <f>B109+B118+B123+B128+B134+B143+B148+B156+B160+B164+B168+B177+B185+B189+B193+B197+B201+B205+B209+B213+B217+B221+B225+B229+B238+B243+B252+B257+B266+B271+B280+B285+B297+B305+B309+B318+B323+B328+B337+B342+B351+#REF!+#REF!+#REF!+B359+B363+B367+B371+B375+B379+B383+B387+B391+B395+B399+B403+B407+B411+B415+B419+B423+B431+#REF!+B440+B448+B452+B456+B460+B469+B474+B479+B488+B493+B502+B507+B512+B521+B526+B534+B538+B542+B546+B550+B556+B565+B570+B582+B586+B591+B599+B603+B611+B615+B620</f>
        <v>#REF!</v>
      </c>
      <c r="G103" s="261"/>
      <c r="H103" s="293"/>
    </row>
    <row r="104" spans="1:8" s="7" customFormat="1" ht="18.75">
      <c r="A104" s="180" t="s">
        <v>56</v>
      </c>
      <c r="B104" s="191">
        <f>'приложение 2 культура '!B792</f>
        <v>1690.2999999999997</v>
      </c>
      <c r="C104" s="191">
        <f t="shared" ref="C104:C105" si="33">D104/B104/12*1000</f>
        <v>41419.816995010755</v>
      </c>
      <c r="D104" s="300">
        <f>'приложение 2 культура '!C792</f>
        <v>840143</v>
      </c>
      <c r="E104" s="176">
        <f>C104/C104</f>
        <v>1</v>
      </c>
      <c r="F104" s="261" t="e">
        <f>B110+B119+B124+B129+B135+B144+B149+B157+B161+B165+B169+B178+B186+B190+B194+B198+B202+B206+B210+B214+B218+B222+B226+B230+B239+B244+B253+B258+B267+B272+B281+B286+B298+B306+B310+B319+B324+B329+B338+B343+B352+#REF!+#REF!+#REF!+B360+B364+B368+B372+B376+B380+B384+B388+B392+B396+B400+B404+B408+B412+B416+B420+B424+B432+#REF!+B441+B449+B453+B457+B461+B470+B475+B480+B489+B494+B503+B508+B513+B522+B527+B535+B539+B543+B547+B551+B557+B566+B571+B583+B587+B592+B600+B604+B612+B616+B621</f>
        <v>#REF!</v>
      </c>
      <c r="G104" s="261"/>
      <c r="H104" s="293"/>
    </row>
    <row r="105" spans="1:8" s="7" customFormat="1" ht="18.75">
      <c r="A105" s="180" t="s">
        <v>57</v>
      </c>
      <c r="B105" s="191">
        <f>'приложение 2 культура '!B793</f>
        <v>801.3</v>
      </c>
      <c r="C105" s="191">
        <f t="shared" si="33"/>
        <v>24044.115811805819</v>
      </c>
      <c r="D105" s="300">
        <f>'приложение 2 культура '!C793</f>
        <v>231198.6</v>
      </c>
      <c r="E105" s="176">
        <f>C105/C104</f>
        <v>0.58049787652857243</v>
      </c>
      <c r="F105" s="261" t="e">
        <f>B111+B120+B125+B130+B136+B145+B150+B158+B162+B166+B170+B179+B187+B191+B195+B199+B203+B207+B211+B215+B219+B223+B227+B231+B240+B245+B254+B259+B268+B273+B282+B287+B299+B307+B311+B320+B325+B330+B339+B344+B353+#REF!+#REF!+#REF!+B361+B365+B369+B373+B377+B381+B385+B389+B393+B397+B401+B405+B409+B413+B417+B421+B425+B433+#REF!+B442+B450+B454+B458+B462+B471+B476+B481+B490+B495+B504+B509+B514+B523+B528+B536+B540+B544+B548+B552+B558+B567+B572+B584+B588+B593+B601+B605+B613+B617+B622</f>
        <v>#REF!</v>
      </c>
      <c r="G105" s="261"/>
      <c r="H105" s="293"/>
    </row>
    <row r="106" spans="1:8" s="7" customFormat="1" ht="19.5">
      <c r="A106" s="838" t="s">
        <v>19</v>
      </c>
      <c r="B106" s="839"/>
      <c r="C106" s="839"/>
      <c r="D106" s="839"/>
      <c r="E106" s="840"/>
      <c r="F106" s="293"/>
      <c r="G106" s="261"/>
      <c r="H106" s="293"/>
    </row>
    <row r="107" spans="1:8">
      <c r="A107" s="50" t="s">
        <v>61</v>
      </c>
      <c r="B107" s="183"/>
      <c r="C107" s="177"/>
      <c r="D107" s="267"/>
      <c r="E107" s="41"/>
    </row>
    <row r="108" spans="1:8">
      <c r="A108" s="51" t="s">
        <v>81</v>
      </c>
      <c r="B108" s="184"/>
      <c r="C108" s="42"/>
      <c r="D108" s="264"/>
      <c r="E108" s="41"/>
    </row>
    <row r="109" spans="1:8">
      <c r="A109" s="64" t="s">
        <v>55</v>
      </c>
      <c r="B109" s="203">
        <f>'приложение 2 культура '!B112</f>
        <v>1</v>
      </c>
      <c r="C109" s="193">
        <f>D109/B109/12*1000</f>
        <v>64125</v>
      </c>
      <c r="D109" s="265">
        <f>'приложение 2 культура '!C112</f>
        <v>769.5</v>
      </c>
      <c r="E109" s="41">
        <f>C109/C110</f>
        <v>1.0377224199288257</v>
      </c>
    </row>
    <row r="110" spans="1:8">
      <c r="A110" s="64" t="s">
        <v>56</v>
      </c>
      <c r="B110" s="203">
        <f>'приложение 2 культура '!B113</f>
        <v>39.6</v>
      </c>
      <c r="C110" s="193">
        <f t="shared" ref="C110:C111" si="34">D110/B110/12*1000</f>
        <v>61793.981481481474</v>
      </c>
      <c r="D110" s="265">
        <f>'приложение 2 культура '!C113</f>
        <v>29364.5</v>
      </c>
      <c r="E110" s="41">
        <f>C110/C110</f>
        <v>1</v>
      </c>
    </row>
    <row r="111" spans="1:8">
      <c r="A111" s="64" t="s">
        <v>57</v>
      </c>
      <c r="B111" s="203">
        <f>'приложение 2 культура '!B114</f>
        <v>29.2</v>
      </c>
      <c r="C111" s="193">
        <f t="shared" si="34"/>
        <v>28055.079908675798</v>
      </c>
      <c r="D111" s="265">
        <f>'приложение 2 культура '!C114</f>
        <v>9830.5</v>
      </c>
      <c r="E111" s="41">
        <f>C111/C110</f>
        <v>0.45400990899224369</v>
      </c>
    </row>
    <row r="112" spans="1:8" ht="19.5">
      <c r="A112" s="838" t="s">
        <v>82</v>
      </c>
      <c r="B112" s="839"/>
      <c r="C112" s="839"/>
      <c r="D112" s="839"/>
      <c r="E112" s="840"/>
    </row>
    <row r="113" spans="1:6765">
      <c r="A113" s="197" t="s">
        <v>55</v>
      </c>
      <c r="B113" s="47">
        <f>'приложение 2 культура '!B137</f>
        <v>4.4000000000000004</v>
      </c>
      <c r="C113" s="198">
        <f>D113/B113/12*1000</f>
        <v>42471.590909090904</v>
      </c>
      <c r="D113" s="266">
        <f>'приложение 2 культура '!C137</f>
        <v>2242.5</v>
      </c>
      <c r="E113" s="175">
        <f>C113/C114</f>
        <v>0.93884888584057968</v>
      </c>
      <c r="F113" s="258">
        <f>B118+B123+B128</f>
        <v>4.4000000000000004</v>
      </c>
      <c r="G113" s="258">
        <f>H113/F113/12*1000</f>
        <v>42471.590909090904</v>
      </c>
      <c r="H113" s="258">
        <f>D118+D123+D128</f>
        <v>2242.5</v>
      </c>
    </row>
    <row r="114" spans="1:6765">
      <c r="A114" s="197" t="s">
        <v>56</v>
      </c>
      <c r="B114" s="47">
        <f>'приложение 2 культура '!B138</f>
        <v>38.700000000000003</v>
      </c>
      <c r="C114" s="198">
        <f t="shared" ref="C114:C115" si="35">D114/B114/12*1000</f>
        <v>45237.941429801889</v>
      </c>
      <c r="D114" s="266">
        <f>'приложение 2 культура '!C138</f>
        <v>21008.5</v>
      </c>
      <c r="E114" s="175">
        <f>C114/C114</f>
        <v>1</v>
      </c>
      <c r="F114" s="258">
        <f t="shared" ref="F114:F115" si="36">B119+B124+B129</f>
        <v>38.700000000000003</v>
      </c>
      <c r="G114" s="258">
        <f t="shared" ref="G114:G115" si="37">H114/F114/12*1000</f>
        <v>45237.941429801889</v>
      </c>
      <c r="H114" s="258">
        <f t="shared" ref="H114:H115" si="38">D119+D124+D129</f>
        <v>21008.5</v>
      </c>
    </row>
    <row r="115" spans="1:6765">
      <c r="A115" s="197" t="s">
        <v>57</v>
      </c>
      <c r="B115" s="47">
        <f>'приложение 2 культура '!B139</f>
        <v>14.7</v>
      </c>
      <c r="C115" s="198">
        <f t="shared" si="35"/>
        <v>21527.777777777781</v>
      </c>
      <c r="D115" s="266">
        <f>'приложение 2 культура '!C139</f>
        <v>3797.5</v>
      </c>
      <c r="E115" s="175">
        <f>C115/C114</f>
        <v>0.4758788109574697</v>
      </c>
      <c r="F115" s="258">
        <f t="shared" si="36"/>
        <v>14.7</v>
      </c>
      <c r="G115" s="258">
        <f t="shared" si="37"/>
        <v>21527.777777777781</v>
      </c>
      <c r="H115" s="258">
        <f t="shared" si="38"/>
        <v>3797.5</v>
      </c>
    </row>
    <row r="116" spans="1:6765">
      <c r="A116" s="52" t="s">
        <v>58</v>
      </c>
      <c r="B116" s="67"/>
      <c r="C116" s="42"/>
      <c r="D116" s="268"/>
      <c r="E116" s="41"/>
    </row>
    <row r="117" spans="1:6765" ht="33.75" customHeight="1">
      <c r="A117" s="53" t="s">
        <v>83</v>
      </c>
      <c r="B117" s="54"/>
      <c r="C117" s="177"/>
      <c r="D117" s="269"/>
      <c r="E117" s="53"/>
    </row>
    <row r="118" spans="1:6765">
      <c r="A118" s="64" t="s">
        <v>55</v>
      </c>
      <c r="B118" s="203">
        <f>'приложение 2 культура '!B119</f>
        <v>1</v>
      </c>
      <c r="C118" s="193">
        <f>D118/B118/12*1000</f>
        <v>38983.333333333336</v>
      </c>
      <c r="D118" s="265">
        <f>'приложение 2 культура '!C119</f>
        <v>467.8</v>
      </c>
      <c r="E118" s="41">
        <f>C118/C119</f>
        <v>0.85753745958008853</v>
      </c>
    </row>
    <row r="119" spans="1:6765">
      <c r="A119" s="64" t="s">
        <v>56</v>
      </c>
      <c r="B119" s="203">
        <f>'приложение 2 культура '!B120</f>
        <v>16.100000000000001</v>
      </c>
      <c r="C119" s="193">
        <f t="shared" ref="C119:C120" si="39">D119/B119/12*1000</f>
        <v>45459.627329192539</v>
      </c>
      <c r="D119" s="265">
        <f>'приложение 2 культура '!C120</f>
        <v>8782.7999999999993</v>
      </c>
      <c r="E119" s="41">
        <f>C119/C119</f>
        <v>1</v>
      </c>
    </row>
    <row r="120" spans="1:6765">
      <c r="A120" s="181" t="s">
        <v>57</v>
      </c>
      <c r="B120" s="203">
        <f>'приложение 2 культура '!B121</f>
        <v>1.1000000000000001</v>
      </c>
      <c r="C120" s="193">
        <f t="shared" si="39"/>
        <v>22787.878787878784</v>
      </c>
      <c r="D120" s="265">
        <f>'приложение 2 культура '!C121</f>
        <v>300.8</v>
      </c>
      <c r="E120" s="41">
        <f>C120/C119</f>
        <v>0.50127728990961673</v>
      </c>
    </row>
    <row r="121" spans="1:6765">
      <c r="A121" s="55" t="s">
        <v>66</v>
      </c>
      <c r="B121" s="185"/>
      <c r="C121" s="42"/>
      <c r="D121" s="268"/>
      <c r="E121" s="41"/>
    </row>
    <row r="122" spans="1:6765" s="57" customFormat="1" ht="32.25" customHeight="1">
      <c r="A122" s="56" t="s">
        <v>84</v>
      </c>
      <c r="B122" s="43"/>
      <c r="C122" s="177"/>
      <c r="D122" s="269"/>
      <c r="E122" s="56"/>
      <c r="F122" s="296"/>
      <c r="G122" s="297"/>
      <c r="H122" s="841"/>
      <c r="I122" s="841"/>
      <c r="J122" s="841"/>
      <c r="K122" s="841"/>
      <c r="L122" s="841"/>
      <c r="M122" s="841"/>
      <c r="N122" s="841"/>
      <c r="O122" s="841"/>
      <c r="P122" s="841"/>
      <c r="Q122" s="841"/>
      <c r="R122" s="841"/>
      <c r="S122" s="841"/>
      <c r="T122" s="841"/>
      <c r="U122" s="841"/>
      <c r="V122" s="841"/>
      <c r="W122" s="841"/>
      <c r="X122" s="841"/>
      <c r="Y122" s="841"/>
      <c r="Z122" s="841"/>
      <c r="AA122" s="841"/>
      <c r="AB122" s="841"/>
      <c r="AC122" s="841"/>
      <c r="AD122" s="841"/>
      <c r="AE122" s="841"/>
      <c r="AF122" s="841"/>
      <c r="AG122" s="841"/>
      <c r="AH122" s="841"/>
      <c r="AI122" s="841"/>
      <c r="AJ122" s="841"/>
      <c r="AK122" s="841"/>
      <c r="AL122" s="841"/>
      <c r="AM122" s="841"/>
      <c r="AN122" s="841"/>
      <c r="AO122" s="841"/>
      <c r="AP122" s="841"/>
      <c r="AQ122" s="841"/>
      <c r="AR122" s="841"/>
      <c r="AS122" s="841"/>
      <c r="AT122" s="841"/>
      <c r="AU122" s="841"/>
      <c r="AV122" s="841"/>
      <c r="AW122" s="841"/>
      <c r="AX122" s="841"/>
      <c r="AY122" s="841"/>
      <c r="AZ122" s="841"/>
      <c r="BA122" s="841"/>
      <c r="BB122" s="841"/>
      <c r="BC122" s="841"/>
      <c r="BD122" s="841"/>
      <c r="BE122" s="841"/>
      <c r="BF122" s="841"/>
      <c r="BG122" s="841"/>
      <c r="BH122" s="841"/>
      <c r="BI122" s="841"/>
      <c r="BJ122" s="841"/>
      <c r="BK122" s="841"/>
      <c r="BL122" s="841"/>
      <c r="BM122" s="841"/>
      <c r="BN122" s="841"/>
      <c r="BO122" s="841"/>
      <c r="BP122" s="841"/>
      <c r="BQ122" s="841"/>
      <c r="BR122" s="841"/>
      <c r="BS122" s="841"/>
      <c r="BT122" s="841"/>
      <c r="BU122" s="841"/>
      <c r="BV122" s="841"/>
      <c r="BW122" s="841"/>
      <c r="BX122" s="841"/>
      <c r="BY122" s="841"/>
      <c r="BZ122" s="841"/>
      <c r="CA122" s="841"/>
      <c r="CB122" s="841"/>
      <c r="CC122" s="841"/>
      <c r="CD122" s="841"/>
      <c r="CE122" s="841"/>
      <c r="CF122" s="841"/>
      <c r="CG122" s="841"/>
      <c r="CH122" s="841"/>
      <c r="CI122" s="841"/>
      <c r="CJ122" s="841"/>
      <c r="CK122" s="841"/>
      <c r="CL122" s="841"/>
      <c r="CM122" s="841"/>
      <c r="CN122" s="841"/>
      <c r="CO122" s="841"/>
      <c r="CP122" s="841"/>
      <c r="CQ122" s="841"/>
      <c r="CR122" s="841"/>
      <c r="CS122" s="841"/>
      <c r="CT122" s="841"/>
      <c r="CU122" s="841"/>
      <c r="CV122" s="841"/>
      <c r="CW122" s="841"/>
      <c r="CX122" s="841"/>
      <c r="CY122" s="841"/>
      <c r="CZ122" s="841"/>
      <c r="DA122" s="841"/>
      <c r="DB122" s="841"/>
      <c r="DC122" s="841"/>
      <c r="DD122" s="841"/>
      <c r="DE122" s="841"/>
      <c r="DF122" s="841"/>
      <c r="DG122" s="841"/>
      <c r="DH122" s="841"/>
      <c r="DI122" s="841"/>
      <c r="DJ122" s="841"/>
      <c r="DK122" s="841"/>
      <c r="DL122" s="841"/>
      <c r="DM122" s="841"/>
      <c r="DN122" s="841"/>
      <c r="DO122" s="841"/>
      <c r="DP122" s="841"/>
      <c r="DQ122" s="841"/>
      <c r="DR122" s="841"/>
      <c r="DS122" s="841"/>
      <c r="DT122" s="841"/>
      <c r="DU122" s="841"/>
      <c r="DV122" s="841"/>
      <c r="DW122" s="841"/>
      <c r="DX122" s="841"/>
      <c r="DY122" s="841"/>
      <c r="DZ122" s="841"/>
      <c r="EA122" s="841"/>
      <c r="EB122" s="841"/>
      <c r="EC122" s="841"/>
      <c r="ED122" s="841"/>
      <c r="EE122" s="841"/>
      <c r="EF122" s="841"/>
      <c r="EG122" s="841"/>
      <c r="EH122" s="841"/>
      <c r="EI122" s="841"/>
      <c r="EJ122" s="841"/>
      <c r="EK122" s="841"/>
      <c r="EL122" s="841"/>
      <c r="EM122" s="841"/>
      <c r="EN122" s="841"/>
      <c r="EO122" s="841"/>
      <c r="EP122" s="841"/>
      <c r="EQ122" s="841"/>
      <c r="ER122" s="841"/>
      <c r="ES122" s="841"/>
      <c r="ET122" s="841"/>
      <c r="EU122" s="841"/>
      <c r="EV122" s="841"/>
      <c r="EW122" s="841"/>
      <c r="EX122" s="841"/>
      <c r="EY122" s="841"/>
      <c r="EZ122" s="841"/>
      <c r="FA122" s="841"/>
      <c r="FB122" s="841"/>
      <c r="FC122" s="841"/>
      <c r="FD122" s="841"/>
      <c r="FE122" s="841"/>
      <c r="FF122" s="841"/>
      <c r="FG122" s="841"/>
      <c r="FH122" s="841"/>
      <c r="FI122" s="841"/>
      <c r="FJ122" s="841"/>
      <c r="FK122" s="841"/>
      <c r="FL122" s="841"/>
      <c r="FM122" s="841"/>
      <c r="FN122" s="841"/>
      <c r="FO122" s="841"/>
      <c r="FP122" s="841"/>
      <c r="FQ122" s="841"/>
      <c r="FR122" s="841"/>
      <c r="FS122" s="841"/>
      <c r="FT122" s="841"/>
      <c r="FU122" s="841"/>
      <c r="FV122" s="841"/>
      <c r="FW122" s="841"/>
      <c r="FX122" s="841"/>
      <c r="FY122" s="841"/>
      <c r="FZ122" s="841"/>
      <c r="GA122" s="841"/>
      <c r="GB122" s="841"/>
      <c r="GC122" s="841"/>
      <c r="GD122" s="841"/>
      <c r="GE122" s="841"/>
      <c r="GF122" s="841"/>
      <c r="GG122" s="841"/>
      <c r="GH122" s="841"/>
      <c r="GI122" s="841"/>
      <c r="GJ122" s="841"/>
      <c r="GK122" s="841"/>
      <c r="GL122" s="841"/>
      <c r="GM122" s="841"/>
      <c r="GN122" s="841"/>
      <c r="GO122" s="841"/>
      <c r="GP122" s="841"/>
      <c r="GQ122" s="841"/>
      <c r="GR122" s="841"/>
      <c r="GS122" s="841"/>
      <c r="GT122" s="841"/>
      <c r="GU122" s="841"/>
      <c r="GV122" s="841"/>
      <c r="GW122" s="841"/>
      <c r="GX122" s="841"/>
      <c r="GY122" s="841"/>
      <c r="GZ122" s="841"/>
      <c r="HA122" s="841"/>
      <c r="HB122" s="841"/>
      <c r="HC122" s="841"/>
      <c r="HD122" s="841"/>
      <c r="HE122" s="841"/>
      <c r="HF122" s="841"/>
      <c r="HG122" s="841"/>
      <c r="HH122" s="841"/>
      <c r="HI122" s="841"/>
      <c r="HJ122" s="841"/>
      <c r="HK122" s="841"/>
      <c r="HL122" s="841"/>
      <c r="HM122" s="841"/>
      <c r="HN122" s="841"/>
      <c r="HO122" s="841"/>
      <c r="HP122" s="841"/>
      <c r="HQ122" s="841"/>
      <c r="HR122" s="841"/>
      <c r="HS122" s="841"/>
      <c r="HT122" s="841"/>
      <c r="HU122" s="841"/>
      <c r="HV122" s="841"/>
      <c r="HW122" s="841"/>
      <c r="HX122" s="841"/>
      <c r="HY122" s="841"/>
      <c r="HZ122" s="841"/>
      <c r="IA122" s="841"/>
      <c r="IB122" s="841"/>
      <c r="IC122" s="841"/>
      <c r="ID122" s="841"/>
      <c r="IE122" s="841"/>
      <c r="IF122" s="841"/>
      <c r="IG122" s="841"/>
      <c r="IH122" s="841"/>
      <c r="II122" s="841"/>
      <c r="IJ122" s="841"/>
      <c r="IK122" s="841"/>
      <c r="IL122" s="841"/>
      <c r="IM122" s="841"/>
      <c r="IN122" s="841"/>
      <c r="IO122" s="841"/>
      <c r="IP122" s="841"/>
      <c r="IQ122" s="841"/>
      <c r="IR122" s="841"/>
      <c r="IS122" s="841"/>
      <c r="IT122" s="841"/>
      <c r="IU122" s="841"/>
      <c r="IV122" s="841"/>
      <c r="IW122" s="841"/>
      <c r="IX122" s="841"/>
      <c r="IY122" s="841"/>
      <c r="IZ122" s="841"/>
      <c r="JA122" s="841"/>
      <c r="JB122" s="841"/>
      <c r="JC122" s="841"/>
      <c r="JD122" s="841"/>
      <c r="JE122" s="841"/>
      <c r="JF122" s="841"/>
      <c r="JG122" s="841"/>
      <c r="JH122" s="841"/>
      <c r="JI122" s="841"/>
      <c r="JJ122" s="841"/>
      <c r="JK122" s="841"/>
      <c r="JL122" s="841"/>
      <c r="JM122" s="841"/>
      <c r="JN122" s="841"/>
      <c r="JO122" s="841"/>
      <c r="JP122" s="841"/>
      <c r="JQ122" s="841"/>
      <c r="JR122" s="841"/>
      <c r="JS122" s="841"/>
      <c r="JT122" s="841"/>
      <c r="JU122" s="841"/>
      <c r="JV122" s="841"/>
      <c r="JW122" s="841"/>
      <c r="JX122" s="841"/>
      <c r="JY122" s="841"/>
      <c r="JZ122" s="841"/>
      <c r="KA122" s="841"/>
      <c r="KB122" s="841"/>
      <c r="KC122" s="841"/>
      <c r="KD122" s="841"/>
      <c r="KE122" s="841"/>
      <c r="KF122" s="841"/>
      <c r="KG122" s="841"/>
      <c r="KH122" s="841"/>
      <c r="KI122" s="841"/>
      <c r="KJ122" s="841"/>
      <c r="KK122" s="841"/>
      <c r="KL122" s="841"/>
      <c r="KM122" s="841"/>
      <c r="KN122" s="841"/>
      <c r="KO122" s="841"/>
      <c r="KP122" s="841"/>
      <c r="KQ122" s="841"/>
      <c r="KR122" s="841"/>
      <c r="KS122" s="841"/>
      <c r="KT122" s="841"/>
      <c r="KU122" s="841"/>
      <c r="KV122" s="841"/>
      <c r="KW122" s="841"/>
      <c r="KX122" s="841"/>
      <c r="KY122" s="841"/>
      <c r="KZ122" s="841"/>
      <c r="LA122" s="841"/>
      <c r="LB122" s="841"/>
      <c r="LC122" s="841"/>
      <c r="LD122" s="841"/>
      <c r="LE122" s="841"/>
      <c r="LF122" s="841"/>
      <c r="LG122" s="841"/>
      <c r="LH122" s="841"/>
      <c r="LI122" s="841"/>
      <c r="LJ122" s="841"/>
      <c r="LK122" s="841"/>
      <c r="LL122" s="841"/>
      <c r="LM122" s="841"/>
      <c r="LN122" s="841"/>
      <c r="LO122" s="841"/>
      <c r="LP122" s="841"/>
      <c r="LQ122" s="841"/>
      <c r="LR122" s="841"/>
      <c r="LS122" s="841"/>
      <c r="LT122" s="841"/>
      <c r="LU122" s="841"/>
      <c r="LV122" s="841"/>
      <c r="LW122" s="841"/>
      <c r="LX122" s="841"/>
      <c r="LY122" s="841"/>
      <c r="LZ122" s="841"/>
      <c r="MA122" s="841"/>
      <c r="MB122" s="841"/>
      <c r="MC122" s="841"/>
      <c r="MD122" s="841"/>
      <c r="ME122" s="841"/>
      <c r="MF122" s="841"/>
      <c r="MG122" s="841"/>
      <c r="MH122" s="841"/>
      <c r="MI122" s="841"/>
      <c r="MJ122" s="841"/>
      <c r="MK122" s="841"/>
      <c r="ML122" s="841"/>
      <c r="MM122" s="841"/>
      <c r="MN122" s="841"/>
      <c r="MO122" s="841"/>
      <c r="MP122" s="841"/>
      <c r="MQ122" s="841"/>
      <c r="MR122" s="841"/>
      <c r="MS122" s="841"/>
      <c r="MT122" s="841"/>
      <c r="MU122" s="841"/>
      <c r="MV122" s="841"/>
      <c r="MW122" s="841"/>
      <c r="MX122" s="841"/>
      <c r="MY122" s="841"/>
      <c r="MZ122" s="841"/>
      <c r="NA122" s="841"/>
      <c r="NB122" s="841"/>
      <c r="NC122" s="841"/>
      <c r="ND122" s="841"/>
      <c r="NE122" s="841"/>
      <c r="NF122" s="841"/>
      <c r="NG122" s="841"/>
      <c r="NH122" s="841"/>
      <c r="NI122" s="841"/>
      <c r="NJ122" s="841"/>
      <c r="NK122" s="841"/>
      <c r="NL122" s="841"/>
      <c r="NM122" s="841"/>
      <c r="NN122" s="841"/>
      <c r="NO122" s="841"/>
      <c r="NP122" s="841"/>
      <c r="NQ122" s="841"/>
      <c r="NR122" s="841"/>
      <c r="NS122" s="841"/>
      <c r="NT122" s="841"/>
      <c r="NU122" s="841"/>
      <c r="NV122" s="841"/>
      <c r="NW122" s="841"/>
      <c r="NX122" s="841"/>
      <c r="NY122" s="841"/>
      <c r="NZ122" s="841"/>
      <c r="OA122" s="841"/>
      <c r="OB122" s="841"/>
      <c r="OC122" s="841"/>
      <c r="OD122" s="841"/>
      <c r="OE122" s="841"/>
      <c r="OF122" s="841"/>
      <c r="OG122" s="841"/>
      <c r="OH122" s="841"/>
      <c r="OI122" s="841"/>
      <c r="OJ122" s="841"/>
      <c r="OK122" s="841"/>
      <c r="OL122" s="841"/>
      <c r="OM122" s="841"/>
      <c r="ON122" s="841"/>
      <c r="OO122" s="841"/>
      <c r="OP122" s="841"/>
      <c r="OQ122" s="841"/>
      <c r="OR122" s="841"/>
      <c r="OS122" s="841"/>
      <c r="OT122" s="841"/>
      <c r="OU122" s="841"/>
      <c r="OV122" s="841"/>
      <c r="OW122" s="841"/>
      <c r="OX122" s="841"/>
      <c r="OY122" s="841"/>
      <c r="OZ122" s="841"/>
      <c r="PA122" s="841"/>
      <c r="PB122" s="841"/>
      <c r="PC122" s="841"/>
      <c r="PD122" s="841"/>
      <c r="PE122" s="841"/>
      <c r="PF122" s="841"/>
      <c r="PG122" s="841"/>
      <c r="PH122" s="841"/>
      <c r="PI122" s="841"/>
      <c r="PJ122" s="841"/>
      <c r="PK122" s="841"/>
      <c r="PL122" s="841"/>
      <c r="PM122" s="841"/>
      <c r="PN122" s="841"/>
      <c r="PO122" s="841"/>
      <c r="PP122" s="841"/>
      <c r="PQ122" s="841"/>
      <c r="PR122" s="841"/>
      <c r="PS122" s="841"/>
      <c r="PT122" s="841"/>
      <c r="PU122" s="841"/>
      <c r="PV122" s="841"/>
      <c r="PW122" s="841"/>
      <c r="PX122" s="841"/>
      <c r="PY122" s="841"/>
      <c r="PZ122" s="841"/>
      <c r="QA122" s="841"/>
      <c r="QB122" s="841"/>
      <c r="QC122" s="841"/>
      <c r="QD122" s="841"/>
      <c r="QE122" s="841"/>
      <c r="QF122" s="841"/>
      <c r="QG122" s="841"/>
      <c r="QH122" s="841"/>
      <c r="QI122" s="841"/>
      <c r="QJ122" s="841"/>
      <c r="QK122" s="841"/>
      <c r="QL122" s="841"/>
      <c r="QM122" s="841"/>
      <c r="QN122" s="841"/>
      <c r="QO122" s="841"/>
      <c r="QP122" s="841"/>
      <c r="QQ122" s="841"/>
      <c r="QR122" s="841"/>
      <c r="QS122" s="841"/>
      <c r="QT122" s="841"/>
      <c r="QU122" s="841"/>
      <c r="QV122" s="841"/>
      <c r="QW122" s="841"/>
      <c r="QX122" s="841"/>
      <c r="QY122" s="841"/>
      <c r="QZ122" s="841"/>
      <c r="RA122" s="841"/>
      <c r="RB122" s="841"/>
      <c r="RC122" s="841"/>
      <c r="RD122" s="841"/>
      <c r="RE122" s="841"/>
      <c r="RF122" s="841"/>
      <c r="RG122" s="841"/>
      <c r="RH122" s="841"/>
      <c r="RI122" s="841"/>
      <c r="RJ122" s="841"/>
      <c r="RK122" s="841"/>
      <c r="RL122" s="841"/>
      <c r="RM122" s="841"/>
      <c r="RN122" s="841"/>
      <c r="RO122" s="841"/>
      <c r="RP122" s="841"/>
      <c r="RQ122" s="841"/>
      <c r="RR122" s="841"/>
      <c r="RS122" s="841"/>
      <c r="RT122" s="841"/>
      <c r="RU122" s="841"/>
      <c r="RV122" s="841"/>
      <c r="RW122" s="841"/>
      <c r="RX122" s="841"/>
      <c r="RY122" s="841"/>
      <c r="RZ122" s="841"/>
      <c r="SA122" s="841"/>
      <c r="SB122" s="841"/>
      <c r="SC122" s="841"/>
      <c r="SD122" s="841"/>
      <c r="SE122" s="841"/>
      <c r="SF122" s="841"/>
      <c r="SG122" s="841"/>
      <c r="SH122" s="841"/>
      <c r="SI122" s="841"/>
      <c r="SJ122" s="841"/>
      <c r="SK122" s="841"/>
      <c r="SL122" s="841"/>
      <c r="SM122" s="841"/>
      <c r="SN122" s="841"/>
      <c r="SO122" s="841"/>
      <c r="SP122" s="841"/>
      <c r="SQ122" s="841"/>
      <c r="SR122" s="841"/>
      <c r="SS122" s="841"/>
      <c r="ST122" s="841"/>
      <c r="SU122" s="841"/>
      <c r="SV122" s="841"/>
      <c r="SW122" s="841"/>
      <c r="SX122" s="841"/>
      <c r="SY122" s="841"/>
      <c r="SZ122" s="841"/>
      <c r="TA122" s="841"/>
      <c r="TB122" s="841"/>
      <c r="TC122" s="841"/>
      <c r="TD122" s="841"/>
      <c r="TE122" s="841"/>
      <c r="TF122" s="841"/>
      <c r="TG122" s="841"/>
      <c r="TH122" s="841"/>
      <c r="TI122" s="841"/>
      <c r="TJ122" s="841"/>
      <c r="TK122" s="841"/>
      <c r="TL122" s="841"/>
      <c r="TM122" s="841"/>
      <c r="TN122" s="841"/>
      <c r="TO122" s="841"/>
      <c r="TP122" s="841"/>
      <c r="TQ122" s="841"/>
      <c r="TR122" s="841"/>
      <c r="TS122" s="841"/>
      <c r="TT122" s="841"/>
      <c r="TU122" s="841"/>
      <c r="TV122" s="841"/>
      <c r="TW122" s="841"/>
      <c r="TX122" s="841"/>
      <c r="TY122" s="841"/>
      <c r="TZ122" s="841"/>
      <c r="UA122" s="841"/>
      <c r="UB122" s="841"/>
      <c r="UC122" s="841"/>
      <c r="UD122" s="841"/>
      <c r="UE122" s="841"/>
      <c r="UF122" s="841"/>
      <c r="UG122" s="841"/>
      <c r="UH122" s="841"/>
      <c r="UI122" s="841"/>
      <c r="UJ122" s="841"/>
      <c r="UK122" s="841"/>
      <c r="UL122" s="841"/>
      <c r="UM122" s="841"/>
      <c r="UN122" s="841"/>
      <c r="UO122" s="841"/>
      <c r="UP122" s="841"/>
      <c r="UQ122" s="841"/>
      <c r="UR122" s="841"/>
      <c r="US122" s="841"/>
      <c r="UT122" s="841"/>
      <c r="UU122" s="841"/>
      <c r="UV122" s="841"/>
      <c r="UW122" s="841"/>
      <c r="UX122" s="841"/>
      <c r="UY122" s="841"/>
      <c r="UZ122" s="841"/>
      <c r="VA122" s="841"/>
      <c r="VB122" s="841"/>
      <c r="VC122" s="841"/>
      <c r="VD122" s="841"/>
      <c r="VE122" s="841"/>
      <c r="VF122" s="841"/>
      <c r="VG122" s="841"/>
      <c r="VH122" s="841"/>
      <c r="VI122" s="841"/>
      <c r="VJ122" s="841"/>
      <c r="VK122" s="841"/>
      <c r="VL122" s="841"/>
      <c r="VM122" s="841"/>
      <c r="VN122" s="841"/>
      <c r="VO122" s="841"/>
      <c r="VP122" s="841"/>
      <c r="VQ122" s="841"/>
      <c r="VR122" s="841"/>
      <c r="VS122" s="841"/>
      <c r="VT122" s="841"/>
      <c r="VU122" s="841"/>
      <c r="VV122" s="841"/>
      <c r="VW122" s="841"/>
      <c r="VX122" s="841"/>
      <c r="VY122" s="841"/>
      <c r="VZ122" s="841"/>
      <c r="WA122" s="841"/>
      <c r="WB122" s="841"/>
      <c r="WC122" s="841"/>
      <c r="WD122" s="841"/>
      <c r="WE122" s="841"/>
      <c r="WF122" s="841"/>
      <c r="WG122" s="841"/>
      <c r="WH122" s="841"/>
      <c r="WI122" s="841"/>
      <c r="WJ122" s="841"/>
      <c r="WK122" s="841"/>
      <c r="WL122" s="841"/>
      <c r="WM122" s="841"/>
      <c r="WN122" s="841"/>
      <c r="WO122" s="841"/>
      <c r="WP122" s="841"/>
      <c r="WQ122" s="841"/>
      <c r="WR122" s="841"/>
      <c r="WS122" s="841"/>
      <c r="WT122" s="841"/>
      <c r="WU122" s="841"/>
      <c r="WV122" s="841"/>
      <c r="WW122" s="841"/>
      <c r="WX122" s="841"/>
      <c r="WY122" s="841"/>
      <c r="WZ122" s="841"/>
      <c r="XA122" s="841"/>
      <c r="XB122" s="841"/>
      <c r="XC122" s="841"/>
      <c r="XD122" s="841"/>
      <c r="XE122" s="841"/>
      <c r="XF122" s="841"/>
      <c r="XG122" s="841"/>
      <c r="XH122" s="841"/>
      <c r="XI122" s="841"/>
      <c r="XJ122" s="841"/>
      <c r="XK122" s="841"/>
      <c r="XL122" s="841"/>
      <c r="XM122" s="841"/>
      <c r="XN122" s="841"/>
      <c r="XO122" s="841"/>
      <c r="XP122" s="841"/>
      <c r="XQ122" s="841"/>
      <c r="XR122" s="841"/>
      <c r="XS122" s="841"/>
      <c r="XT122" s="841"/>
      <c r="XU122" s="841"/>
      <c r="XV122" s="841"/>
      <c r="XW122" s="841"/>
      <c r="XX122" s="841"/>
      <c r="XY122" s="841"/>
      <c r="XZ122" s="841"/>
      <c r="YA122" s="841"/>
      <c r="YB122" s="841"/>
      <c r="YC122" s="841"/>
      <c r="YD122" s="841"/>
      <c r="YE122" s="841"/>
      <c r="YF122" s="841"/>
      <c r="YG122" s="841"/>
      <c r="YH122" s="841"/>
      <c r="YI122" s="841"/>
      <c r="YJ122" s="841"/>
      <c r="YK122" s="841"/>
      <c r="YL122" s="841"/>
      <c r="YM122" s="841"/>
      <c r="YN122" s="841"/>
      <c r="YO122" s="841"/>
      <c r="YP122" s="841"/>
      <c r="YQ122" s="841"/>
      <c r="YR122" s="841"/>
      <c r="YS122" s="841"/>
      <c r="YT122" s="841"/>
      <c r="YU122" s="841"/>
      <c r="YV122" s="841"/>
      <c r="YW122" s="841"/>
      <c r="YX122" s="841"/>
      <c r="YY122" s="841"/>
      <c r="YZ122" s="841"/>
      <c r="ZA122" s="841"/>
      <c r="ZB122" s="841"/>
      <c r="ZC122" s="841"/>
      <c r="ZD122" s="841"/>
      <c r="ZE122" s="841"/>
      <c r="ZF122" s="841"/>
      <c r="ZG122" s="841"/>
      <c r="ZH122" s="841"/>
      <c r="ZI122" s="841"/>
      <c r="ZJ122" s="841"/>
      <c r="ZK122" s="841"/>
      <c r="ZL122" s="841"/>
      <c r="ZM122" s="841"/>
      <c r="ZN122" s="841"/>
      <c r="ZO122" s="841"/>
      <c r="ZP122" s="841"/>
      <c r="ZQ122" s="841"/>
      <c r="ZR122" s="841"/>
      <c r="ZS122" s="841"/>
      <c r="ZT122" s="841"/>
      <c r="ZU122" s="841"/>
      <c r="ZV122" s="841"/>
      <c r="ZW122" s="841"/>
      <c r="ZX122" s="841"/>
      <c r="ZY122" s="841"/>
      <c r="ZZ122" s="841"/>
      <c r="AAA122" s="841"/>
      <c r="AAB122" s="841"/>
      <c r="AAC122" s="841"/>
      <c r="AAD122" s="841"/>
      <c r="AAE122" s="841"/>
      <c r="AAF122" s="841"/>
      <c r="AAG122" s="841"/>
      <c r="AAH122" s="841"/>
      <c r="AAI122" s="841"/>
      <c r="AAJ122" s="841"/>
      <c r="AAK122" s="841"/>
      <c r="AAL122" s="841"/>
      <c r="AAM122" s="841"/>
      <c r="AAN122" s="841"/>
      <c r="AAO122" s="841"/>
      <c r="AAP122" s="841"/>
      <c r="AAQ122" s="841"/>
      <c r="AAR122" s="841"/>
      <c r="AAS122" s="841"/>
      <c r="AAT122" s="841"/>
      <c r="AAU122" s="841"/>
      <c r="AAV122" s="841"/>
      <c r="AAW122" s="841"/>
      <c r="AAX122" s="841"/>
      <c r="AAY122" s="841"/>
      <c r="AAZ122" s="841"/>
      <c r="ABA122" s="841"/>
      <c r="ABB122" s="841"/>
      <c r="ABC122" s="841"/>
      <c r="ABD122" s="841"/>
      <c r="ABE122" s="841"/>
      <c r="ABF122" s="841"/>
      <c r="ABG122" s="841"/>
      <c r="ABH122" s="841"/>
      <c r="ABI122" s="841"/>
      <c r="ABJ122" s="841"/>
      <c r="ABK122" s="841"/>
      <c r="ABL122" s="841"/>
      <c r="ABM122" s="841"/>
      <c r="ABN122" s="841"/>
      <c r="ABO122" s="841"/>
      <c r="ABP122" s="841"/>
      <c r="ABQ122" s="841"/>
      <c r="ABR122" s="841"/>
      <c r="ABS122" s="841"/>
      <c r="ABT122" s="841"/>
      <c r="ABU122" s="841"/>
      <c r="ABV122" s="841"/>
      <c r="ABW122" s="841"/>
      <c r="ABX122" s="841"/>
      <c r="ABY122" s="841"/>
      <c r="ABZ122" s="841"/>
      <c r="ACA122" s="841"/>
      <c r="ACB122" s="841"/>
      <c r="ACC122" s="841"/>
      <c r="ACD122" s="841"/>
      <c r="ACE122" s="841"/>
      <c r="ACF122" s="841"/>
      <c r="ACG122" s="841"/>
      <c r="ACH122" s="841"/>
      <c r="ACI122" s="841"/>
      <c r="ACJ122" s="841"/>
      <c r="ACK122" s="841"/>
      <c r="ACL122" s="841"/>
      <c r="ACM122" s="841"/>
      <c r="ACN122" s="841"/>
      <c r="ACO122" s="841"/>
      <c r="ACP122" s="841"/>
      <c r="ACQ122" s="841"/>
      <c r="ACR122" s="841"/>
      <c r="ACS122" s="841"/>
      <c r="ACT122" s="841"/>
      <c r="ACU122" s="841"/>
      <c r="ACV122" s="841"/>
      <c r="ACW122" s="841"/>
      <c r="ACX122" s="841"/>
      <c r="ACY122" s="841"/>
      <c r="ACZ122" s="841"/>
      <c r="ADA122" s="841"/>
      <c r="ADB122" s="841"/>
      <c r="ADC122" s="841"/>
      <c r="ADD122" s="841"/>
      <c r="ADE122" s="841"/>
      <c r="ADF122" s="841"/>
      <c r="ADG122" s="841"/>
      <c r="ADH122" s="841"/>
      <c r="ADI122" s="841"/>
      <c r="ADJ122" s="841"/>
      <c r="ADK122" s="841"/>
      <c r="ADL122" s="841"/>
      <c r="ADM122" s="841"/>
      <c r="ADN122" s="841"/>
      <c r="ADO122" s="841"/>
      <c r="ADP122" s="841"/>
      <c r="ADQ122" s="841"/>
      <c r="ADR122" s="841"/>
      <c r="ADS122" s="841"/>
      <c r="ADT122" s="841"/>
      <c r="ADU122" s="841"/>
      <c r="ADV122" s="841"/>
      <c r="ADW122" s="841"/>
      <c r="ADX122" s="841"/>
      <c r="ADY122" s="841"/>
      <c r="ADZ122" s="841"/>
      <c r="AEA122" s="841"/>
      <c r="AEB122" s="841"/>
      <c r="AEC122" s="841"/>
      <c r="AED122" s="841"/>
      <c r="AEE122" s="841"/>
      <c r="AEF122" s="841"/>
      <c r="AEG122" s="841"/>
      <c r="AEH122" s="841"/>
      <c r="AEI122" s="841"/>
      <c r="AEJ122" s="841"/>
      <c r="AEK122" s="841"/>
      <c r="AEL122" s="841"/>
      <c r="AEM122" s="841"/>
      <c r="AEN122" s="841"/>
      <c r="AEO122" s="841"/>
      <c r="AEP122" s="841"/>
      <c r="AEQ122" s="841"/>
      <c r="AER122" s="841"/>
      <c r="AES122" s="841"/>
      <c r="AET122" s="841"/>
      <c r="AEU122" s="841"/>
      <c r="AEV122" s="841"/>
      <c r="AEW122" s="841"/>
      <c r="AEX122" s="841"/>
      <c r="AEY122" s="841"/>
      <c r="AEZ122" s="841"/>
      <c r="AFA122" s="841"/>
      <c r="AFB122" s="841"/>
      <c r="AFC122" s="841"/>
      <c r="AFD122" s="841"/>
      <c r="AFE122" s="841"/>
      <c r="AFF122" s="841"/>
      <c r="AFG122" s="841"/>
      <c r="AFH122" s="841"/>
      <c r="AFI122" s="841"/>
      <c r="AFJ122" s="841"/>
      <c r="AFK122" s="841"/>
      <c r="AFL122" s="841"/>
      <c r="AFM122" s="841"/>
      <c r="AFN122" s="841"/>
      <c r="AFO122" s="841"/>
      <c r="AFP122" s="841"/>
      <c r="AFQ122" s="841"/>
      <c r="AFR122" s="841"/>
      <c r="AFS122" s="841"/>
      <c r="AFT122" s="841"/>
      <c r="AFU122" s="841"/>
      <c r="AFV122" s="841"/>
      <c r="AFW122" s="841"/>
      <c r="AFX122" s="841"/>
      <c r="AFY122" s="841"/>
      <c r="AFZ122" s="841"/>
      <c r="AGA122" s="841"/>
      <c r="AGB122" s="841"/>
      <c r="AGC122" s="841"/>
      <c r="AGD122" s="841"/>
      <c r="AGE122" s="841"/>
      <c r="AGF122" s="841"/>
      <c r="AGG122" s="841"/>
      <c r="AGH122" s="841"/>
      <c r="AGI122" s="841"/>
      <c r="AGJ122" s="841"/>
      <c r="AGK122" s="841"/>
      <c r="AGL122" s="841"/>
      <c r="AGM122" s="841"/>
      <c r="AGN122" s="841"/>
      <c r="AGO122" s="841"/>
      <c r="AGP122" s="841"/>
      <c r="AGQ122" s="841"/>
      <c r="AGR122" s="841"/>
      <c r="AGS122" s="841"/>
      <c r="AGT122" s="841"/>
      <c r="AGU122" s="841"/>
      <c r="AGV122" s="841"/>
      <c r="AGW122" s="841"/>
      <c r="AGX122" s="841"/>
      <c r="AGY122" s="841"/>
      <c r="AGZ122" s="841"/>
      <c r="AHA122" s="841"/>
      <c r="AHB122" s="841"/>
      <c r="AHC122" s="841"/>
      <c r="AHD122" s="841"/>
      <c r="AHE122" s="841"/>
      <c r="AHF122" s="841"/>
      <c r="AHG122" s="841"/>
      <c r="AHH122" s="841"/>
      <c r="AHI122" s="841"/>
      <c r="AHJ122" s="841"/>
      <c r="AHK122" s="841"/>
      <c r="AHL122" s="841"/>
      <c r="AHM122" s="841"/>
      <c r="AHN122" s="841"/>
      <c r="AHO122" s="841"/>
      <c r="AHP122" s="841"/>
      <c r="AHQ122" s="841"/>
      <c r="AHR122" s="841"/>
      <c r="AHS122" s="841"/>
      <c r="AHT122" s="841"/>
      <c r="AHU122" s="841"/>
      <c r="AHV122" s="841"/>
      <c r="AHW122" s="841"/>
      <c r="AHX122" s="841"/>
      <c r="AHY122" s="841"/>
      <c r="AHZ122" s="841"/>
      <c r="AIA122" s="841"/>
      <c r="AIB122" s="841"/>
      <c r="AIC122" s="841"/>
      <c r="AID122" s="841"/>
      <c r="AIE122" s="841"/>
      <c r="AIF122" s="841"/>
      <c r="AIG122" s="841"/>
      <c r="AIH122" s="841"/>
      <c r="AII122" s="841"/>
      <c r="AIJ122" s="841"/>
      <c r="AIK122" s="841"/>
      <c r="AIL122" s="841"/>
      <c r="AIM122" s="841"/>
      <c r="AIN122" s="841"/>
      <c r="AIO122" s="841"/>
      <c r="AIP122" s="841"/>
      <c r="AIQ122" s="841"/>
      <c r="AIR122" s="841"/>
      <c r="AIS122" s="841"/>
      <c r="AIT122" s="841"/>
      <c r="AIU122" s="841"/>
      <c r="AIV122" s="841"/>
      <c r="AIW122" s="841"/>
      <c r="AIX122" s="841"/>
      <c r="AIY122" s="841"/>
      <c r="AIZ122" s="841"/>
      <c r="AJA122" s="841"/>
      <c r="AJB122" s="841"/>
      <c r="AJC122" s="841"/>
      <c r="AJD122" s="841"/>
      <c r="AJE122" s="841"/>
      <c r="AJF122" s="841"/>
      <c r="AJG122" s="841"/>
      <c r="AJH122" s="841"/>
      <c r="AJI122" s="841"/>
      <c r="AJJ122" s="841"/>
      <c r="AJK122" s="841"/>
      <c r="AJL122" s="841"/>
      <c r="AJM122" s="841"/>
      <c r="AJN122" s="841"/>
      <c r="AJO122" s="841"/>
      <c r="AJP122" s="841"/>
      <c r="AJQ122" s="841"/>
      <c r="AJR122" s="841"/>
      <c r="AJS122" s="841"/>
      <c r="AJT122" s="841"/>
      <c r="AJU122" s="841"/>
      <c r="AJV122" s="841"/>
      <c r="AJW122" s="841"/>
      <c r="AJX122" s="841"/>
      <c r="AJY122" s="841"/>
      <c r="AJZ122" s="841"/>
      <c r="AKA122" s="841"/>
      <c r="AKB122" s="841"/>
      <c r="AKC122" s="841"/>
      <c r="AKD122" s="841"/>
      <c r="AKE122" s="841"/>
      <c r="AKF122" s="841"/>
      <c r="AKG122" s="841"/>
      <c r="AKH122" s="841"/>
      <c r="AKI122" s="841"/>
      <c r="AKJ122" s="841"/>
      <c r="AKK122" s="841"/>
      <c r="AKL122" s="841"/>
      <c r="AKM122" s="841"/>
      <c r="AKN122" s="841"/>
      <c r="AKO122" s="841"/>
      <c r="AKP122" s="841"/>
      <c r="AKQ122" s="841"/>
      <c r="AKR122" s="841"/>
      <c r="AKS122" s="841"/>
      <c r="AKT122" s="841"/>
      <c r="AKU122" s="841"/>
      <c r="AKV122" s="841"/>
      <c r="AKW122" s="841"/>
      <c r="AKX122" s="841"/>
      <c r="AKY122" s="841"/>
      <c r="AKZ122" s="841"/>
      <c r="ALA122" s="841"/>
      <c r="ALB122" s="841"/>
      <c r="ALC122" s="841"/>
      <c r="ALD122" s="841"/>
      <c r="ALE122" s="841"/>
      <c r="ALF122" s="841"/>
      <c r="ALG122" s="841"/>
      <c r="ALH122" s="841"/>
      <c r="ALI122" s="841"/>
      <c r="ALJ122" s="841"/>
      <c r="ALK122" s="841"/>
      <c r="ALL122" s="841"/>
      <c r="ALM122" s="841"/>
      <c r="ALN122" s="841"/>
      <c r="ALO122" s="841"/>
      <c r="ALP122" s="841"/>
      <c r="ALQ122" s="841"/>
      <c r="ALR122" s="841"/>
      <c r="ALS122" s="841"/>
      <c r="ALT122" s="841"/>
      <c r="ALU122" s="841"/>
      <c r="ALV122" s="841"/>
      <c r="ALW122" s="841"/>
      <c r="ALX122" s="841"/>
      <c r="ALY122" s="841"/>
      <c r="ALZ122" s="841"/>
      <c r="AMA122" s="841"/>
      <c r="AMB122" s="841"/>
      <c r="AMC122" s="841"/>
      <c r="AMD122" s="841"/>
      <c r="AME122" s="841"/>
      <c r="AMF122" s="841"/>
      <c r="AMG122" s="841"/>
      <c r="AMH122" s="841"/>
      <c r="AMI122" s="841"/>
      <c r="AMJ122" s="841"/>
      <c r="AMK122" s="841"/>
      <c r="AML122" s="841"/>
      <c r="AMM122" s="841"/>
      <c r="AMN122" s="841"/>
      <c r="AMO122" s="841"/>
      <c r="AMP122" s="841"/>
      <c r="AMQ122" s="841"/>
      <c r="AMR122" s="841"/>
      <c r="AMS122" s="841"/>
      <c r="AMT122" s="841"/>
      <c r="AMU122" s="841"/>
      <c r="AMV122" s="841"/>
      <c r="AMW122" s="841"/>
      <c r="AMX122" s="841"/>
      <c r="AMY122" s="841"/>
      <c r="AMZ122" s="841"/>
      <c r="ANA122" s="841"/>
      <c r="ANB122" s="841"/>
      <c r="ANC122" s="841"/>
      <c r="AND122" s="841"/>
      <c r="ANE122" s="841"/>
      <c r="ANF122" s="841"/>
      <c r="ANG122" s="841"/>
      <c r="ANH122" s="841"/>
      <c r="ANI122" s="841"/>
      <c r="ANJ122" s="841"/>
      <c r="ANK122" s="841"/>
      <c r="ANL122" s="841"/>
      <c r="ANM122" s="841"/>
      <c r="ANN122" s="841"/>
      <c r="ANO122" s="841"/>
      <c r="ANP122" s="841"/>
      <c r="ANQ122" s="841"/>
      <c r="ANR122" s="841"/>
      <c r="ANS122" s="841"/>
      <c r="ANT122" s="841"/>
      <c r="ANU122" s="841"/>
      <c r="ANV122" s="841"/>
      <c r="ANW122" s="841"/>
      <c r="ANX122" s="841"/>
      <c r="ANY122" s="841"/>
      <c r="ANZ122" s="841"/>
      <c r="AOA122" s="841"/>
      <c r="AOB122" s="841"/>
      <c r="AOC122" s="841"/>
      <c r="AOD122" s="841"/>
      <c r="AOE122" s="841"/>
      <c r="AOF122" s="841"/>
      <c r="AOG122" s="841"/>
      <c r="AOH122" s="841"/>
      <c r="AOI122" s="841"/>
      <c r="AOJ122" s="841"/>
      <c r="AOK122" s="841"/>
      <c r="AOL122" s="841"/>
      <c r="AOM122" s="841"/>
      <c r="AON122" s="841"/>
      <c r="AOO122" s="841"/>
      <c r="AOP122" s="841"/>
      <c r="AOQ122" s="841"/>
      <c r="AOR122" s="841"/>
      <c r="AOS122" s="841"/>
      <c r="AOT122" s="841"/>
      <c r="AOU122" s="841"/>
      <c r="AOV122" s="841"/>
      <c r="AOW122" s="841"/>
      <c r="AOX122" s="841"/>
      <c r="AOY122" s="841"/>
      <c r="AOZ122" s="841"/>
      <c r="APA122" s="841"/>
      <c r="APB122" s="841"/>
      <c r="APC122" s="841"/>
      <c r="APD122" s="841"/>
      <c r="APE122" s="841"/>
      <c r="APF122" s="841"/>
      <c r="APG122" s="841"/>
      <c r="APH122" s="841"/>
      <c r="API122" s="841"/>
      <c r="APJ122" s="841"/>
      <c r="APK122" s="841"/>
      <c r="APL122" s="841"/>
      <c r="APM122" s="841"/>
      <c r="APN122" s="841"/>
      <c r="APO122" s="841"/>
      <c r="APP122" s="841"/>
      <c r="APQ122" s="841"/>
      <c r="APR122" s="841"/>
      <c r="APS122" s="841"/>
      <c r="APT122" s="841"/>
      <c r="APU122" s="841"/>
      <c r="APV122" s="841"/>
      <c r="APW122" s="841"/>
      <c r="APX122" s="841"/>
      <c r="APY122" s="841"/>
      <c r="APZ122" s="841"/>
      <c r="AQA122" s="841"/>
      <c r="AQB122" s="841"/>
      <c r="AQC122" s="841"/>
      <c r="AQD122" s="841"/>
      <c r="AQE122" s="841"/>
      <c r="AQF122" s="841"/>
      <c r="AQG122" s="841"/>
      <c r="AQH122" s="841"/>
      <c r="AQI122" s="841"/>
      <c r="AQJ122" s="841"/>
      <c r="AQK122" s="841"/>
      <c r="AQL122" s="841"/>
      <c r="AQM122" s="841"/>
      <c r="AQN122" s="841"/>
      <c r="AQO122" s="841"/>
      <c r="AQP122" s="841"/>
      <c r="AQQ122" s="841"/>
      <c r="AQR122" s="841"/>
      <c r="AQS122" s="841"/>
      <c r="AQT122" s="841"/>
      <c r="AQU122" s="841"/>
      <c r="AQV122" s="841"/>
      <c r="AQW122" s="841"/>
      <c r="AQX122" s="841"/>
      <c r="AQY122" s="841"/>
      <c r="AQZ122" s="841"/>
      <c r="ARA122" s="841"/>
      <c r="ARB122" s="841"/>
      <c r="ARC122" s="841"/>
      <c r="ARD122" s="841"/>
      <c r="ARE122" s="841"/>
      <c r="ARF122" s="841"/>
      <c r="ARG122" s="841"/>
      <c r="ARH122" s="841"/>
      <c r="ARI122" s="841"/>
      <c r="ARJ122" s="841"/>
      <c r="ARK122" s="841"/>
      <c r="ARL122" s="841"/>
      <c r="ARM122" s="841"/>
      <c r="ARN122" s="841"/>
      <c r="ARO122" s="841"/>
      <c r="ARP122" s="841"/>
      <c r="ARQ122" s="841"/>
      <c r="ARR122" s="841"/>
      <c r="ARS122" s="841"/>
      <c r="ART122" s="841"/>
      <c r="ARU122" s="841"/>
      <c r="ARV122" s="841"/>
      <c r="ARW122" s="841"/>
      <c r="ARX122" s="841"/>
      <c r="ARY122" s="841"/>
      <c r="ARZ122" s="841"/>
      <c r="ASA122" s="841"/>
      <c r="ASB122" s="841"/>
      <c r="ASC122" s="841"/>
      <c r="ASD122" s="841"/>
      <c r="ASE122" s="841"/>
      <c r="ASF122" s="841"/>
      <c r="ASG122" s="841"/>
      <c r="ASH122" s="841"/>
      <c r="ASI122" s="841"/>
      <c r="ASJ122" s="841"/>
      <c r="ASK122" s="841"/>
      <c r="ASL122" s="841"/>
      <c r="ASM122" s="841"/>
      <c r="ASN122" s="841"/>
      <c r="ASO122" s="841"/>
      <c r="ASP122" s="841"/>
      <c r="ASQ122" s="841"/>
      <c r="ASR122" s="841"/>
      <c r="ASS122" s="841"/>
      <c r="AST122" s="841"/>
      <c r="ASU122" s="841"/>
      <c r="ASV122" s="841"/>
      <c r="ASW122" s="841"/>
      <c r="ASX122" s="841"/>
      <c r="ASY122" s="841"/>
      <c r="ASZ122" s="841"/>
      <c r="ATA122" s="841"/>
      <c r="ATB122" s="841"/>
      <c r="ATC122" s="841"/>
      <c r="ATD122" s="841"/>
      <c r="ATE122" s="841"/>
      <c r="ATF122" s="841"/>
      <c r="ATG122" s="841"/>
      <c r="ATH122" s="841"/>
      <c r="ATI122" s="841"/>
      <c r="ATJ122" s="841"/>
      <c r="ATK122" s="841"/>
      <c r="ATL122" s="841"/>
      <c r="ATM122" s="841"/>
      <c r="ATN122" s="841"/>
      <c r="ATO122" s="841"/>
      <c r="ATP122" s="841"/>
      <c r="ATQ122" s="841"/>
      <c r="ATR122" s="841"/>
      <c r="ATS122" s="841"/>
      <c r="ATT122" s="841"/>
      <c r="ATU122" s="841"/>
      <c r="ATV122" s="841"/>
      <c r="ATW122" s="841"/>
      <c r="ATX122" s="841"/>
      <c r="ATY122" s="841"/>
      <c r="ATZ122" s="841"/>
      <c r="AUA122" s="841"/>
      <c r="AUB122" s="841"/>
      <c r="AUC122" s="841"/>
      <c r="AUD122" s="841"/>
      <c r="AUE122" s="841"/>
      <c r="AUF122" s="841"/>
      <c r="AUG122" s="841"/>
      <c r="AUH122" s="841"/>
      <c r="AUI122" s="841"/>
      <c r="AUJ122" s="841"/>
      <c r="AUK122" s="841"/>
      <c r="AUL122" s="841"/>
      <c r="AUM122" s="841"/>
      <c r="AUN122" s="841"/>
      <c r="AUO122" s="841"/>
      <c r="AUP122" s="841"/>
      <c r="AUQ122" s="841"/>
      <c r="AUR122" s="841"/>
      <c r="AUS122" s="841"/>
      <c r="AUT122" s="841"/>
      <c r="AUU122" s="841"/>
      <c r="AUV122" s="841"/>
      <c r="AUW122" s="841"/>
      <c r="AUX122" s="841"/>
      <c r="AUY122" s="841"/>
      <c r="AUZ122" s="841"/>
      <c r="AVA122" s="841"/>
      <c r="AVB122" s="841"/>
      <c r="AVC122" s="841"/>
      <c r="AVD122" s="841"/>
      <c r="AVE122" s="841"/>
      <c r="AVF122" s="841"/>
      <c r="AVG122" s="841"/>
      <c r="AVH122" s="841"/>
      <c r="AVI122" s="841"/>
      <c r="AVJ122" s="841"/>
      <c r="AVK122" s="841"/>
      <c r="AVL122" s="841"/>
      <c r="AVM122" s="841"/>
      <c r="AVN122" s="841"/>
      <c r="AVO122" s="841"/>
      <c r="AVP122" s="841"/>
      <c r="AVQ122" s="841"/>
      <c r="AVR122" s="841"/>
      <c r="AVS122" s="841"/>
      <c r="AVT122" s="841"/>
      <c r="AVU122" s="841"/>
      <c r="AVV122" s="841"/>
      <c r="AVW122" s="841"/>
      <c r="AVX122" s="841"/>
      <c r="AVY122" s="841"/>
      <c r="AVZ122" s="841"/>
      <c r="AWA122" s="841"/>
      <c r="AWB122" s="841"/>
      <c r="AWC122" s="841"/>
      <c r="AWD122" s="841"/>
      <c r="AWE122" s="841"/>
      <c r="AWF122" s="841"/>
      <c r="AWG122" s="841"/>
      <c r="AWH122" s="841"/>
      <c r="AWI122" s="841"/>
      <c r="AWJ122" s="841"/>
      <c r="AWK122" s="841"/>
      <c r="AWL122" s="841"/>
      <c r="AWM122" s="841"/>
      <c r="AWN122" s="841"/>
      <c r="AWO122" s="841"/>
      <c r="AWP122" s="841"/>
      <c r="AWQ122" s="841"/>
      <c r="AWR122" s="841"/>
      <c r="AWS122" s="841"/>
      <c r="AWT122" s="841"/>
      <c r="AWU122" s="841"/>
      <c r="AWV122" s="841"/>
      <c r="AWW122" s="841"/>
      <c r="AWX122" s="841"/>
      <c r="AWY122" s="841"/>
      <c r="AWZ122" s="841"/>
      <c r="AXA122" s="841"/>
      <c r="AXB122" s="841"/>
      <c r="AXC122" s="841"/>
      <c r="AXD122" s="841"/>
      <c r="AXE122" s="841"/>
      <c r="AXF122" s="841"/>
      <c r="AXG122" s="841"/>
      <c r="AXH122" s="841"/>
      <c r="AXI122" s="841"/>
      <c r="AXJ122" s="841"/>
      <c r="AXK122" s="841"/>
      <c r="AXL122" s="841"/>
      <c r="AXM122" s="841"/>
      <c r="AXN122" s="841"/>
      <c r="AXO122" s="841"/>
      <c r="AXP122" s="841"/>
      <c r="AXQ122" s="841"/>
      <c r="AXR122" s="841"/>
      <c r="AXS122" s="841"/>
      <c r="AXT122" s="841"/>
      <c r="AXU122" s="841"/>
      <c r="AXV122" s="841"/>
      <c r="AXW122" s="841"/>
      <c r="AXX122" s="841"/>
      <c r="AXY122" s="841"/>
      <c r="AXZ122" s="841"/>
      <c r="AYA122" s="841"/>
      <c r="AYB122" s="841"/>
      <c r="AYC122" s="841"/>
      <c r="AYD122" s="841"/>
      <c r="AYE122" s="841"/>
      <c r="AYF122" s="841"/>
      <c r="AYG122" s="841"/>
      <c r="AYH122" s="841"/>
      <c r="AYI122" s="841"/>
      <c r="AYJ122" s="841"/>
      <c r="AYK122" s="841"/>
      <c r="AYL122" s="841"/>
      <c r="AYM122" s="841"/>
      <c r="AYN122" s="841"/>
      <c r="AYO122" s="841"/>
      <c r="AYP122" s="841"/>
      <c r="AYQ122" s="841"/>
      <c r="AYR122" s="841"/>
      <c r="AYS122" s="841"/>
      <c r="AYT122" s="841"/>
      <c r="AYU122" s="841"/>
      <c r="AYV122" s="841"/>
      <c r="AYW122" s="841"/>
      <c r="AYX122" s="841"/>
      <c r="AYY122" s="841"/>
      <c r="AYZ122" s="841"/>
      <c r="AZA122" s="841"/>
      <c r="AZB122" s="841"/>
      <c r="AZC122" s="841"/>
      <c r="AZD122" s="841"/>
      <c r="AZE122" s="841"/>
      <c r="AZF122" s="841"/>
      <c r="AZG122" s="841"/>
      <c r="AZH122" s="841"/>
      <c r="AZI122" s="841"/>
      <c r="AZJ122" s="841"/>
      <c r="AZK122" s="841"/>
      <c r="AZL122" s="841"/>
      <c r="AZM122" s="841"/>
      <c r="AZN122" s="841"/>
      <c r="AZO122" s="841"/>
      <c r="AZP122" s="841"/>
      <c r="AZQ122" s="841"/>
      <c r="AZR122" s="841"/>
      <c r="AZS122" s="841"/>
      <c r="AZT122" s="841"/>
      <c r="AZU122" s="841"/>
      <c r="AZV122" s="841"/>
      <c r="AZW122" s="841"/>
      <c r="AZX122" s="841"/>
      <c r="AZY122" s="841"/>
      <c r="AZZ122" s="841"/>
      <c r="BAA122" s="841"/>
      <c r="BAB122" s="841"/>
      <c r="BAC122" s="841"/>
      <c r="BAD122" s="841"/>
      <c r="BAE122" s="841"/>
      <c r="BAF122" s="841"/>
      <c r="BAG122" s="841"/>
      <c r="BAH122" s="841"/>
      <c r="BAI122" s="841"/>
      <c r="BAJ122" s="841"/>
      <c r="BAK122" s="841"/>
      <c r="BAL122" s="841"/>
      <c r="BAM122" s="841"/>
      <c r="BAN122" s="841"/>
      <c r="BAO122" s="841"/>
      <c r="BAP122" s="841"/>
      <c r="BAQ122" s="841"/>
      <c r="BAR122" s="841"/>
      <c r="BAS122" s="841"/>
      <c r="BAT122" s="841"/>
      <c r="BAU122" s="841"/>
      <c r="BAV122" s="841"/>
      <c r="BAW122" s="841"/>
      <c r="BAX122" s="841"/>
      <c r="BAY122" s="841"/>
      <c r="BAZ122" s="841"/>
      <c r="BBA122" s="841"/>
      <c r="BBB122" s="841"/>
      <c r="BBC122" s="841"/>
      <c r="BBD122" s="841"/>
      <c r="BBE122" s="841"/>
      <c r="BBF122" s="841"/>
      <c r="BBG122" s="841"/>
      <c r="BBH122" s="841"/>
      <c r="BBI122" s="841"/>
      <c r="BBJ122" s="841"/>
      <c r="BBK122" s="841"/>
      <c r="BBL122" s="841"/>
      <c r="BBM122" s="841"/>
      <c r="BBN122" s="841"/>
      <c r="BBO122" s="841"/>
      <c r="BBP122" s="841"/>
      <c r="BBQ122" s="841"/>
      <c r="BBR122" s="841"/>
      <c r="BBS122" s="841"/>
      <c r="BBT122" s="841"/>
      <c r="BBU122" s="841"/>
      <c r="BBV122" s="841"/>
      <c r="BBW122" s="841"/>
      <c r="BBX122" s="841"/>
      <c r="BBY122" s="841"/>
      <c r="BBZ122" s="841"/>
      <c r="BCA122" s="841"/>
      <c r="BCB122" s="841"/>
      <c r="BCC122" s="841"/>
      <c r="BCD122" s="841"/>
      <c r="BCE122" s="841"/>
      <c r="BCF122" s="841"/>
      <c r="BCG122" s="841"/>
      <c r="BCH122" s="841"/>
      <c r="BCI122" s="841"/>
      <c r="BCJ122" s="841"/>
      <c r="BCK122" s="841"/>
      <c r="BCL122" s="841"/>
      <c r="BCM122" s="841"/>
      <c r="BCN122" s="841"/>
      <c r="BCO122" s="841"/>
      <c r="BCP122" s="841"/>
      <c r="BCQ122" s="841"/>
      <c r="BCR122" s="841"/>
      <c r="BCS122" s="841"/>
      <c r="BCT122" s="841"/>
      <c r="BCU122" s="841"/>
      <c r="BCV122" s="841"/>
      <c r="BCW122" s="841"/>
      <c r="BCX122" s="841"/>
      <c r="BCY122" s="841"/>
      <c r="BCZ122" s="841"/>
      <c r="BDA122" s="841"/>
      <c r="BDB122" s="841"/>
      <c r="BDC122" s="841"/>
      <c r="BDD122" s="841"/>
      <c r="BDE122" s="841"/>
      <c r="BDF122" s="841"/>
      <c r="BDG122" s="841"/>
      <c r="BDH122" s="841"/>
      <c r="BDI122" s="841"/>
      <c r="BDJ122" s="841"/>
      <c r="BDK122" s="841"/>
      <c r="BDL122" s="841"/>
      <c r="BDM122" s="841"/>
      <c r="BDN122" s="841"/>
      <c r="BDO122" s="841"/>
      <c r="BDP122" s="841"/>
      <c r="BDQ122" s="841"/>
      <c r="BDR122" s="841"/>
      <c r="BDS122" s="841"/>
      <c r="BDT122" s="841"/>
      <c r="BDU122" s="841"/>
      <c r="BDV122" s="841"/>
      <c r="BDW122" s="841"/>
      <c r="BDX122" s="841"/>
      <c r="BDY122" s="841"/>
      <c r="BDZ122" s="841"/>
      <c r="BEA122" s="841"/>
      <c r="BEB122" s="841"/>
      <c r="BEC122" s="841"/>
      <c r="BED122" s="841"/>
      <c r="BEE122" s="841"/>
      <c r="BEF122" s="841"/>
      <c r="BEG122" s="841"/>
      <c r="BEH122" s="841"/>
      <c r="BEI122" s="841"/>
      <c r="BEJ122" s="841"/>
      <c r="BEK122" s="841"/>
      <c r="BEL122" s="841"/>
      <c r="BEM122" s="841"/>
      <c r="BEN122" s="841"/>
      <c r="BEO122" s="841"/>
      <c r="BEP122" s="841"/>
      <c r="BEQ122" s="841"/>
      <c r="BER122" s="841"/>
      <c r="BES122" s="841"/>
      <c r="BET122" s="841"/>
      <c r="BEU122" s="841"/>
      <c r="BEV122" s="841"/>
      <c r="BEW122" s="841"/>
      <c r="BEX122" s="841"/>
      <c r="BEY122" s="841"/>
      <c r="BEZ122" s="841"/>
      <c r="BFA122" s="841"/>
      <c r="BFB122" s="841"/>
      <c r="BFC122" s="841"/>
      <c r="BFD122" s="841"/>
      <c r="BFE122" s="841"/>
      <c r="BFF122" s="841"/>
      <c r="BFG122" s="841"/>
      <c r="BFH122" s="841"/>
      <c r="BFI122" s="841"/>
      <c r="BFJ122" s="841"/>
      <c r="BFK122" s="841"/>
      <c r="BFL122" s="841"/>
      <c r="BFM122" s="841"/>
      <c r="BFN122" s="841"/>
      <c r="BFO122" s="841"/>
      <c r="BFP122" s="841"/>
      <c r="BFQ122" s="841"/>
      <c r="BFR122" s="841"/>
      <c r="BFS122" s="841"/>
      <c r="BFT122" s="841"/>
      <c r="BFU122" s="841"/>
      <c r="BFV122" s="841"/>
      <c r="BFW122" s="841"/>
      <c r="BFX122" s="841"/>
      <c r="BFY122" s="841"/>
      <c r="BFZ122" s="841"/>
      <c r="BGA122" s="841"/>
      <c r="BGB122" s="841"/>
      <c r="BGC122" s="841"/>
      <c r="BGD122" s="841"/>
      <c r="BGE122" s="841"/>
      <c r="BGF122" s="841"/>
      <c r="BGG122" s="841"/>
      <c r="BGH122" s="841"/>
      <c r="BGI122" s="841"/>
      <c r="BGJ122" s="841"/>
      <c r="BGK122" s="841"/>
      <c r="BGL122" s="841"/>
      <c r="BGM122" s="841"/>
      <c r="BGN122" s="841"/>
      <c r="BGO122" s="841"/>
      <c r="BGP122" s="841"/>
      <c r="BGQ122" s="841"/>
      <c r="BGR122" s="841"/>
      <c r="BGS122" s="841"/>
      <c r="BGT122" s="841"/>
      <c r="BGU122" s="841"/>
      <c r="BGV122" s="841"/>
      <c r="BGW122" s="841"/>
      <c r="BGX122" s="841"/>
      <c r="BGY122" s="841"/>
      <c r="BGZ122" s="841"/>
      <c r="BHA122" s="841"/>
      <c r="BHB122" s="841"/>
      <c r="BHC122" s="841"/>
      <c r="BHD122" s="841"/>
      <c r="BHE122" s="841"/>
      <c r="BHF122" s="841"/>
      <c r="BHG122" s="841"/>
      <c r="BHH122" s="841"/>
      <c r="BHI122" s="841"/>
      <c r="BHJ122" s="841"/>
      <c r="BHK122" s="841"/>
      <c r="BHL122" s="841"/>
      <c r="BHM122" s="841"/>
      <c r="BHN122" s="841"/>
      <c r="BHO122" s="841"/>
      <c r="BHP122" s="841"/>
      <c r="BHQ122" s="841"/>
      <c r="BHR122" s="841"/>
      <c r="BHS122" s="841"/>
      <c r="BHT122" s="841"/>
      <c r="BHU122" s="841"/>
      <c r="BHV122" s="841"/>
      <c r="BHW122" s="841"/>
      <c r="BHX122" s="841"/>
      <c r="BHY122" s="841"/>
      <c r="BHZ122" s="841"/>
      <c r="BIA122" s="841"/>
      <c r="BIB122" s="841"/>
      <c r="BIC122" s="841"/>
      <c r="BID122" s="841"/>
      <c r="BIE122" s="841"/>
      <c r="BIF122" s="841"/>
      <c r="BIG122" s="841"/>
      <c r="BIH122" s="841"/>
      <c r="BII122" s="841"/>
      <c r="BIJ122" s="841"/>
      <c r="BIK122" s="841"/>
      <c r="BIL122" s="841"/>
      <c r="BIM122" s="841"/>
      <c r="BIN122" s="841"/>
      <c r="BIO122" s="841"/>
      <c r="BIP122" s="841"/>
      <c r="BIQ122" s="841"/>
      <c r="BIR122" s="841"/>
      <c r="BIS122" s="841"/>
      <c r="BIT122" s="841"/>
      <c r="BIU122" s="841"/>
      <c r="BIV122" s="841"/>
      <c r="BIW122" s="841"/>
      <c r="BIX122" s="841"/>
      <c r="BIY122" s="841"/>
      <c r="BIZ122" s="841"/>
      <c r="BJA122" s="841"/>
      <c r="BJB122" s="841"/>
      <c r="BJC122" s="841"/>
      <c r="BJD122" s="841"/>
      <c r="BJE122" s="841"/>
      <c r="BJF122" s="841"/>
      <c r="BJG122" s="841"/>
      <c r="BJH122" s="841"/>
      <c r="BJI122" s="841"/>
      <c r="BJJ122" s="841"/>
      <c r="BJK122" s="841"/>
      <c r="BJL122" s="841"/>
      <c r="BJM122" s="841"/>
      <c r="BJN122" s="841"/>
      <c r="BJO122" s="841"/>
      <c r="BJP122" s="841"/>
      <c r="BJQ122" s="841"/>
      <c r="BJR122" s="841"/>
      <c r="BJS122" s="841"/>
      <c r="BJT122" s="841"/>
      <c r="BJU122" s="841"/>
      <c r="BJV122" s="841"/>
      <c r="BJW122" s="841"/>
      <c r="BJX122" s="841"/>
      <c r="BJY122" s="841"/>
      <c r="BJZ122" s="841"/>
      <c r="BKA122" s="841"/>
      <c r="BKB122" s="841"/>
      <c r="BKC122" s="841"/>
      <c r="BKD122" s="841"/>
      <c r="BKE122" s="841"/>
      <c r="BKF122" s="841"/>
      <c r="BKG122" s="841"/>
      <c r="BKH122" s="841"/>
      <c r="BKI122" s="841"/>
      <c r="BKJ122" s="841"/>
      <c r="BKK122" s="841"/>
      <c r="BKL122" s="841"/>
      <c r="BKM122" s="841"/>
      <c r="BKN122" s="841"/>
      <c r="BKO122" s="841"/>
      <c r="BKP122" s="841"/>
      <c r="BKQ122" s="841"/>
      <c r="BKR122" s="841"/>
      <c r="BKS122" s="841"/>
      <c r="BKT122" s="841"/>
      <c r="BKU122" s="841"/>
      <c r="BKV122" s="841"/>
      <c r="BKW122" s="841"/>
      <c r="BKX122" s="841"/>
      <c r="BKY122" s="841"/>
      <c r="BKZ122" s="841"/>
      <c r="BLA122" s="841"/>
      <c r="BLB122" s="841"/>
      <c r="BLC122" s="841"/>
      <c r="BLD122" s="841"/>
      <c r="BLE122" s="841"/>
      <c r="BLF122" s="841"/>
      <c r="BLG122" s="841"/>
      <c r="BLH122" s="841"/>
      <c r="BLI122" s="841"/>
      <c r="BLJ122" s="841"/>
      <c r="BLK122" s="841"/>
      <c r="BLL122" s="841"/>
      <c r="BLM122" s="841"/>
      <c r="BLN122" s="841"/>
      <c r="BLO122" s="841"/>
      <c r="BLP122" s="841"/>
      <c r="BLQ122" s="841"/>
      <c r="BLR122" s="841"/>
      <c r="BLS122" s="841"/>
      <c r="BLT122" s="841"/>
      <c r="BLU122" s="841"/>
      <c r="BLV122" s="841"/>
      <c r="BLW122" s="841"/>
      <c r="BLX122" s="841"/>
      <c r="BLY122" s="841"/>
      <c r="BLZ122" s="841"/>
      <c r="BMA122" s="841"/>
      <c r="BMB122" s="841"/>
      <c r="BMC122" s="841"/>
      <c r="BMD122" s="841"/>
      <c r="BME122" s="841"/>
      <c r="BMF122" s="841"/>
      <c r="BMG122" s="841"/>
      <c r="BMH122" s="841"/>
      <c r="BMI122" s="841"/>
      <c r="BMJ122" s="841"/>
      <c r="BMK122" s="841"/>
      <c r="BML122" s="841"/>
      <c r="BMM122" s="841"/>
      <c r="BMN122" s="841"/>
      <c r="BMO122" s="841"/>
      <c r="BMP122" s="841"/>
      <c r="BMQ122" s="841"/>
      <c r="BMR122" s="841"/>
      <c r="BMS122" s="841"/>
      <c r="BMT122" s="841"/>
      <c r="BMU122" s="841"/>
      <c r="BMV122" s="841"/>
      <c r="BMW122" s="841"/>
      <c r="BMX122" s="841"/>
      <c r="BMY122" s="841"/>
      <c r="BMZ122" s="841"/>
      <c r="BNA122" s="841"/>
      <c r="BNB122" s="841"/>
      <c r="BNC122" s="841"/>
      <c r="BND122" s="841"/>
      <c r="BNE122" s="841"/>
      <c r="BNF122" s="841"/>
      <c r="BNG122" s="841"/>
      <c r="BNH122" s="841"/>
      <c r="BNI122" s="841"/>
      <c r="BNJ122" s="841"/>
      <c r="BNK122" s="841"/>
      <c r="BNL122" s="841"/>
      <c r="BNM122" s="841"/>
      <c r="BNN122" s="841"/>
      <c r="BNO122" s="841"/>
      <c r="BNP122" s="841"/>
      <c r="BNQ122" s="841"/>
      <c r="BNR122" s="841"/>
      <c r="BNS122" s="841"/>
      <c r="BNT122" s="841"/>
      <c r="BNU122" s="841"/>
      <c r="BNV122" s="841"/>
      <c r="BNW122" s="841"/>
      <c r="BNX122" s="841"/>
      <c r="BNY122" s="841"/>
      <c r="BNZ122" s="841"/>
      <c r="BOA122" s="841"/>
      <c r="BOB122" s="841"/>
      <c r="BOC122" s="841"/>
      <c r="BOD122" s="841"/>
      <c r="BOE122" s="841"/>
      <c r="BOF122" s="841"/>
      <c r="BOG122" s="841"/>
      <c r="BOH122" s="841"/>
      <c r="BOI122" s="841"/>
      <c r="BOJ122" s="841"/>
      <c r="BOK122" s="841"/>
      <c r="BOL122" s="841"/>
      <c r="BOM122" s="841"/>
      <c r="BON122" s="841"/>
      <c r="BOO122" s="841"/>
      <c r="BOP122" s="841"/>
      <c r="BOQ122" s="841"/>
      <c r="BOR122" s="841"/>
      <c r="BOS122" s="841"/>
      <c r="BOT122" s="841"/>
      <c r="BOU122" s="841"/>
      <c r="BOV122" s="841"/>
      <c r="BOW122" s="841"/>
      <c r="BOX122" s="841"/>
      <c r="BOY122" s="841"/>
      <c r="BOZ122" s="841"/>
      <c r="BPA122" s="841"/>
      <c r="BPB122" s="841"/>
      <c r="BPC122" s="841"/>
      <c r="BPD122" s="841"/>
      <c r="BPE122" s="841"/>
      <c r="BPF122" s="841"/>
      <c r="BPG122" s="841"/>
      <c r="BPH122" s="841"/>
      <c r="BPI122" s="841"/>
      <c r="BPJ122" s="841"/>
      <c r="BPK122" s="841"/>
      <c r="BPL122" s="841"/>
      <c r="BPM122" s="841"/>
      <c r="BPN122" s="841"/>
      <c r="BPO122" s="841"/>
      <c r="BPP122" s="841"/>
      <c r="BPQ122" s="841"/>
      <c r="BPR122" s="841"/>
      <c r="BPS122" s="841"/>
      <c r="BPT122" s="841"/>
      <c r="BPU122" s="841"/>
      <c r="BPV122" s="841"/>
      <c r="BPW122" s="841"/>
      <c r="BPX122" s="841"/>
      <c r="BPY122" s="841"/>
      <c r="BPZ122" s="841"/>
      <c r="BQA122" s="841"/>
      <c r="BQB122" s="841"/>
      <c r="BQC122" s="841"/>
      <c r="BQD122" s="841"/>
      <c r="BQE122" s="841"/>
      <c r="BQF122" s="841"/>
      <c r="BQG122" s="841"/>
      <c r="BQH122" s="841"/>
      <c r="BQI122" s="841"/>
      <c r="BQJ122" s="841"/>
      <c r="BQK122" s="841"/>
      <c r="BQL122" s="841"/>
      <c r="BQM122" s="841"/>
      <c r="BQN122" s="841"/>
      <c r="BQO122" s="841"/>
      <c r="BQP122" s="841"/>
      <c r="BQQ122" s="841"/>
      <c r="BQR122" s="841"/>
      <c r="BQS122" s="841"/>
      <c r="BQT122" s="841"/>
      <c r="BQU122" s="841"/>
      <c r="BQV122" s="841"/>
      <c r="BQW122" s="841"/>
      <c r="BQX122" s="841"/>
      <c r="BQY122" s="841"/>
      <c r="BQZ122" s="841"/>
      <c r="BRA122" s="841"/>
      <c r="BRB122" s="841"/>
      <c r="BRC122" s="841"/>
      <c r="BRD122" s="841"/>
      <c r="BRE122" s="841"/>
      <c r="BRF122" s="841"/>
      <c r="BRG122" s="841"/>
      <c r="BRH122" s="841"/>
      <c r="BRI122" s="841"/>
      <c r="BRJ122" s="841"/>
      <c r="BRK122" s="841"/>
      <c r="BRL122" s="841"/>
      <c r="BRM122" s="841"/>
      <c r="BRN122" s="841"/>
      <c r="BRO122" s="841"/>
      <c r="BRP122" s="841"/>
      <c r="BRQ122" s="841"/>
      <c r="BRR122" s="841"/>
      <c r="BRS122" s="841"/>
      <c r="BRT122" s="841"/>
      <c r="BRU122" s="841"/>
      <c r="BRV122" s="841"/>
      <c r="BRW122" s="841"/>
      <c r="BRX122" s="841"/>
      <c r="BRY122" s="841"/>
      <c r="BRZ122" s="841"/>
      <c r="BSA122" s="841"/>
      <c r="BSB122" s="841"/>
      <c r="BSC122" s="841"/>
      <c r="BSD122" s="841"/>
      <c r="BSE122" s="841"/>
      <c r="BSF122" s="841"/>
      <c r="BSG122" s="841"/>
      <c r="BSH122" s="841"/>
      <c r="BSI122" s="841"/>
      <c r="BSJ122" s="841"/>
      <c r="BSK122" s="841"/>
      <c r="BSL122" s="841"/>
      <c r="BSM122" s="841"/>
      <c r="BSN122" s="841"/>
      <c r="BSO122" s="841"/>
      <c r="BSP122" s="841"/>
      <c r="BSQ122" s="841"/>
      <c r="BSR122" s="841"/>
      <c r="BSS122" s="841"/>
      <c r="BST122" s="841"/>
      <c r="BSU122" s="841"/>
      <c r="BSV122" s="841"/>
      <c r="BSW122" s="841"/>
      <c r="BSX122" s="841"/>
      <c r="BSY122" s="841"/>
      <c r="BSZ122" s="841"/>
      <c r="BTA122" s="841"/>
      <c r="BTB122" s="841"/>
      <c r="BTC122" s="841"/>
      <c r="BTD122" s="841"/>
      <c r="BTE122" s="841"/>
      <c r="BTF122" s="841"/>
      <c r="BTG122" s="841"/>
      <c r="BTH122" s="841"/>
      <c r="BTI122" s="841"/>
      <c r="BTJ122" s="841"/>
      <c r="BTK122" s="841"/>
      <c r="BTL122" s="841"/>
      <c r="BTM122" s="841"/>
      <c r="BTN122" s="841"/>
      <c r="BTO122" s="841"/>
      <c r="BTP122" s="841"/>
      <c r="BTQ122" s="841"/>
      <c r="BTR122" s="841"/>
      <c r="BTS122" s="841"/>
      <c r="BTT122" s="841"/>
      <c r="BTU122" s="841"/>
      <c r="BTV122" s="841"/>
      <c r="BTW122" s="841"/>
      <c r="BTX122" s="841"/>
      <c r="BTY122" s="841"/>
      <c r="BTZ122" s="841"/>
      <c r="BUA122" s="841"/>
      <c r="BUB122" s="841"/>
      <c r="BUC122" s="841"/>
      <c r="BUD122" s="841"/>
      <c r="BUE122" s="841"/>
      <c r="BUF122" s="841"/>
      <c r="BUG122" s="841"/>
      <c r="BUH122" s="841"/>
      <c r="BUI122" s="841"/>
      <c r="BUJ122" s="841"/>
      <c r="BUK122" s="841"/>
      <c r="BUL122" s="841"/>
      <c r="BUM122" s="841"/>
      <c r="BUN122" s="841"/>
      <c r="BUO122" s="841"/>
      <c r="BUP122" s="841"/>
      <c r="BUQ122" s="841"/>
      <c r="BUR122" s="841"/>
      <c r="BUS122" s="841"/>
      <c r="BUT122" s="841"/>
      <c r="BUU122" s="841"/>
      <c r="BUV122" s="841"/>
      <c r="BUW122" s="841"/>
      <c r="BUX122" s="841"/>
      <c r="BUY122" s="841"/>
      <c r="BUZ122" s="841"/>
      <c r="BVA122" s="841"/>
      <c r="BVB122" s="841"/>
      <c r="BVC122" s="841"/>
      <c r="BVD122" s="841"/>
      <c r="BVE122" s="841"/>
      <c r="BVF122" s="841"/>
      <c r="BVG122" s="841"/>
      <c r="BVH122" s="841"/>
      <c r="BVI122" s="841"/>
      <c r="BVJ122" s="841"/>
      <c r="BVK122" s="841"/>
      <c r="BVL122" s="841"/>
      <c r="BVM122" s="841"/>
      <c r="BVN122" s="841"/>
      <c r="BVO122" s="841"/>
      <c r="BVP122" s="841"/>
      <c r="BVQ122" s="841"/>
      <c r="BVR122" s="841"/>
      <c r="BVS122" s="841"/>
      <c r="BVT122" s="841"/>
      <c r="BVU122" s="841"/>
      <c r="BVV122" s="841"/>
      <c r="BVW122" s="841"/>
      <c r="BVX122" s="841"/>
      <c r="BVY122" s="841"/>
      <c r="BVZ122" s="841"/>
      <c r="BWA122" s="841"/>
      <c r="BWB122" s="841"/>
      <c r="BWC122" s="841"/>
      <c r="BWD122" s="841"/>
      <c r="BWE122" s="841"/>
      <c r="BWF122" s="841"/>
      <c r="BWG122" s="841"/>
      <c r="BWH122" s="841"/>
      <c r="BWI122" s="841"/>
      <c r="BWJ122" s="841"/>
      <c r="BWK122" s="841"/>
      <c r="BWL122" s="841"/>
      <c r="BWM122" s="841"/>
      <c r="BWN122" s="841"/>
      <c r="BWO122" s="841"/>
      <c r="BWP122" s="841"/>
      <c r="BWQ122" s="841"/>
      <c r="BWR122" s="841"/>
      <c r="BWS122" s="841"/>
      <c r="BWT122" s="841"/>
      <c r="BWU122" s="841"/>
      <c r="BWV122" s="841"/>
      <c r="BWW122" s="841"/>
      <c r="BWX122" s="841"/>
      <c r="BWY122" s="841"/>
      <c r="BWZ122" s="841"/>
      <c r="BXA122" s="841"/>
      <c r="BXB122" s="841"/>
      <c r="BXC122" s="841"/>
      <c r="BXD122" s="841"/>
      <c r="BXE122" s="841"/>
      <c r="BXF122" s="841"/>
      <c r="BXG122" s="841"/>
      <c r="BXH122" s="841"/>
      <c r="BXI122" s="841"/>
      <c r="BXJ122" s="841"/>
      <c r="BXK122" s="841"/>
      <c r="BXL122" s="841"/>
      <c r="BXM122" s="841"/>
      <c r="BXN122" s="841"/>
      <c r="BXO122" s="841"/>
      <c r="BXP122" s="841"/>
      <c r="BXQ122" s="841"/>
      <c r="BXR122" s="841"/>
      <c r="BXS122" s="841"/>
      <c r="BXT122" s="841"/>
      <c r="BXU122" s="841"/>
      <c r="BXV122" s="841"/>
      <c r="BXW122" s="841"/>
      <c r="BXX122" s="841"/>
      <c r="BXY122" s="841"/>
      <c r="BXZ122" s="841"/>
      <c r="BYA122" s="841"/>
      <c r="BYB122" s="841"/>
      <c r="BYC122" s="841"/>
      <c r="BYD122" s="841"/>
      <c r="BYE122" s="841"/>
      <c r="BYF122" s="841"/>
      <c r="BYG122" s="841"/>
      <c r="BYH122" s="841"/>
      <c r="BYI122" s="841"/>
      <c r="BYJ122" s="841"/>
      <c r="BYK122" s="841"/>
      <c r="BYL122" s="841"/>
      <c r="BYM122" s="841"/>
      <c r="BYN122" s="841"/>
      <c r="BYO122" s="841"/>
      <c r="BYP122" s="841"/>
      <c r="BYQ122" s="841"/>
      <c r="BYR122" s="841"/>
      <c r="BYS122" s="841"/>
      <c r="BYT122" s="841"/>
      <c r="BYU122" s="841"/>
      <c r="BYV122" s="841"/>
      <c r="BYW122" s="841"/>
      <c r="BYX122" s="841"/>
      <c r="BYY122" s="841"/>
      <c r="BYZ122" s="841"/>
      <c r="BZA122" s="841"/>
      <c r="BZB122" s="841"/>
      <c r="BZC122" s="841"/>
      <c r="BZD122" s="841"/>
      <c r="BZE122" s="841"/>
      <c r="BZF122" s="841"/>
      <c r="BZG122" s="841"/>
      <c r="BZH122" s="841"/>
      <c r="BZI122" s="841"/>
      <c r="BZJ122" s="841"/>
      <c r="BZK122" s="841"/>
      <c r="BZL122" s="841"/>
      <c r="BZM122" s="841"/>
      <c r="BZN122" s="841"/>
      <c r="BZO122" s="841"/>
      <c r="BZP122" s="841"/>
      <c r="BZQ122" s="841"/>
      <c r="BZR122" s="841"/>
      <c r="BZS122" s="841"/>
      <c r="BZT122" s="841"/>
      <c r="BZU122" s="841"/>
      <c r="BZV122" s="841"/>
      <c r="BZW122" s="841"/>
      <c r="BZX122" s="841"/>
      <c r="BZY122" s="841"/>
      <c r="BZZ122" s="841"/>
      <c r="CAA122" s="841"/>
      <c r="CAB122" s="841"/>
      <c r="CAC122" s="841"/>
      <c r="CAD122" s="841"/>
      <c r="CAE122" s="841"/>
      <c r="CAF122" s="841"/>
      <c r="CAG122" s="841"/>
      <c r="CAH122" s="841"/>
      <c r="CAI122" s="841"/>
      <c r="CAJ122" s="841"/>
      <c r="CAK122" s="841"/>
      <c r="CAL122" s="841"/>
      <c r="CAM122" s="841"/>
      <c r="CAN122" s="841"/>
      <c r="CAO122" s="841"/>
      <c r="CAP122" s="841"/>
      <c r="CAQ122" s="841"/>
      <c r="CAR122" s="841"/>
      <c r="CAS122" s="841"/>
      <c r="CAT122" s="841"/>
      <c r="CAU122" s="841"/>
      <c r="CAV122" s="841"/>
      <c r="CAW122" s="841"/>
      <c r="CAX122" s="841"/>
      <c r="CAY122" s="841"/>
      <c r="CAZ122" s="841"/>
      <c r="CBA122" s="841"/>
      <c r="CBB122" s="841"/>
      <c r="CBC122" s="841"/>
      <c r="CBD122" s="841"/>
      <c r="CBE122" s="841"/>
      <c r="CBF122" s="841"/>
      <c r="CBG122" s="841"/>
      <c r="CBH122" s="841"/>
      <c r="CBI122" s="841"/>
      <c r="CBJ122" s="841"/>
      <c r="CBK122" s="841"/>
      <c r="CBL122" s="841"/>
      <c r="CBM122" s="841"/>
      <c r="CBN122" s="841"/>
      <c r="CBO122" s="841"/>
      <c r="CBP122" s="841"/>
      <c r="CBQ122" s="841"/>
      <c r="CBR122" s="841"/>
      <c r="CBS122" s="841"/>
      <c r="CBT122" s="841"/>
      <c r="CBU122" s="841"/>
      <c r="CBV122" s="841"/>
      <c r="CBW122" s="841"/>
      <c r="CBX122" s="841"/>
      <c r="CBY122" s="841"/>
      <c r="CBZ122" s="841"/>
      <c r="CCA122" s="841"/>
      <c r="CCB122" s="841"/>
      <c r="CCC122" s="841"/>
      <c r="CCD122" s="841"/>
      <c r="CCE122" s="841"/>
      <c r="CCF122" s="841"/>
      <c r="CCG122" s="841"/>
      <c r="CCH122" s="841"/>
      <c r="CCI122" s="841"/>
      <c r="CCJ122" s="841"/>
      <c r="CCK122" s="841"/>
      <c r="CCL122" s="841"/>
      <c r="CCM122" s="841"/>
      <c r="CCN122" s="841"/>
      <c r="CCO122" s="841"/>
      <c r="CCP122" s="841"/>
      <c r="CCQ122" s="841"/>
      <c r="CCR122" s="841"/>
      <c r="CCS122" s="841"/>
      <c r="CCT122" s="841"/>
      <c r="CCU122" s="841"/>
      <c r="CCV122" s="841"/>
      <c r="CCW122" s="841"/>
      <c r="CCX122" s="841"/>
      <c r="CCY122" s="841"/>
      <c r="CCZ122" s="841"/>
      <c r="CDA122" s="841"/>
      <c r="CDB122" s="841"/>
      <c r="CDC122" s="841"/>
      <c r="CDD122" s="841"/>
      <c r="CDE122" s="841"/>
      <c r="CDF122" s="841"/>
      <c r="CDG122" s="841"/>
      <c r="CDH122" s="841"/>
      <c r="CDI122" s="841"/>
      <c r="CDJ122" s="841"/>
      <c r="CDK122" s="841"/>
      <c r="CDL122" s="841"/>
      <c r="CDM122" s="841"/>
      <c r="CDN122" s="841"/>
      <c r="CDO122" s="841"/>
      <c r="CDP122" s="841"/>
      <c r="CDQ122" s="841"/>
      <c r="CDR122" s="841"/>
      <c r="CDS122" s="841"/>
      <c r="CDT122" s="841"/>
      <c r="CDU122" s="841"/>
      <c r="CDV122" s="841"/>
      <c r="CDW122" s="841"/>
      <c r="CDX122" s="841"/>
      <c r="CDY122" s="841"/>
      <c r="CDZ122" s="841"/>
      <c r="CEA122" s="841"/>
      <c r="CEB122" s="841"/>
      <c r="CEC122" s="841"/>
      <c r="CED122" s="841"/>
      <c r="CEE122" s="841"/>
      <c r="CEF122" s="841"/>
      <c r="CEG122" s="841"/>
      <c r="CEH122" s="841"/>
      <c r="CEI122" s="841"/>
      <c r="CEJ122" s="841"/>
      <c r="CEK122" s="841"/>
      <c r="CEL122" s="841"/>
      <c r="CEM122" s="841"/>
      <c r="CEN122" s="841"/>
      <c r="CEO122" s="841"/>
      <c r="CEP122" s="841"/>
      <c r="CEQ122" s="841"/>
      <c r="CER122" s="841"/>
      <c r="CES122" s="841"/>
      <c r="CET122" s="841"/>
      <c r="CEU122" s="841"/>
      <c r="CEV122" s="841"/>
      <c r="CEW122" s="841"/>
      <c r="CEX122" s="841"/>
      <c r="CEY122" s="841"/>
      <c r="CEZ122" s="841"/>
      <c r="CFA122" s="841"/>
      <c r="CFB122" s="841"/>
      <c r="CFC122" s="841"/>
      <c r="CFD122" s="841"/>
      <c r="CFE122" s="841"/>
      <c r="CFF122" s="841"/>
      <c r="CFG122" s="841"/>
      <c r="CFH122" s="841"/>
      <c r="CFI122" s="841"/>
      <c r="CFJ122" s="841"/>
      <c r="CFK122" s="841"/>
      <c r="CFL122" s="841"/>
      <c r="CFM122" s="841"/>
      <c r="CFN122" s="841"/>
      <c r="CFO122" s="841"/>
      <c r="CFP122" s="841"/>
      <c r="CFQ122" s="841"/>
      <c r="CFR122" s="841"/>
      <c r="CFS122" s="841"/>
      <c r="CFT122" s="841"/>
      <c r="CFU122" s="841"/>
      <c r="CFV122" s="841"/>
      <c r="CFW122" s="841"/>
      <c r="CFX122" s="841"/>
      <c r="CFY122" s="841"/>
      <c r="CFZ122" s="841"/>
      <c r="CGA122" s="841"/>
      <c r="CGB122" s="841"/>
      <c r="CGC122" s="841"/>
      <c r="CGD122" s="841"/>
      <c r="CGE122" s="841"/>
      <c r="CGF122" s="841"/>
      <c r="CGG122" s="841"/>
      <c r="CGH122" s="841"/>
      <c r="CGI122" s="841"/>
      <c r="CGJ122" s="841"/>
      <c r="CGK122" s="841"/>
      <c r="CGL122" s="841"/>
      <c r="CGM122" s="841"/>
      <c r="CGN122" s="841"/>
      <c r="CGO122" s="841"/>
      <c r="CGP122" s="841"/>
      <c r="CGQ122" s="841"/>
      <c r="CGR122" s="841"/>
      <c r="CGS122" s="841"/>
      <c r="CGT122" s="841"/>
      <c r="CGU122" s="841"/>
      <c r="CGV122" s="841"/>
      <c r="CGW122" s="841"/>
      <c r="CGX122" s="841"/>
      <c r="CGY122" s="841"/>
      <c r="CGZ122" s="841"/>
      <c r="CHA122" s="841"/>
      <c r="CHB122" s="841"/>
      <c r="CHC122" s="841"/>
      <c r="CHD122" s="841"/>
      <c r="CHE122" s="841"/>
      <c r="CHF122" s="841"/>
      <c r="CHG122" s="841"/>
      <c r="CHH122" s="841"/>
      <c r="CHI122" s="841"/>
      <c r="CHJ122" s="841"/>
      <c r="CHK122" s="841"/>
      <c r="CHL122" s="841"/>
      <c r="CHM122" s="841"/>
      <c r="CHN122" s="841"/>
      <c r="CHO122" s="841"/>
      <c r="CHP122" s="841"/>
      <c r="CHQ122" s="841"/>
      <c r="CHR122" s="841"/>
      <c r="CHS122" s="841"/>
      <c r="CHT122" s="841"/>
      <c r="CHU122" s="841"/>
      <c r="CHV122" s="841"/>
      <c r="CHW122" s="841"/>
      <c r="CHX122" s="841"/>
      <c r="CHY122" s="841"/>
      <c r="CHZ122" s="841"/>
      <c r="CIA122" s="841"/>
      <c r="CIB122" s="841"/>
      <c r="CIC122" s="841"/>
      <c r="CID122" s="841"/>
      <c r="CIE122" s="841"/>
      <c r="CIF122" s="841"/>
      <c r="CIG122" s="841"/>
      <c r="CIH122" s="841"/>
      <c r="CII122" s="841"/>
      <c r="CIJ122" s="841"/>
      <c r="CIK122" s="841"/>
      <c r="CIL122" s="841"/>
      <c r="CIM122" s="841"/>
      <c r="CIN122" s="841"/>
      <c r="CIO122" s="841"/>
      <c r="CIP122" s="841"/>
      <c r="CIQ122" s="841"/>
      <c r="CIR122" s="841"/>
      <c r="CIS122" s="841"/>
      <c r="CIT122" s="841"/>
      <c r="CIU122" s="841"/>
      <c r="CIV122" s="841"/>
      <c r="CIW122" s="841"/>
      <c r="CIX122" s="841"/>
      <c r="CIY122" s="841"/>
      <c r="CIZ122" s="841"/>
      <c r="CJA122" s="841"/>
      <c r="CJB122" s="841"/>
      <c r="CJC122" s="841"/>
      <c r="CJD122" s="841"/>
      <c r="CJE122" s="841"/>
      <c r="CJF122" s="841"/>
      <c r="CJG122" s="841"/>
      <c r="CJH122" s="841"/>
      <c r="CJI122" s="841"/>
      <c r="CJJ122" s="841"/>
      <c r="CJK122" s="841"/>
      <c r="CJL122" s="841"/>
      <c r="CJM122" s="841"/>
      <c r="CJN122" s="841"/>
      <c r="CJO122" s="841"/>
      <c r="CJP122" s="841"/>
      <c r="CJQ122" s="841"/>
      <c r="CJR122" s="841"/>
      <c r="CJS122" s="841"/>
      <c r="CJT122" s="841"/>
      <c r="CJU122" s="841"/>
      <c r="CJV122" s="841"/>
      <c r="CJW122" s="841"/>
      <c r="CJX122" s="841"/>
      <c r="CJY122" s="841"/>
      <c r="CJZ122" s="841"/>
      <c r="CKA122" s="841"/>
      <c r="CKB122" s="841"/>
      <c r="CKC122" s="841"/>
      <c r="CKD122" s="841"/>
      <c r="CKE122" s="841"/>
      <c r="CKF122" s="841"/>
      <c r="CKG122" s="841"/>
      <c r="CKH122" s="841"/>
      <c r="CKI122" s="841"/>
      <c r="CKJ122" s="841"/>
      <c r="CKK122" s="841"/>
      <c r="CKL122" s="841"/>
      <c r="CKM122" s="841"/>
      <c r="CKN122" s="841"/>
      <c r="CKO122" s="841"/>
      <c r="CKP122" s="841"/>
      <c r="CKQ122" s="841"/>
      <c r="CKR122" s="841"/>
      <c r="CKS122" s="841"/>
      <c r="CKT122" s="841"/>
      <c r="CKU122" s="841"/>
      <c r="CKV122" s="841"/>
      <c r="CKW122" s="841"/>
      <c r="CKX122" s="841"/>
      <c r="CKY122" s="841"/>
      <c r="CKZ122" s="841"/>
      <c r="CLA122" s="841"/>
      <c r="CLB122" s="841"/>
      <c r="CLC122" s="841"/>
      <c r="CLD122" s="841"/>
      <c r="CLE122" s="841"/>
      <c r="CLF122" s="841"/>
      <c r="CLG122" s="841"/>
      <c r="CLH122" s="841"/>
      <c r="CLI122" s="841"/>
      <c r="CLJ122" s="841"/>
      <c r="CLK122" s="841"/>
      <c r="CLL122" s="841"/>
      <c r="CLM122" s="841"/>
      <c r="CLN122" s="841"/>
      <c r="CLO122" s="841"/>
      <c r="CLP122" s="841"/>
      <c r="CLQ122" s="841"/>
      <c r="CLR122" s="841"/>
      <c r="CLS122" s="841"/>
      <c r="CLT122" s="841"/>
      <c r="CLU122" s="841"/>
      <c r="CLV122" s="841"/>
      <c r="CLW122" s="841"/>
      <c r="CLX122" s="841"/>
      <c r="CLY122" s="841"/>
      <c r="CLZ122" s="841"/>
      <c r="CMA122" s="841"/>
      <c r="CMB122" s="841"/>
      <c r="CMC122" s="841"/>
      <c r="CMD122" s="841"/>
      <c r="CME122" s="841"/>
      <c r="CMF122" s="841"/>
      <c r="CMG122" s="841"/>
      <c r="CMH122" s="841"/>
      <c r="CMI122" s="841"/>
      <c r="CMJ122" s="841"/>
      <c r="CMK122" s="841"/>
      <c r="CML122" s="841"/>
      <c r="CMM122" s="841"/>
      <c r="CMN122" s="841"/>
      <c r="CMO122" s="841"/>
      <c r="CMP122" s="841"/>
      <c r="CMQ122" s="841"/>
      <c r="CMR122" s="841"/>
      <c r="CMS122" s="841"/>
      <c r="CMT122" s="841"/>
      <c r="CMU122" s="841"/>
      <c r="CMV122" s="841"/>
      <c r="CMW122" s="841"/>
      <c r="CMX122" s="841"/>
      <c r="CMY122" s="841"/>
      <c r="CMZ122" s="841"/>
      <c r="CNA122" s="841"/>
      <c r="CNB122" s="841"/>
      <c r="CNC122" s="841"/>
      <c r="CND122" s="841"/>
      <c r="CNE122" s="841"/>
      <c r="CNF122" s="841"/>
      <c r="CNG122" s="841"/>
      <c r="CNH122" s="841"/>
      <c r="CNI122" s="841"/>
      <c r="CNJ122" s="841"/>
      <c r="CNK122" s="841"/>
      <c r="CNL122" s="841"/>
      <c r="CNM122" s="841"/>
      <c r="CNN122" s="841"/>
      <c r="CNO122" s="841"/>
      <c r="CNP122" s="841"/>
      <c r="CNQ122" s="841"/>
      <c r="CNR122" s="841"/>
      <c r="CNS122" s="841"/>
      <c r="CNT122" s="841"/>
      <c r="CNU122" s="841"/>
      <c r="CNV122" s="841"/>
      <c r="CNW122" s="841"/>
      <c r="CNX122" s="841"/>
      <c r="CNY122" s="841"/>
      <c r="CNZ122" s="841"/>
      <c r="COA122" s="841"/>
      <c r="COB122" s="841"/>
      <c r="COC122" s="841"/>
      <c r="COD122" s="841"/>
      <c r="COE122" s="841"/>
      <c r="COF122" s="841"/>
      <c r="COG122" s="841"/>
      <c r="COH122" s="841"/>
      <c r="COI122" s="841"/>
      <c r="COJ122" s="841"/>
      <c r="COK122" s="841"/>
      <c r="COL122" s="841"/>
      <c r="COM122" s="841"/>
      <c r="CON122" s="841"/>
      <c r="COO122" s="841"/>
      <c r="COP122" s="841"/>
      <c r="COQ122" s="841"/>
      <c r="COR122" s="841"/>
      <c r="COS122" s="841"/>
      <c r="COT122" s="841"/>
      <c r="COU122" s="841"/>
      <c r="COV122" s="841"/>
      <c r="COW122" s="841"/>
      <c r="COX122" s="841"/>
      <c r="COY122" s="841"/>
      <c r="COZ122" s="841"/>
      <c r="CPA122" s="841"/>
      <c r="CPB122" s="841"/>
      <c r="CPC122" s="841"/>
      <c r="CPD122" s="841"/>
      <c r="CPE122" s="841"/>
      <c r="CPF122" s="841"/>
      <c r="CPG122" s="841"/>
      <c r="CPH122" s="841"/>
      <c r="CPI122" s="841"/>
      <c r="CPJ122" s="841"/>
      <c r="CPK122" s="841"/>
      <c r="CPL122" s="841"/>
      <c r="CPM122" s="841"/>
      <c r="CPN122" s="841"/>
      <c r="CPO122" s="841"/>
      <c r="CPP122" s="841"/>
      <c r="CPQ122" s="841"/>
      <c r="CPR122" s="841"/>
      <c r="CPS122" s="841"/>
      <c r="CPT122" s="841"/>
      <c r="CPU122" s="841"/>
      <c r="CPV122" s="841"/>
      <c r="CPW122" s="841"/>
      <c r="CPX122" s="841"/>
      <c r="CPY122" s="841"/>
      <c r="CPZ122" s="841"/>
      <c r="CQA122" s="841"/>
      <c r="CQB122" s="841"/>
      <c r="CQC122" s="841"/>
      <c r="CQD122" s="841"/>
      <c r="CQE122" s="841"/>
      <c r="CQF122" s="841"/>
      <c r="CQG122" s="841"/>
      <c r="CQH122" s="841"/>
      <c r="CQI122" s="841"/>
      <c r="CQJ122" s="841"/>
      <c r="CQK122" s="841"/>
      <c r="CQL122" s="841"/>
      <c r="CQM122" s="841"/>
      <c r="CQN122" s="841"/>
      <c r="CQO122" s="841"/>
      <c r="CQP122" s="841"/>
      <c r="CQQ122" s="841"/>
      <c r="CQR122" s="841"/>
      <c r="CQS122" s="841"/>
      <c r="CQT122" s="841"/>
      <c r="CQU122" s="841"/>
      <c r="CQV122" s="841"/>
      <c r="CQW122" s="841"/>
      <c r="CQX122" s="841"/>
      <c r="CQY122" s="841"/>
      <c r="CQZ122" s="841"/>
      <c r="CRA122" s="841"/>
      <c r="CRB122" s="841"/>
      <c r="CRC122" s="841"/>
      <c r="CRD122" s="841"/>
      <c r="CRE122" s="841"/>
      <c r="CRF122" s="841"/>
      <c r="CRG122" s="841"/>
      <c r="CRH122" s="841"/>
      <c r="CRI122" s="841"/>
      <c r="CRJ122" s="841"/>
      <c r="CRK122" s="841"/>
      <c r="CRL122" s="841"/>
      <c r="CRM122" s="841"/>
      <c r="CRN122" s="841"/>
      <c r="CRO122" s="841"/>
      <c r="CRP122" s="841"/>
      <c r="CRQ122" s="841"/>
      <c r="CRR122" s="841"/>
      <c r="CRS122" s="841"/>
      <c r="CRT122" s="841"/>
      <c r="CRU122" s="841"/>
      <c r="CRV122" s="841"/>
      <c r="CRW122" s="841"/>
      <c r="CRX122" s="841"/>
      <c r="CRY122" s="841"/>
      <c r="CRZ122" s="841"/>
      <c r="CSA122" s="841"/>
      <c r="CSB122" s="841"/>
      <c r="CSC122" s="841"/>
      <c r="CSD122" s="841"/>
      <c r="CSE122" s="841"/>
      <c r="CSF122" s="841"/>
      <c r="CSG122" s="841"/>
      <c r="CSH122" s="841"/>
      <c r="CSI122" s="841"/>
      <c r="CSJ122" s="841"/>
      <c r="CSK122" s="841"/>
      <c r="CSL122" s="841"/>
      <c r="CSM122" s="841"/>
      <c r="CSN122" s="841"/>
      <c r="CSO122" s="841"/>
      <c r="CSP122" s="841"/>
      <c r="CSQ122" s="841"/>
      <c r="CSR122" s="841"/>
      <c r="CSS122" s="841"/>
      <c r="CST122" s="841"/>
      <c r="CSU122" s="841"/>
      <c r="CSV122" s="841"/>
      <c r="CSW122" s="841"/>
      <c r="CSX122" s="841"/>
      <c r="CSY122" s="841"/>
      <c r="CSZ122" s="841"/>
      <c r="CTA122" s="841"/>
      <c r="CTB122" s="841"/>
      <c r="CTC122" s="841"/>
      <c r="CTD122" s="841"/>
      <c r="CTE122" s="841"/>
      <c r="CTF122" s="841"/>
      <c r="CTG122" s="841"/>
      <c r="CTH122" s="841"/>
      <c r="CTI122" s="841"/>
      <c r="CTJ122" s="841"/>
      <c r="CTK122" s="841"/>
      <c r="CTL122" s="841"/>
      <c r="CTM122" s="841"/>
      <c r="CTN122" s="841"/>
      <c r="CTO122" s="841"/>
      <c r="CTP122" s="841"/>
      <c r="CTQ122" s="841"/>
      <c r="CTR122" s="841"/>
      <c r="CTS122" s="841"/>
      <c r="CTT122" s="841"/>
      <c r="CTU122" s="841"/>
      <c r="CTV122" s="841"/>
      <c r="CTW122" s="841"/>
      <c r="CTX122" s="841"/>
      <c r="CTY122" s="841"/>
      <c r="CTZ122" s="841"/>
      <c r="CUA122" s="841"/>
      <c r="CUB122" s="841"/>
      <c r="CUC122" s="841"/>
      <c r="CUD122" s="841"/>
      <c r="CUE122" s="841"/>
      <c r="CUF122" s="841"/>
      <c r="CUG122" s="841"/>
      <c r="CUH122" s="841"/>
      <c r="CUI122" s="841"/>
      <c r="CUJ122" s="841"/>
      <c r="CUK122" s="841"/>
      <c r="CUL122" s="841"/>
      <c r="CUM122" s="841"/>
      <c r="CUN122" s="841"/>
      <c r="CUO122" s="841"/>
      <c r="CUP122" s="841"/>
      <c r="CUQ122" s="841"/>
      <c r="CUR122" s="841"/>
      <c r="CUS122" s="841"/>
      <c r="CUT122" s="841"/>
      <c r="CUU122" s="841"/>
      <c r="CUV122" s="841"/>
      <c r="CUW122" s="841"/>
      <c r="CUX122" s="841"/>
      <c r="CUY122" s="841"/>
      <c r="CUZ122" s="841"/>
      <c r="CVA122" s="841"/>
      <c r="CVB122" s="841"/>
      <c r="CVC122" s="841"/>
      <c r="CVD122" s="841"/>
      <c r="CVE122" s="841"/>
      <c r="CVF122" s="841"/>
      <c r="CVG122" s="841"/>
      <c r="CVH122" s="841"/>
      <c r="CVI122" s="841"/>
      <c r="CVJ122" s="841"/>
      <c r="CVK122" s="841"/>
      <c r="CVL122" s="841"/>
      <c r="CVM122" s="841"/>
      <c r="CVN122" s="841"/>
      <c r="CVO122" s="841"/>
      <c r="CVP122" s="841"/>
      <c r="CVQ122" s="841"/>
      <c r="CVR122" s="841"/>
      <c r="CVS122" s="841"/>
      <c r="CVT122" s="841"/>
      <c r="CVU122" s="841"/>
      <c r="CVV122" s="841"/>
      <c r="CVW122" s="841"/>
      <c r="CVX122" s="841"/>
      <c r="CVY122" s="841"/>
      <c r="CVZ122" s="841"/>
      <c r="CWA122" s="841"/>
      <c r="CWB122" s="841"/>
      <c r="CWC122" s="841"/>
      <c r="CWD122" s="841"/>
      <c r="CWE122" s="841"/>
      <c r="CWF122" s="841"/>
      <c r="CWG122" s="841"/>
      <c r="CWH122" s="841"/>
      <c r="CWI122" s="841"/>
      <c r="CWJ122" s="841"/>
      <c r="CWK122" s="841"/>
      <c r="CWL122" s="841"/>
      <c r="CWM122" s="841"/>
      <c r="CWN122" s="841"/>
      <c r="CWO122" s="841"/>
      <c r="CWP122" s="841"/>
      <c r="CWQ122" s="841"/>
      <c r="CWR122" s="841"/>
      <c r="CWS122" s="841"/>
      <c r="CWT122" s="841"/>
      <c r="CWU122" s="841"/>
      <c r="CWV122" s="841"/>
      <c r="CWW122" s="841"/>
      <c r="CWX122" s="841"/>
      <c r="CWY122" s="841"/>
      <c r="CWZ122" s="841"/>
      <c r="CXA122" s="841"/>
      <c r="CXB122" s="841"/>
      <c r="CXC122" s="841"/>
      <c r="CXD122" s="841"/>
      <c r="CXE122" s="841"/>
      <c r="CXF122" s="841"/>
      <c r="CXG122" s="841"/>
      <c r="CXH122" s="841"/>
      <c r="CXI122" s="841"/>
      <c r="CXJ122" s="841"/>
      <c r="CXK122" s="841"/>
      <c r="CXL122" s="841"/>
      <c r="CXM122" s="841"/>
      <c r="CXN122" s="841"/>
      <c r="CXO122" s="841"/>
      <c r="CXP122" s="841"/>
      <c r="CXQ122" s="841"/>
      <c r="CXR122" s="841"/>
      <c r="CXS122" s="841"/>
      <c r="CXT122" s="841"/>
      <c r="CXU122" s="841"/>
      <c r="CXV122" s="841"/>
      <c r="CXW122" s="841"/>
      <c r="CXX122" s="841"/>
      <c r="CXY122" s="841"/>
      <c r="CXZ122" s="841"/>
      <c r="CYA122" s="841"/>
      <c r="CYB122" s="841"/>
      <c r="CYC122" s="841"/>
      <c r="CYD122" s="841"/>
      <c r="CYE122" s="841"/>
      <c r="CYF122" s="841"/>
      <c r="CYG122" s="841"/>
      <c r="CYH122" s="841"/>
      <c r="CYI122" s="841"/>
      <c r="CYJ122" s="841"/>
      <c r="CYK122" s="841"/>
      <c r="CYL122" s="841"/>
      <c r="CYM122" s="841"/>
      <c r="CYN122" s="841"/>
      <c r="CYO122" s="841"/>
      <c r="CYP122" s="841"/>
      <c r="CYQ122" s="841"/>
      <c r="CYR122" s="841"/>
      <c r="CYS122" s="841"/>
      <c r="CYT122" s="841"/>
      <c r="CYU122" s="841"/>
      <c r="CYV122" s="841"/>
      <c r="CYW122" s="841"/>
      <c r="CYX122" s="841"/>
      <c r="CYY122" s="841"/>
      <c r="CYZ122" s="841"/>
      <c r="CZA122" s="841"/>
      <c r="CZB122" s="841"/>
      <c r="CZC122" s="841"/>
      <c r="CZD122" s="841"/>
      <c r="CZE122" s="841"/>
      <c r="CZF122" s="841"/>
      <c r="CZG122" s="841"/>
      <c r="CZH122" s="841"/>
      <c r="CZI122" s="841"/>
      <c r="CZJ122" s="841"/>
      <c r="CZK122" s="841"/>
      <c r="CZL122" s="841"/>
      <c r="CZM122" s="841"/>
      <c r="CZN122" s="841"/>
      <c r="CZO122" s="841"/>
      <c r="CZP122" s="841"/>
      <c r="CZQ122" s="841"/>
      <c r="CZR122" s="841"/>
      <c r="CZS122" s="841"/>
      <c r="CZT122" s="841"/>
      <c r="CZU122" s="841"/>
      <c r="CZV122" s="841"/>
      <c r="CZW122" s="841"/>
      <c r="CZX122" s="841"/>
      <c r="CZY122" s="841"/>
      <c r="CZZ122" s="841"/>
      <c r="DAA122" s="841"/>
      <c r="DAB122" s="841"/>
      <c r="DAC122" s="841"/>
      <c r="DAD122" s="841"/>
      <c r="DAE122" s="841"/>
      <c r="DAF122" s="841"/>
      <c r="DAG122" s="841"/>
      <c r="DAH122" s="841"/>
      <c r="DAI122" s="841"/>
      <c r="DAJ122" s="841"/>
      <c r="DAK122" s="841"/>
      <c r="DAL122" s="841"/>
      <c r="DAM122" s="841"/>
      <c r="DAN122" s="841"/>
      <c r="DAO122" s="841"/>
      <c r="DAP122" s="841"/>
      <c r="DAQ122" s="841"/>
      <c r="DAR122" s="841"/>
      <c r="DAS122" s="841"/>
      <c r="DAT122" s="841"/>
      <c r="DAU122" s="841"/>
      <c r="DAV122" s="841"/>
      <c r="DAW122" s="841"/>
      <c r="DAX122" s="841"/>
      <c r="DAY122" s="841"/>
      <c r="DAZ122" s="841"/>
      <c r="DBA122" s="841"/>
      <c r="DBB122" s="841"/>
      <c r="DBC122" s="841"/>
      <c r="DBD122" s="841"/>
      <c r="DBE122" s="841"/>
      <c r="DBF122" s="841"/>
      <c r="DBG122" s="841"/>
      <c r="DBH122" s="841"/>
      <c r="DBI122" s="841"/>
      <c r="DBJ122" s="841"/>
      <c r="DBK122" s="841"/>
      <c r="DBL122" s="841"/>
      <c r="DBM122" s="841"/>
      <c r="DBN122" s="841"/>
      <c r="DBO122" s="841"/>
      <c r="DBP122" s="841"/>
      <c r="DBQ122" s="841"/>
      <c r="DBR122" s="841"/>
      <c r="DBS122" s="841"/>
      <c r="DBT122" s="841"/>
      <c r="DBU122" s="841"/>
      <c r="DBV122" s="841"/>
      <c r="DBW122" s="841"/>
      <c r="DBX122" s="841"/>
      <c r="DBY122" s="841"/>
      <c r="DBZ122" s="841"/>
      <c r="DCA122" s="841"/>
      <c r="DCB122" s="841"/>
      <c r="DCC122" s="841"/>
      <c r="DCD122" s="841"/>
      <c r="DCE122" s="841"/>
      <c r="DCF122" s="841"/>
      <c r="DCG122" s="841"/>
      <c r="DCH122" s="841"/>
      <c r="DCI122" s="841"/>
      <c r="DCJ122" s="841"/>
      <c r="DCK122" s="841"/>
      <c r="DCL122" s="841"/>
      <c r="DCM122" s="841"/>
      <c r="DCN122" s="841"/>
      <c r="DCO122" s="841"/>
      <c r="DCP122" s="841"/>
      <c r="DCQ122" s="841"/>
      <c r="DCR122" s="841"/>
      <c r="DCS122" s="841"/>
      <c r="DCT122" s="841"/>
      <c r="DCU122" s="841"/>
      <c r="DCV122" s="841"/>
      <c r="DCW122" s="841"/>
      <c r="DCX122" s="841"/>
      <c r="DCY122" s="841"/>
      <c r="DCZ122" s="841"/>
      <c r="DDA122" s="841"/>
      <c r="DDB122" s="841"/>
      <c r="DDC122" s="841"/>
      <c r="DDD122" s="841"/>
      <c r="DDE122" s="841"/>
      <c r="DDF122" s="841"/>
      <c r="DDG122" s="841"/>
      <c r="DDH122" s="841"/>
      <c r="DDI122" s="841"/>
      <c r="DDJ122" s="841"/>
      <c r="DDK122" s="841"/>
      <c r="DDL122" s="841"/>
      <c r="DDM122" s="841"/>
      <c r="DDN122" s="841"/>
      <c r="DDO122" s="841"/>
      <c r="DDP122" s="841"/>
      <c r="DDQ122" s="841"/>
      <c r="DDR122" s="841"/>
      <c r="DDS122" s="841"/>
      <c r="DDT122" s="841"/>
      <c r="DDU122" s="841"/>
      <c r="DDV122" s="841"/>
      <c r="DDW122" s="841"/>
      <c r="DDX122" s="841"/>
      <c r="DDY122" s="841"/>
      <c r="DDZ122" s="841"/>
      <c r="DEA122" s="841"/>
      <c r="DEB122" s="841"/>
      <c r="DEC122" s="841"/>
      <c r="DED122" s="841"/>
      <c r="DEE122" s="841"/>
      <c r="DEF122" s="841"/>
      <c r="DEG122" s="841"/>
      <c r="DEH122" s="841"/>
      <c r="DEI122" s="841"/>
      <c r="DEJ122" s="841"/>
      <c r="DEK122" s="841"/>
      <c r="DEL122" s="841"/>
      <c r="DEM122" s="841"/>
      <c r="DEN122" s="841"/>
      <c r="DEO122" s="841"/>
      <c r="DEP122" s="841"/>
      <c r="DEQ122" s="841"/>
      <c r="DER122" s="841"/>
      <c r="DES122" s="841"/>
      <c r="DET122" s="841"/>
      <c r="DEU122" s="841"/>
      <c r="DEV122" s="841"/>
      <c r="DEW122" s="841"/>
      <c r="DEX122" s="841"/>
      <c r="DEY122" s="841"/>
      <c r="DEZ122" s="841"/>
      <c r="DFA122" s="841"/>
      <c r="DFB122" s="841"/>
      <c r="DFC122" s="841"/>
      <c r="DFD122" s="841"/>
      <c r="DFE122" s="841"/>
      <c r="DFF122" s="841"/>
      <c r="DFG122" s="841"/>
      <c r="DFH122" s="841"/>
      <c r="DFI122" s="841"/>
      <c r="DFJ122" s="841"/>
      <c r="DFK122" s="841"/>
      <c r="DFL122" s="841"/>
      <c r="DFM122" s="841"/>
      <c r="DFN122" s="841"/>
      <c r="DFO122" s="841"/>
      <c r="DFP122" s="841"/>
      <c r="DFQ122" s="841"/>
      <c r="DFR122" s="841"/>
      <c r="DFS122" s="841"/>
      <c r="DFT122" s="841"/>
      <c r="DFU122" s="841"/>
      <c r="DFV122" s="841"/>
      <c r="DFW122" s="841"/>
      <c r="DFX122" s="841"/>
      <c r="DFY122" s="841"/>
      <c r="DFZ122" s="841"/>
      <c r="DGA122" s="841"/>
      <c r="DGB122" s="841"/>
      <c r="DGC122" s="841"/>
      <c r="DGD122" s="841"/>
      <c r="DGE122" s="841"/>
      <c r="DGF122" s="841"/>
      <c r="DGG122" s="841"/>
      <c r="DGH122" s="841"/>
      <c r="DGI122" s="841"/>
      <c r="DGJ122" s="841"/>
      <c r="DGK122" s="841"/>
      <c r="DGL122" s="841"/>
      <c r="DGM122" s="841"/>
      <c r="DGN122" s="841"/>
      <c r="DGO122" s="841"/>
      <c r="DGP122" s="841"/>
      <c r="DGQ122" s="841"/>
      <c r="DGR122" s="841"/>
      <c r="DGS122" s="841"/>
      <c r="DGT122" s="841"/>
      <c r="DGU122" s="841"/>
      <c r="DGV122" s="841"/>
      <c r="DGW122" s="841"/>
      <c r="DGX122" s="841"/>
      <c r="DGY122" s="841"/>
      <c r="DGZ122" s="841"/>
      <c r="DHA122" s="841"/>
      <c r="DHB122" s="841"/>
      <c r="DHC122" s="841"/>
      <c r="DHD122" s="841"/>
      <c r="DHE122" s="841"/>
      <c r="DHF122" s="841"/>
      <c r="DHG122" s="841"/>
      <c r="DHH122" s="841"/>
      <c r="DHI122" s="841"/>
      <c r="DHJ122" s="841"/>
      <c r="DHK122" s="841"/>
      <c r="DHL122" s="841"/>
      <c r="DHM122" s="841"/>
      <c r="DHN122" s="841"/>
      <c r="DHO122" s="841"/>
      <c r="DHP122" s="841"/>
      <c r="DHQ122" s="841"/>
      <c r="DHR122" s="841"/>
      <c r="DHS122" s="841"/>
      <c r="DHT122" s="841"/>
      <c r="DHU122" s="841"/>
      <c r="DHV122" s="841"/>
      <c r="DHW122" s="841"/>
      <c r="DHX122" s="841"/>
      <c r="DHY122" s="841"/>
      <c r="DHZ122" s="841"/>
      <c r="DIA122" s="841"/>
      <c r="DIB122" s="841"/>
      <c r="DIC122" s="841"/>
      <c r="DID122" s="841"/>
      <c r="DIE122" s="841"/>
      <c r="DIF122" s="841"/>
      <c r="DIG122" s="841"/>
      <c r="DIH122" s="841"/>
      <c r="DII122" s="841"/>
      <c r="DIJ122" s="841"/>
      <c r="DIK122" s="841"/>
      <c r="DIL122" s="841"/>
      <c r="DIM122" s="841"/>
      <c r="DIN122" s="841"/>
      <c r="DIO122" s="841"/>
      <c r="DIP122" s="841"/>
      <c r="DIQ122" s="841"/>
      <c r="DIR122" s="841"/>
      <c r="DIS122" s="841"/>
      <c r="DIT122" s="841"/>
      <c r="DIU122" s="841"/>
      <c r="DIV122" s="841"/>
      <c r="DIW122" s="841"/>
      <c r="DIX122" s="841"/>
      <c r="DIY122" s="841"/>
      <c r="DIZ122" s="841"/>
      <c r="DJA122" s="841"/>
      <c r="DJB122" s="841"/>
      <c r="DJC122" s="841"/>
      <c r="DJD122" s="841"/>
      <c r="DJE122" s="841"/>
      <c r="DJF122" s="841"/>
      <c r="DJG122" s="841"/>
      <c r="DJH122" s="841"/>
      <c r="DJI122" s="841"/>
      <c r="DJJ122" s="841"/>
      <c r="DJK122" s="841"/>
      <c r="DJL122" s="841"/>
      <c r="DJM122" s="841"/>
      <c r="DJN122" s="841"/>
      <c r="DJO122" s="841"/>
      <c r="DJP122" s="841"/>
      <c r="DJQ122" s="841"/>
      <c r="DJR122" s="841"/>
      <c r="DJS122" s="841"/>
      <c r="DJT122" s="841"/>
      <c r="DJU122" s="841"/>
      <c r="DJV122" s="841"/>
      <c r="DJW122" s="841"/>
      <c r="DJX122" s="841"/>
      <c r="DJY122" s="841"/>
      <c r="DJZ122" s="841"/>
      <c r="DKA122" s="841"/>
      <c r="DKB122" s="841"/>
      <c r="DKC122" s="841"/>
      <c r="DKD122" s="841"/>
      <c r="DKE122" s="841"/>
      <c r="DKF122" s="841"/>
      <c r="DKG122" s="841"/>
      <c r="DKH122" s="841"/>
      <c r="DKI122" s="841"/>
      <c r="DKJ122" s="841"/>
      <c r="DKK122" s="841"/>
      <c r="DKL122" s="841"/>
      <c r="DKM122" s="841"/>
      <c r="DKN122" s="841"/>
      <c r="DKO122" s="841"/>
      <c r="DKP122" s="841"/>
      <c r="DKQ122" s="841"/>
      <c r="DKR122" s="841"/>
      <c r="DKS122" s="841"/>
      <c r="DKT122" s="841"/>
      <c r="DKU122" s="841"/>
      <c r="DKV122" s="841"/>
      <c r="DKW122" s="841"/>
      <c r="DKX122" s="841"/>
      <c r="DKY122" s="841"/>
      <c r="DKZ122" s="841"/>
      <c r="DLA122" s="841"/>
      <c r="DLB122" s="841"/>
      <c r="DLC122" s="841"/>
      <c r="DLD122" s="841"/>
      <c r="DLE122" s="841"/>
      <c r="DLF122" s="841"/>
      <c r="DLG122" s="841"/>
      <c r="DLH122" s="841"/>
      <c r="DLI122" s="841"/>
      <c r="DLJ122" s="841"/>
      <c r="DLK122" s="841"/>
      <c r="DLL122" s="841"/>
      <c r="DLM122" s="841"/>
      <c r="DLN122" s="841"/>
      <c r="DLO122" s="841"/>
      <c r="DLP122" s="841"/>
      <c r="DLQ122" s="841"/>
      <c r="DLR122" s="841"/>
      <c r="DLS122" s="841"/>
      <c r="DLT122" s="841"/>
      <c r="DLU122" s="841"/>
      <c r="DLV122" s="841"/>
      <c r="DLW122" s="841"/>
      <c r="DLX122" s="841"/>
      <c r="DLY122" s="841"/>
      <c r="DLZ122" s="841"/>
      <c r="DMA122" s="841"/>
      <c r="DMB122" s="841"/>
      <c r="DMC122" s="841"/>
      <c r="DMD122" s="841"/>
      <c r="DME122" s="841"/>
      <c r="DMF122" s="841"/>
      <c r="DMG122" s="841"/>
      <c r="DMH122" s="841"/>
      <c r="DMI122" s="841"/>
      <c r="DMJ122" s="841"/>
      <c r="DMK122" s="841"/>
      <c r="DML122" s="841"/>
      <c r="DMM122" s="841"/>
      <c r="DMN122" s="841"/>
      <c r="DMO122" s="841"/>
      <c r="DMP122" s="841"/>
      <c r="DMQ122" s="841"/>
      <c r="DMR122" s="841"/>
      <c r="DMS122" s="841"/>
      <c r="DMT122" s="841"/>
      <c r="DMU122" s="841"/>
      <c r="DMV122" s="841"/>
      <c r="DMW122" s="841"/>
      <c r="DMX122" s="841"/>
      <c r="DMY122" s="841"/>
      <c r="DMZ122" s="841"/>
      <c r="DNA122" s="841"/>
      <c r="DNB122" s="841"/>
      <c r="DNC122" s="841"/>
      <c r="DND122" s="841"/>
      <c r="DNE122" s="841"/>
      <c r="DNF122" s="841"/>
      <c r="DNG122" s="841"/>
      <c r="DNH122" s="841"/>
      <c r="DNI122" s="841"/>
      <c r="DNJ122" s="841"/>
      <c r="DNK122" s="841"/>
      <c r="DNL122" s="841"/>
      <c r="DNM122" s="841"/>
      <c r="DNN122" s="841"/>
      <c r="DNO122" s="841"/>
      <c r="DNP122" s="841"/>
      <c r="DNQ122" s="841"/>
      <c r="DNR122" s="841"/>
      <c r="DNS122" s="841"/>
      <c r="DNT122" s="841"/>
      <c r="DNU122" s="841"/>
      <c r="DNV122" s="841"/>
      <c r="DNW122" s="841"/>
      <c r="DNX122" s="841"/>
      <c r="DNY122" s="841"/>
      <c r="DNZ122" s="841"/>
      <c r="DOA122" s="841"/>
      <c r="DOB122" s="841"/>
      <c r="DOC122" s="841"/>
      <c r="DOD122" s="841"/>
      <c r="DOE122" s="841"/>
      <c r="DOF122" s="841"/>
      <c r="DOG122" s="841"/>
      <c r="DOH122" s="841"/>
      <c r="DOI122" s="841"/>
      <c r="DOJ122" s="841"/>
      <c r="DOK122" s="841"/>
      <c r="DOL122" s="841"/>
      <c r="DOM122" s="841"/>
      <c r="DON122" s="841"/>
      <c r="DOO122" s="841"/>
      <c r="DOP122" s="841"/>
      <c r="DOQ122" s="841"/>
      <c r="DOR122" s="841"/>
      <c r="DOS122" s="841"/>
      <c r="DOT122" s="841"/>
      <c r="DOU122" s="841"/>
      <c r="DOV122" s="841"/>
      <c r="DOW122" s="841"/>
      <c r="DOX122" s="841"/>
      <c r="DOY122" s="841"/>
      <c r="DOZ122" s="841"/>
      <c r="DPA122" s="841"/>
      <c r="DPB122" s="841"/>
      <c r="DPC122" s="841"/>
      <c r="DPD122" s="841"/>
      <c r="DPE122" s="841"/>
      <c r="DPF122" s="841"/>
      <c r="DPG122" s="841"/>
      <c r="DPH122" s="841"/>
      <c r="DPI122" s="841"/>
      <c r="DPJ122" s="841"/>
      <c r="DPK122" s="841"/>
      <c r="DPL122" s="841"/>
      <c r="DPM122" s="841"/>
      <c r="DPN122" s="841"/>
      <c r="DPO122" s="841"/>
      <c r="DPP122" s="841"/>
      <c r="DPQ122" s="841"/>
      <c r="DPR122" s="841"/>
      <c r="DPS122" s="841"/>
      <c r="DPT122" s="841"/>
      <c r="DPU122" s="841"/>
      <c r="DPV122" s="841"/>
      <c r="DPW122" s="841"/>
      <c r="DPX122" s="841"/>
      <c r="DPY122" s="841"/>
      <c r="DPZ122" s="841"/>
      <c r="DQA122" s="841"/>
      <c r="DQB122" s="841"/>
      <c r="DQC122" s="841"/>
      <c r="DQD122" s="841"/>
      <c r="DQE122" s="841"/>
      <c r="DQF122" s="841"/>
      <c r="DQG122" s="841"/>
      <c r="DQH122" s="841"/>
      <c r="DQI122" s="841"/>
      <c r="DQJ122" s="841"/>
      <c r="DQK122" s="841"/>
      <c r="DQL122" s="841"/>
      <c r="DQM122" s="841"/>
      <c r="DQN122" s="841"/>
      <c r="DQO122" s="841"/>
      <c r="DQP122" s="841"/>
      <c r="DQQ122" s="841"/>
      <c r="DQR122" s="841"/>
      <c r="DQS122" s="841"/>
      <c r="DQT122" s="841"/>
      <c r="DQU122" s="841"/>
      <c r="DQV122" s="841"/>
      <c r="DQW122" s="841"/>
      <c r="DQX122" s="841"/>
      <c r="DQY122" s="841"/>
      <c r="DQZ122" s="841"/>
      <c r="DRA122" s="841"/>
      <c r="DRB122" s="841"/>
      <c r="DRC122" s="841"/>
      <c r="DRD122" s="841"/>
      <c r="DRE122" s="841"/>
      <c r="DRF122" s="841"/>
      <c r="DRG122" s="841"/>
      <c r="DRH122" s="841"/>
      <c r="DRI122" s="841"/>
      <c r="DRJ122" s="841"/>
      <c r="DRK122" s="841"/>
      <c r="DRL122" s="841"/>
      <c r="DRM122" s="841"/>
      <c r="DRN122" s="841"/>
      <c r="DRO122" s="841"/>
      <c r="DRP122" s="841"/>
      <c r="DRQ122" s="841"/>
      <c r="DRR122" s="841"/>
      <c r="DRS122" s="841"/>
      <c r="DRT122" s="841"/>
      <c r="DRU122" s="841"/>
      <c r="DRV122" s="841"/>
      <c r="DRW122" s="841"/>
      <c r="DRX122" s="841"/>
      <c r="DRY122" s="841"/>
      <c r="DRZ122" s="841"/>
      <c r="DSA122" s="841"/>
      <c r="DSB122" s="841"/>
      <c r="DSC122" s="841"/>
      <c r="DSD122" s="841"/>
      <c r="DSE122" s="841"/>
      <c r="DSF122" s="841"/>
      <c r="DSG122" s="841"/>
      <c r="DSH122" s="841"/>
      <c r="DSI122" s="841"/>
      <c r="DSJ122" s="841"/>
      <c r="DSK122" s="841"/>
      <c r="DSL122" s="841"/>
      <c r="DSM122" s="841"/>
      <c r="DSN122" s="841"/>
      <c r="DSO122" s="841"/>
      <c r="DSP122" s="841"/>
      <c r="DSQ122" s="841"/>
      <c r="DSR122" s="841"/>
      <c r="DSS122" s="841"/>
      <c r="DST122" s="841"/>
      <c r="DSU122" s="841"/>
      <c r="DSV122" s="841"/>
      <c r="DSW122" s="841"/>
      <c r="DSX122" s="841"/>
      <c r="DSY122" s="841"/>
      <c r="DSZ122" s="841"/>
      <c r="DTA122" s="841"/>
      <c r="DTB122" s="841"/>
      <c r="DTC122" s="841"/>
      <c r="DTD122" s="841"/>
      <c r="DTE122" s="841"/>
      <c r="DTF122" s="841"/>
      <c r="DTG122" s="841"/>
      <c r="DTH122" s="841"/>
      <c r="DTI122" s="841"/>
      <c r="DTJ122" s="841"/>
      <c r="DTK122" s="841"/>
      <c r="DTL122" s="841"/>
      <c r="DTM122" s="841"/>
      <c r="DTN122" s="841"/>
      <c r="DTO122" s="841"/>
      <c r="DTP122" s="841"/>
      <c r="DTQ122" s="841"/>
      <c r="DTR122" s="841"/>
      <c r="DTS122" s="841"/>
      <c r="DTT122" s="841"/>
      <c r="DTU122" s="841"/>
      <c r="DTV122" s="841"/>
      <c r="DTW122" s="841"/>
      <c r="DTX122" s="841"/>
      <c r="DTY122" s="841"/>
      <c r="DTZ122" s="841"/>
      <c r="DUA122" s="841"/>
      <c r="DUB122" s="841"/>
      <c r="DUC122" s="841"/>
      <c r="DUD122" s="841"/>
      <c r="DUE122" s="841"/>
      <c r="DUF122" s="841"/>
      <c r="DUG122" s="841"/>
      <c r="DUH122" s="841"/>
      <c r="DUI122" s="841"/>
      <c r="DUJ122" s="841"/>
      <c r="DUK122" s="841"/>
      <c r="DUL122" s="841"/>
      <c r="DUM122" s="841"/>
      <c r="DUN122" s="841"/>
      <c r="DUO122" s="841"/>
      <c r="DUP122" s="841"/>
      <c r="DUQ122" s="841"/>
      <c r="DUR122" s="841"/>
      <c r="DUS122" s="841"/>
      <c r="DUT122" s="841"/>
      <c r="DUU122" s="841"/>
      <c r="DUV122" s="841"/>
      <c r="DUW122" s="841"/>
      <c r="DUX122" s="841"/>
      <c r="DUY122" s="841"/>
      <c r="DUZ122" s="841"/>
      <c r="DVA122" s="841"/>
      <c r="DVB122" s="841"/>
      <c r="DVC122" s="841"/>
      <c r="DVD122" s="841"/>
      <c r="DVE122" s="841"/>
      <c r="DVF122" s="841"/>
      <c r="DVG122" s="841"/>
      <c r="DVH122" s="841"/>
      <c r="DVI122" s="841"/>
      <c r="DVJ122" s="841"/>
      <c r="DVK122" s="841"/>
      <c r="DVL122" s="841"/>
      <c r="DVM122" s="841"/>
      <c r="DVN122" s="841"/>
      <c r="DVO122" s="841"/>
      <c r="DVP122" s="841"/>
      <c r="DVQ122" s="841"/>
      <c r="DVR122" s="841"/>
      <c r="DVS122" s="841"/>
      <c r="DVT122" s="841"/>
      <c r="DVU122" s="841"/>
      <c r="DVV122" s="841"/>
      <c r="DVW122" s="841"/>
      <c r="DVX122" s="841"/>
      <c r="DVY122" s="841"/>
      <c r="DVZ122" s="841"/>
      <c r="DWA122" s="841"/>
      <c r="DWB122" s="841"/>
      <c r="DWC122" s="841"/>
      <c r="DWD122" s="841"/>
      <c r="DWE122" s="841"/>
      <c r="DWF122" s="841"/>
      <c r="DWG122" s="841"/>
      <c r="DWH122" s="841"/>
      <c r="DWI122" s="841"/>
      <c r="DWJ122" s="841"/>
      <c r="DWK122" s="841"/>
      <c r="DWL122" s="841"/>
      <c r="DWM122" s="841"/>
      <c r="DWN122" s="841"/>
      <c r="DWO122" s="841"/>
      <c r="DWP122" s="841"/>
      <c r="DWQ122" s="841"/>
      <c r="DWR122" s="841"/>
      <c r="DWS122" s="841"/>
      <c r="DWT122" s="841"/>
      <c r="DWU122" s="841"/>
      <c r="DWV122" s="841"/>
      <c r="DWW122" s="841"/>
      <c r="DWX122" s="841"/>
      <c r="DWY122" s="841"/>
      <c r="DWZ122" s="841"/>
      <c r="DXA122" s="841"/>
      <c r="DXB122" s="841"/>
      <c r="DXC122" s="841"/>
      <c r="DXD122" s="841"/>
      <c r="DXE122" s="841"/>
      <c r="DXF122" s="841"/>
      <c r="DXG122" s="841"/>
      <c r="DXH122" s="841"/>
      <c r="DXI122" s="841"/>
      <c r="DXJ122" s="841"/>
      <c r="DXK122" s="841"/>
      <c r="DXL122" s="841"/>
      <c r="DXM122" s="841"/>
      <c r="DXN122" s="841"/>
      <c r="DXO122" s="841"/>
      <c r="DXP122" s="841"/>
      <c r="DXQ122" s="841"/>
      <c r="DXR122" s="841"/>
      <c r="DXS122" s="841"/>
      <c r="DXT122" s="841"/>
      <c r="DXU122" s="841"/>
      <c r="DXV122" s="841"/>
      <c r="DXW122" s="841"/>
      <c r="DXX122" s="841"/>
      <c r="DXY122" s="841"/>
      <c r="DXZ122" s="841"/>
      <c r="DYA122" s="841"/>
      <c r="DYB122" s="841"/>
      <c r="DYC122" s="841"/>
      <c r="DYD122" s="841"/>
      <c r="DYE122" s="841"/>
      <c r="DYF122" s="841"/>
      <c r="DYG122" s="841"/>
      <c r="DYH122" s="841"/>
      <c r="DYI122" s="841"/>
      <c r="DYJ122" s="841"/>
      <c r="DYK122" s="841"/>
      <c r="DYL122" s="841"/>
      <c r="DYM122" s="841"/>
      <c r="DYN122" s="841"/>
      <c r="DYO122" s="841"/>
      <c r="DYP122" s="841"/>
      <c r="DYQ122" s="841"/>
      <c r="DYR122" s="841"/>
      <c r="DYS122" s="841"/>
      <c r="DYT122" s="841"/>
      <c r="DYU122" s="841"/>
      <c r="DYV122" s="841"/>
      <c r="DYW122" s="841"/>
      <c r="DYX122" s="841"/>
      <c r="DYY122" s="841"/>
      <c r="DYZ122" s="841"/>
      <c r="DZA122" s="841"/>
      <c r="DZB122" s="841"/>
      <c r="DZC122" s="841"/>
      <c r="DZD122" s="841"/>
      <c r="DZE122" s="841"/>
      <c r="DZF122" s="841"/>
      <c r="DZG122" s="841"/>
      <c r="DZH122" s="841"/>
      <c r="DZI122" s="841"/>
      <c r="DZJ122" s="841"/>
      <c r="DZK122" s="841"/>
      <c r="DZL122" s="841"/>
      <c r="DZM122" s="841"/>
      <c r="DZN122" s="841"/>
      <c r="DZO122" s="841"/>
      <c r="DZP122" s="841"/>
      <c r="DZQ122" s="841"/>
      <c r="DZR122" s="841"/>
      <c r="DZS122" s="841"/>
      <c r="DZT122" s="841"/>
      <c r="DZU122" s="841"/>
      <c r="DZV122" s="841"/>
      <c r="DZW122" s="841"/>
      <c r="DZX122" s="841"/>
      <c r="DZY122" s="841"/>
      <c r="DZZ122" s="841"/>
      <c r="EAA122" s="841"/>
      <c r="EAB122" s="841"/>
      <c r="EAC122" s="841"/>
      <c r="EAD122" s="841"/>
      <c r="EAE122" s="841"/>
      <c r="EAF122" s="841"/>
      <c r="EAG122" s="841"/>
      <c r="EAH122" s="841"/>
      <c r="EAI122" s="841"/>
      <c r="EAJ122" s="841"/>
      <c r="EAK122" s="841"/>
      <c r="EAL122" s="841"/>
      <c r="EAM122" s="841"/>
      <c r="EAN122" s="841"/>
      <c r="EAO122" s="841"/>
      <c r="EAP122" s="841"/>
      <c r="EAQ122" s="841"/>
      <c r="EAR122" s="841"/>
      <c r="EAS122" s="841"/>
      <c r="EAT122" s="841"/>
      <c r="EAU122" s="841"/>
      <c r="EAV122" s="841"/>
      <c r="EAW122" s="841"/>
      <c r="EAX122" s="841"/>
      <c r="EAY122" s="841"/>
      <c r="EAZ122" s="841"/>
      <c r="EBA122" s="841"/>
      <c r="EBB122" s="841"/>
      <c r="EBC122" s="841"/>
      <c r="EBD122" s="841"/>
      <c r="EBE122" s="841"/>
      <c r="EBF122" s="841"/>
      <c r="EBG122" s="841"/>
      <c r="EBH122" s="841"/>
      <c r="EBI122" s="841"/>
      <c r="EBJ122" s="841"/>
      <c r="EBK122" s="841"/>
      <c r="EBL122" s="841"/>
      <c r="EBM122" s="841"/>
      <c r="EBN122" s="841"/>
      <c r="EBO122" s="841"/>
      <c r="EBP122" s="841"/>
      <c r="EBQ122" s="841"/>
      <c r="EBR122" s="841"/>
      <c r="EBS122" s="841"/>
      <c r="EBT122" s="841"/>
      <c r="EBU122" s="841"/>
      <c r="EBV122" s="841"/>
      <c r="EBW122" s="841"/>
      <c r="EBX122" s="841"/>
      <c r="EBY122" s="841"/>
      <c r="EBZ122" s="841"/>
      <c r="ECA122" s="841"/>
      <c r="ECB122" s="841"/>
      <c r="ECC122" s="841"/>
      <c r="ECD122" s="841"/>
      <c r="ECE122" s="841"/>
      <c r="ECF122" s="841"/>
      <c r="ECG122" s="841"/>
      <c r="ECH122" s="841"/>
      <c r="ECI122" s="841"/>
      <c r="ECJ122" s="841"/>
      <c r="ECK122" s="841"/>
      <c r="ECL122" s="841"/>
      <c r="ECM122" s="841"/>
      <c r="ECN122" s="841"/>
      <c r="ECO122" s="841"/>
      <c r="ECP122" s="841"/>
      <c r="ECQ122" s="841"/>
      <c r="ECR122" s="841"/>
      <c r="ECS122" s="841"/>
      <c r="ECT122" s="841"/>
      <c r="ECU122" s="841"/>
      <c r="ECV122" s="841"/>
      <c r="ECW122" s="841"/>
      <c r="ECX122" s="841"/>
      <c r="ECY122" s="841"/>
      <c r="ECZ122" s="841"/>
      <c r="EDA122" s="841"/>
      <c r="EDB122" s="841"/>
      <c r="EDC122" s="841"/>
      <c r="EDD122" s="841"/>
      <c r="EDE122" s="841"/>
      <c r="EDF122" s="841"/>
      <c r="EDG122" s="841"/>
      <c r="EDH122" s="841"/>
      <c r="EDI122" s="841"/>
      <c r="EDJ122" s="841"/>
      <c r="EDK122" s="841"/>
      <c r="EDL122" s="841"/>
      <c r="EDM122" s="841"/>
      <c r="EDN122" s="841"/>
      <c r="EDO122" s="841"/>
      <c r="EDP122" s="841"/>
      <c r="EDQ122" s="841"/>
      <c r="EDR122" s="841"/>
      <c r="EDS122" s="841"/>
      <c r="EDT122" s="841"/>
      <c r="EDU122" s="841"/>
      <c r="EDV122" s="841"/>
      <c r="EDW122" s="841"/>
      <c r="EDX122" s="841"/>
      <c r="EDY122" s="841"/>
      <c r="EDZ122" s="841"/>
      <c r="EEA122" s="841"/>
      <c r="EEB122" s="841"/>
      <c r="EEC122" s="841"/>
      <c r="EED122" s="841"/>
      <c r="EEE122" s="841"/>
      <c r="EEF122" s="841"/>
      <c r="EEG122" s="841"/>
      <c r="EEH122" s="841"/>
      <c r="EEI122" s="841"/>
      <c r="EEJ122" s="841"/>
      <c r="EEK122" s="841"/>
      <c r="EEL122" s="841"/>
      <c r="EEM122" s="841"/>
      <c r="EEN122" s="841"/>
      <c r="EEO122" s="841"/>
      <c r="EEP122" s="841"/>
      <c r="EEQ122" s="841"/>
      <c r="EER122" s="841"/>
      <c r="EES122" s="841"/>
      <c r="EET122" s="841"/>
      <c r="EEU122" s="841"/>
      <c r="EEV122" s="841"/>
      <c r="EEW122" s="841"/>
      <c r="EEX122" s="841"/>
      <c r="EEY122" s="841"/>
      <c r="EEZ122" s="841"/>
      <c r="EFA122" s="841"/>
      <c r="EFB122" s="841"/>
      <c r="EFC122" s="841"/>
      <c r="EFD122" s="841"/>
      <c r="EFE122" s="841"/>
      <c r="EFF122" s="841"/>
      <c r="EFG122" s="841"/>
      <c r="EFH122" s="841"/>
      <c r="EFI122" s="841"/>
      <c r="EFJ122" s="841"/>
      <c r="EFK122" s="841"/>
      <c r="EFL122" s="841"/>
      <c r="EFM122" s="841"/>
      <c r="EFN122" s="841"/>
      <c r="EFO122" s="841"/>
      <c r="EFP122" s="841"/>
      <c r="EFQ122" s="841"/>
      <c r="EFR122" s="841"/>
      <c r="EFS122" s="841"/>
      <c r="EFT122" s="841"/>
      <c r="EFU122" s="841"/>
      <c r="EFV122" s="841"/>
      <c r="EFW122" s="841"/>
      <c r="EFX122" s="841"/>
      <c r="EFY122" s="841"/>
      <c r="EFZ122" s="841"/>
      <c r="EGA122" s="841"/>
      <c r="EGB122" s="841"/>
      <c r="EGC122" s="841"/>
      <c r="EGD122" s="841"/>
      <c r="EGE122" s="841"/>
      <c r="EGF122" s="841"/>
      <c r="EGG122" s="841"/>
      <c r="EGH122" s="841"/>
      <c r="EGI122" s="841"/>
      <c r="EGJ122" s="841"/>
      <c r="EGK122" s="841"/>
      <c r="EGL122" s="841"/>
      <c r="EGM122" s="841"/>
      <c r="EGN122" s="841"/>
      <c r="EGO122" s="841"/>
      <c r="EGP122" s="841"/>
      <c r="EGQ122" s="841"/>
      <c r="EGR122" s="841"/>
      <c r="EGS122" s="841"/>
      <c r="EGT122" s="841"/>
      <c r="EGU122" s="841"/>
      <c r="EGV122" s="841"/>
      <c r="EGW122" s="841"/>
      <c r="EGX122" s="841"/>
      <c r="EGY122" s="841"/>
      <c r="EGZ122" s="841"/>
      <c r="EHA122" s="841"/>
      <c r="EHB122" s="841"/>
      <c r="EHC122" s="841"/>
      <c r="EHD122" s="841"/>
      <c r="EHE122" s="841"/>
      <c r="EHF122" s="841"/>
      <c r="EHG122" s="841"/>
      <c r="EHH122" s="841"/>
      <c r="EHI122" s="841"/>
      <c r="EHJ122" s="841"/>
      <c r="EHK122" s="841"/>
      <c r="EHL122" s="841"/>
      <c r="EHM122" s="841"/>
      <c r="EHN122" s="841"/>
      <c r="EHO122" s="841"/>
      <c r="EHP122" s="841"/>
      <c r="EHQ122" s="841"/>
      <c r="EHR122" s="841"/>
      <c r="EHS122" s="841"/>
      <c r="EHT122" s="841"/>
      <c r="EHU122" s="841"/>
      <c r="EHV122" s="841"/>
      <c r="EHW122" s="841"/>
      <c r="EHX122" s="841"/>
      <c r="EHY122" s="841"/>
      <c r="EHZ122" s="841"/>
      <c r="EIA122" s="841"/>
      <c r="EIB122" s="841"/>
      <c r="EIC122" s="841"/>
      <c r="EID122" s="841"/>
      <c r="EIE122" s="841"/>
      <c r="EIF122" s="841"/>
      <c r="EIG122" s="841"/>
      <c r="EIH122" s="841"/>
      <c r="EII122" s="841"/>
      <c r="EIJ122" s="841"/>
      <c r="EIK122" s="841"/>
      <c r="EIL122" s="841"/>
      <c r="EIM122" s="841"/>
      <c r="EIN122" s="841"/>
      <c r="EIO122" s="841"/>
      <c r="EIP122" s="841"/>
      <c r="EIQ122" s="841"/>
      <c r="EIR122" s="841"/>
      <c r="EIS122" s="841"/>
      <c r="EIT122" s="841"/>
      <c r="EIU122" s="841"/>
      <c r="EIV122" s="841"/>
      <c r="EIW122" s="841"/>
      <c r="EIX122" s="841"/>
      <c r="EIY122" s="841"/>
      <c r="EIZ122" s="841"/>
      <c r="EJA122" s="841"/>
      <c r="EJB122" s="841"/>
      <c r="EJC122" s="841"/>
      <c r="EJD122" s="841"/>
      <c r="EJE122" s="841"/>
      <c r="EJF122" s="841"/>
      <c r="EJG122" s="841"/>
      <c r="EJH122" s="841"/>
      <c r="EJI122" s="841"/>
      <c r="EJJ122" s="841"/>
      <c r="EJK122" s="841"/>
      <c r="EJL122" s="841"/>
      <c r="EJM122" s="841"/>
      <c r="EJN122" s="841"/>
      <c r="EJO122" s="841"/>
      <c r="EJP122" s="841"/>
      <c r="EJQ122" s="841"/>
      <c r="EJR122" s="841"/>
      <c r="EJS122" s="841"/>
      <c r="EJT122" s="841"/>
      <c r="EJU122" s="841"/>
      <c r="EJV122" s="841"/>
      <c r="EJW122" s="841"/>
      <c r="EJX122" s="841"/>
      <c r="EJY122" s="841"/>
      <c r="EJZ122" s="841"/>
      <c r="EKA122" s="841"/>
      <c r="EKB122" s="841"/>
      <c r="EKC122" s="841"/>
      <c r="EKD122" s="841"/>
      <c r="EKE122" s="841"/>
      <c r="EKF122" s="841"/>
      <c r="EKG122" s="841"/>
      <c r="EKH122" s="841"/>
      <c r="EKI122" s="841"/>
      <c r="EKJ122" s="841"/>
      <c r="EKK122" s="841"/>
      <c r="EKL122" s="841"/>
      <c r="EKM122" s="841"/>
      <c r="EKN122" s="841"/>
      <c r="EKO122" s="841"/>
      <c r="EKP122" s="841"/>
      <c r="EKQ122" s="841"/>
      <c r="EKR122" s="841"/>
      <c r="EKS122" s="841"/>
      <c r="EKT122" s="841"/>
      <c r="EKU122" s="841"/>
      <c r="EKV122" s="841"/>
      <c r="EKW122" s="841"/>
      <c r="EKX122" s="841"/>
      <c r="EKY122" s="841"/>
      <c r="EKZ122" s="841"/>
      <c r="ELA122" s="841"/>
      <c r="ELB122" s="841"/>
      <c r="ELC122" s="841"/>
      <c r="ELD122" s="841"/>
      <c r="ELE122" s="841"/>
      <c r="ELF122" s="841"/>
      <c r="ELG122" s="841"/>
      <c r="ELH122" s="841"/>
      <c r="ELI122" s="841"/>
      <c r="ELJ122" s="841"/>
      <c r="ELK122" s="841"/>
      <c r="ELL122" s="841"/>
      <c r="ELM122" s="841"/>
      <c r="ELN122" s="841"/>
      <c r="ELO122" s="841"/>
      <c r="ELP122" s="841"/>
      <c r="ELQ122" s="841"/>
      <c r="ELR122" s="841"/>
      <c r="ELS122" s="841"/>
      <c r="ELT122" s="841"/>
      <c r="ELU122" s="841"/>
      <c r="ELV122" s="841"/>
      <c r="ELW122" s="841"/>
      <c r="ELX122" s="841"/>
      <c r="ELY122" s="841"/>
      <c r="ELZ122" s="841"/>
      <c r="EMA122" s="841"/>
      <c r="EMB122" s="841"/>
      <c r="EMC122" s="841"/>
      <c r="EMD122" s="841"/>
      <c r="EME122" s="841"/>
      <c r="EMF122" s="841"/>
      <c r="EMG122" s="841"/>
      <c r="EMH122" s="841"/>
      <c r="EMI122" s="841"/>
      <c r="EMJ122" s="841"/>
      <c r="EMK122" s="841"/>
      <c r="EML122" s="841"/>
      <c r="EMM122" s="841"/>
      <c r="EMN122" s="841"/>
      <c r="EMO122" s="841"/>
      <c r="EMP122" s="841"/>
      <c r="EMQ122" s="841"/>
      <c r="EMR122" s="841"/>
      <c r="EMS122" s="841"/>
      <c r="EMT122" s="841"/>
      <c r="EMU122" s="841"/>
      <c r="EMV122" s="841"/>
      <c r="EMW122" s="841"/>
      <c r="EMX122" s="841"/>
      <c r="EMY122" s="841"/>
      <c r="EMZ122" s="841"/>
      <c r="ENA122" s="841"/>
      <c r="ENB122" s="841"/>
      <c r="ENC122" s="841"/>
      <c r="END122" s="841"/>
      <c r="ENE122" s="841"/>
      <c r="ENF122" s="841"/>
      <c r="ENG122" s="841"/>
      <c r="ENH122" s="841"/>
      <c r="ENI122" s="841"/>
      <c r="ENJ122" s="841"/>
      <c r="ENK122" s="841"/>
      <c r="ENL122" s="841"/>
      <c r="ENM122" s="841"/>
      <c r="ENN122" s="841"/>
      <c r="ENO122" s="841"/>
      <c r="ENP122" s="841"/>
      <c r="ENQ122" s="841"/>
      <c r="ENR122" s="841"/>
      <c r="ENS122" s="841"/>
      <c r="ENT122" s="841"/>
      <c r="ENU122" s="841"/>
      <c r="ENV122" s="841"/>
      <c r="ENW122" s="841"/>
      <c r="ENX122" s="841"/>
      <c r="ENY122" s="841"/>
      <c r="ENZ122" s="841"/>
      <c r="EOA122" s="841"/>
      <c r="EOB122" s="841"/>
      <c r="EOC122" s="841"/>
      <c r="EOD122" s="841"/>
      <c r="EOE122" s="841"/>
      <c r="EOF122" s="841"/>
      <c r="EOG122" s="841"/>
      <c r="EOH122" s="841"/>
      <c r="EOI122" s="841"/>
      <c r="EOJ122" s="841"/>
      <c r="EOK122" s="841"/>
      <c r="EOL122" s="841"/>
      <c r="EOM122" s="841"/>
      <c r="EON122" s="841"/>
      <c r="EOO122" s="841"/>
      <c r="EOP122" s="841"/>
      <c r="EOQ122" s="841"/>
      <c r="EOR122" s="841"/>
      <c r="EOS122" s="841"/>
      <c r="EOT122" s="841"/>
      <c r="EOU122" s="841"/>
      <c r="EOV122" s="841"/>
      <c r="EOW122" s="841"/>
      <c r="EOX122" s="841"/>
      <c r="EOY122" s="841"/>
      <c r="EOZ122" s="841"/>
      <c r="EPA122" s="841"/>
      <c r="EPB122" s="841"/>
      <c r="EPC122" s="841"/>
      <c r="EPD122" s="841"/>
      <c r="EPE122" s="841"/>
      <c r="EPF122" s="841"/>
      <c r="EPG122" s="841"/>
      <c r="EPH122" s="841"/>
      <c r="EPI122" s="841"/>
      <c r="EPJ122" s="841"/>
      <c r="EPK122" s="841"/>
      <c r="EPL122" s="841"/>
      <c r="EPM122" s="841"/>
      <c r="EPN122" s="841"/>
      <c r="EPO122" s="841"/>
      <c r="EPP122" s="841"/>
      <c r="EPQ122" s="841"/>
      <c r="EPR122" s="841"/>
      <c r="EPS122" s="841"/>
      <c r="EPT122" s="841"/>
      <c r="EPU122" s="841"/>
      <c r="EPV122" s="841"/>
      <c r="EPW122" s="841"/>
      <c r="EPX122" s="841"/>
      <c r="EPY122" s="841"/>
      <c r="EPZ122" s="841"/>
      <c r="EQA122" s="841"/>
      <c r="EQB122" s="841"/>
      <c r="EQC122" s="841"/>
      <c r="EQD122" s="841"/>
      <c r="EQE122" s="841"/>
      <c r="EQF122" s="841"/>
      <c r="EQG122" s="841"/>
      <c r="EQH122" s="841"/>
      <c r="EQI122" s="841"/>
      <c r="EQJ122" s="841"/>
      <c r="EQK122" s="841"/>
      <c r="EQL122" s="841"/>
      <c r="EQM122" s="841"/>
      <c r="EQN122" s="841"/>
      <c r="EQO122" s="841"/>
      <c r="EQP122" s="841"/>
      <c r="EQQ122" s="841"/>
      <c r="EQR122" s="841"/>
      <c r="EQS122" s="841"/>
      <c r="EQT122" s="841"/>
      <c r="EQU122" s="841"/>
      <c r="EQV122" s="841"/>
      <c r="EQW122" s="841"/>
      <c r="EQX122" s="841"/>
      <c r="EQY122" s="841"/>
      <c r="EQZ122" s="841"/>
      <c r="ERA122" s="841"/>
      <c r="ERB122" s="841"/>
      <c r="ERC122" s="841"/>
      <c r="ERD122" s="841"/>
      <c r="ERE122" s="841"/>
      <c r="ERF122" s="841"/>
      <c r="ERG122" s="841"/>
      <c r="ERH122" s="841"/>
      <c r="ERI122" s="841"/>
      <c r="ERJ122" s="841"/>
      <c r="ERK122" s="841"/>
      <c r="ERL122" s="841"/>
      <c r="ERM122" s="841"/>
      <c r="ERN122" s="841"/>
      <c r="ERO122" s="841"/>
      <c r="ERP122" s="841"/>
      <c r="ERQ122" s="841"/>
      <c r="ERR122" s="841"/>
      <c r="ERS122" s="841"/>
      <c r="ERT122" s="841"/>
      <c r="ERU122" s="841"/>
      <c r="ERV122" s="841"/>
      <c r="ERW122" s="841"/>
      <c r="ERX122" s="841"/>
      <c r="ERY122" s="841"/>
      <c r="ERZ122" s="841"/>
      <c r="ESA122" s="841"/>
      <c r="ESB122" s="841"/>
      <c r="ESC122" s="841"/>
      <c r="ESD122" s="841"/>
      <c r="ESE122" s="841"/>
      <c r="ESF122" s="841"/>
      <c r="ESG122" s="841"/>
      <c r="ESH122" s="841"/>
      <c r="ESI122" s="841"/>
      <c r="ESJ122" s="841"/>
      <c r="ESK122" s="841"/>
      <c r="ESL122" s="841"/>
      <c r="ESM122" s="841"/>
      <c r="ESN122" s="841"/>
      <c r="ESO122" s="841"/>
      <c r="ESP122" s="841"/>
      <c r="ESQ122" s="841"/>
      <c r="ESR122" s="841"/>
      <c r="ESS122" s="841"/>
      <c r="EST122" s="841"/>
      <c r="ESU122" s="841"/>
      <c r="ESV122" s="841"/>
      <c r="ESW122" s="841"/>
      <c r="ESX122" s="841"/>
      <c r="ESY122" s="841"/>
      <c r="ESZ122" s="841"/>
      <c r="ETA122" s="841"/>
      <c r="ETB122" s="841"/>
      <c r="ETC122" s="841"/>
      <c r="ETD122" s="841"/>
      <c r="ETE122" s="841"/>
      <c r="ETF122" s="841"/>
      <c r="ETG122" s="841"/>
      <c r="ETH122" s="841"/>
      <c r="ETI122" s="841"/>
      <c r="ETJ122" s="841"/>
      <c r="ETK122" s="841"/>
      <c r="ETL122" s="841"/>
      <c r="ETM122" s="841"/>
      <c r="ETN122" s="841"/>
      <c r="ETO122" s="841"/>
      <c r="ETP122" s="841"/>
      <c r="ETQ122" s="841"/>
      <c r="ETR122" s="841"/>
      <c r="ETS122" s="841"/>
      <c r="ETT122" s="841"/>
      <c r="ETU122" s="841"/>
      <c r="ETV122" s="841"/>
      <c r="ETW122" s="841"/>
      <c r="ETX122" s="841"/>
      <c r="ETY122" s="841"/>
      <c r="ETZ122" s="841"/>
      <c r="EUA122" s="841"/>
      <c r="EUB122" s="841"/>
      <c r="EUC122" s="841"/>
      <c r="EUD122" s="841"/>
      <c r="EUE122" s="841"/>
      <c r="EUF122" s="841"/>
      <c r="EUG122" s="841"/>
      <c r="EUH122" s="841"/>
      <c r="EUI122" s="841"/>
      <c r="EUJ122" s="841"/>
      <c r="EUK122" s="841"/>
      <c r="EUL122" s="841"/>
      <c r="EUM122" s="841"/>
      <c r="EUN122" s="841"/>
      <c r="EUO122" s="841"/>
      <c r="EUP122" s="841"/>
      <c r="EUQ122" s="841"/>
      <c r="EUR122" s="841"/>
      <c r="EUS122" s="841"/>
      <c r="EUT122" s="841"/>
      <c r="EUU122" s="841"/>
      <c r="EUV122" s="841"/>
      <c r="EUW122" s="841"/>
      <c r="EUX122" s="841"/>
      <c r="EUY122" s="841"/>
      <c r="EUZ122" s="841"/>
      <c r="EVA122" s="841"/>
      <c r="EVB122" s="841"/>
      <c r="EVC122" s="841"/>
      <c r="EVD122" s="841"/>
      <c r="EVE122" s="841"/>
      <c r="EVF122" s="841"/>
      <c r="EVG122" s="841"/>
      <c r="EVH122" s="841"/>
      <c r="EVI122" s="841"/>
      <c r="EVJ122" s="841"/>
      <c r="EVK122" s="841"/>
      <c r="EVL122" s="841"/>
      <c r="EVM122" s="841"/>
      <c r="EVN122" s="841"/>
      <c r="EVO122" s="841"/>
      <c r="EVP122" s="841"/>
      <c r="EVQ122" s="841"/>
      <c r="EVR122" s="841"/>
      <c r="EVS122" s="841"/>
      <c r="EVT122" s="841"/>
      <c r="EVU122" s="841"/>
      <c r="EVV122" s="841"/>
      <c r="EVW122" s="841"/>
      <c r="EVX122" s="841"/>
      <c r="EVY122" s="841"/>
      <c r="EVZ122" s="841"/>
      <c r="EWA122" s="841"/>
      <c r="EWB122" s="841"/>
      <c r="EWC122" s="841"/>
      <c r="EWD122" s="841"/>
      <c r="EWE122" s="841"/>
      <c r="EWF122" s="841"/>
      <c r="EWG122" s="841"/>
      <c r="EWH122" s="841"/>
      <c r="EWI122" s="841"/>
      <c r="EWJ122" s="841"/>
      <c r="EWK122" s="841"/>
      <c r="EWL122" s="841"/>
      <c r="EWM122" s="841"/>
      <c r="EWN122" s="841"/>
      <c r="EWO122" s="841"/>
      <c r="EWP122" s="841"/>
      <c r="EWQ122" s="841"/>
      <c r="EWR122" s="841"/>
      <c r="EWS122" s="841"/>
      <c r="EWT122" s="841"/>
      <c r="EWU122" s="841"/>
      <c r="EWV122" s="841"/>
      <c r="EWW122" s="841"/>
      <c r="EWX122" s="841"/>
      <c r="EWY122" s="841"/>
      <c r="EWZ122" s="841"/>
      <c r="EXA122" s="841"/>
      <c r="EXB122" s="841"/>
      <c r="EXC122" s="841"/>
      <c r="EXD122" s="841"/>
      <c r="EXE122" s="841"/>
      <c r="EXF122" s="841"/>
      <c r="EXG122" s="841"/>
      <c r="EXH122" s="841"/>
      <c r="EXI122" s="841"/>
      <c r="EXJ122" s="841"/>
      <c r="EXK122" s="841"/>
      <c r="EXL122" s="841"/>
      <c r="EXM122" s="841"/>
      <c r="EXN122" s="841"/>
      <c r="EXO122" s="841"/>
      <c r="EXP122" s="841"/>
      <c r="EXQ122" s="841"/>
      <c r="EXR122" s="841"/>
      <c r="EXS122" s="841"/>
      <c r="EXT122" s="841"/>
      <c r="EXU122" s="841"/>
      <c r="EXV122" s="841"/>
      <c r="EXW122" s="841"/>
      <c r="EXX122" s="841"/>
      <c r="EXY122" s="841"/>
      <c r="EXZ122" s="841"/>
      <c r="EYA122" s="841"/>
      <c r="EYB122" s="841"/>
      <c r="EYC122" s="841"/>
      <c r="EYD122" s="841"/>
      <c r="EYE122" s="841"/>
      <c r="EYF122" s="841"/>
      <c r="EYG122" s="841"/>
      <c r="EYH122" s="841"/>
      <c r="EYI122" s="841"/>
      <c r="EYJ122" s="841"/>
      <c r="EYK122" s="841"/>
      <c r="EYL122" s="841"/>
      <c r="EYM122" s="841"/>
      <c r="EYN122" s="841"/>
      <c r="EYO122" s="841"/>
      <c r="EYP122" s="841"/>
      <c r="EYQ122" s="841"/>
      <c r="EYR122" s="841"/>
      <c r="EYS122" s="841"/>
      <c r="EYT122" s="841"/>
      <c r="EYU122" s="841"/>
      <c r="EYV122" s="841"/>
      <c r="EYW122" s="841"/>
      <c r="EYX122" s="841"/>
      <c r="EYY122" s="841"/>
      <c r="EYZ122" s="841"/>
      <c r="EZA122" s="841"/>
      <c r="EZB122" s="841"/>
      <c r="EZC122" s="841"/>
      <c r="EZD122" s="841"/>
      <c r="EZE122" s="841"/>
      <c r="EZF122" s="841"/>
      <c r="EZG122" s="841"/>
      <c r="EZH122" s="841"/>
      <c r="EZI122" s="841"/>
      <c r="EZJ122" s="841"/>
      <c r="EZK122" s="841"/>
      <c r="EZL122" s="841"/>
      <c r="EZM122" s="841"/>
      <c r="EZN122" s="841"/>
      <c r="EZO122" s="841"/>
      <c r="EZP122" s="841"/>
      <c r="EZQ122" s="841"/>
      <c r="EZR122" s="841"/>
      <c r="EZS122" s="841"/>
      <c r="EZT122" s="841"/>
      <c r="EZU122" s="841"/>
      <c r="EZV122" s="841"/>
      <c r="EZW122" s="841"/>
      <c r="EZX122" s="841"/>
      <c r="EZY122" s="841"/>
      <c r="EZZ122" s="841"/>
      <c r="FAA122" s="841"/>
      <c r="FAB122" s="841"/>
      <c r="FAC122" s="841"/>
      <c r="FAD122" s="841"/>
      <c r="FAE122" s="841"/>
      <c r="FAF122" s="841"/>
      <c r="FAG122" s="841"/>
      <c r="FAH122" s="841"/>
      <c r="FAI122" s="841"/>
      <c r="FAJ122" s="841"/>
      <c r="FAK122" s="841"/>
      <c r="FAL122" s="841"/>
      <c r="FAM122" s="841"/>
      <c r="FAN122" s="841"/>
      <c r="FAO122" s="841"/>
      <c r="FAP122" s="841"/>
      <c r="FAQ122" s="841"/>
      <c r="FAR122" s="841"/>
      <c r="FAS122" s="841"/>
      <c r="FAT122" s="841"/>
      <c r="FAU122" s="841"/>
      <c r="FAV122" s="841"/>
      <c r="FAW122" s="841"/>
      <c r="FAX122" s="841"/>
      <c r="FAY122" s="841"/>
      <c r="FAZ122" s="841"/>
      <c r="FBA122" s="841"/>
      <c r="FBB122" s="841"/>
      <c r="FBC122" s="841"/>
      <c r="FBD122" s="841"/>
      <c r="FBE122" s="841"/>
      <c r="FBF122" s="841"/>
      <c r="FBG122" s="841"/>
      <c r="FBH122" s="841"/>
      <c r="FBI122" s="841"/>
      <c r="FBJ122" s="841"/>
      <c r="FBK122" s="841"/>
      <c r="FBL122" s="841"/>
      <c r="FBM122" s="841"/>
      <c r="FBN122" s="841"/>
      <c r="FBO122" s="841"/>
      <c r="FBP122" s="841"/>
      <c r="FBQ122" s="841"/>
      <c r="FBR122" s="841"/>
      <c r="FBS122" s="841"/>
      <c r="FBT122" s="841"/>
      <c r="FBU122" s="841"/>
      <c r="FBV122" s="841"/>
      <c r="FBW122" s="841"/>
      <c r="FBX122" s="841"/>
      <c r="FBY122" s="841"/>
      <c r="FBZ122" s="841"/>
      <c r="FCA122" s="841"/>
      <c r="FCB122" s="841"/>
      <c r="FCC122" s="841"/>
      <c r="FCD122" s="841"/>
      <c r="FCE122" s="841"/>
      <c r="FCF122" s="841"/>
      <c r="FCG122" s="841"/>
      <c r="FCH122" s="841"/>
      <c r="FCI122" s="841"/>
      <c r="FCJ122" s="841"/>
      <c r="FCK122" s="841"/>
      <c r="FCL122" s="841"/>
      <c r="FCM122" s="841"/>
      <c r="FCN122" s="841"/>
      <c r="FCO122" s="841"/>
      <c r="FCP122" s="841"/>
      <c r="FCQ122" s="841"/>
      <c r="FCR122" s="841"/>
      <c r="FCS122" s="841"/>
      <c r="FCT122" s="841"/>
      <c r="FCU122" s="841"/>
      <c r="FCV122" s="841"/>
      <c r="FCW122" s="841"/>
      <c r="FCX122" s="841"/>
      <c r="FCY122" s="841"/>
      <c r="FCZ122" s="841"/>
      <c r="FDA122" s="841"/>
      <c r="FDB122" s="841"/>
      <c r="FDC122" s="841"/>
      <c r="FDD122" s="841"/>
      <c r="FDE122" s="841"/>
      <c r="FDF122" s="841"/>
      <c r="FDG122" s="841"/>
      <c r="FDH122" s="841"/>
      <c r="FDI122" s="841"/>
      <c r="FDJ122" s="841"/>
      <c r="FDK122" s="841"/>
      <c r="FDL122" s="841"/>
      <c r="FDM122" s="841"/>
      <c r="FDN122" s="841"/>
      <c r="FDO122" s="841"/>
      <c r="FDP122" s="841"/>
      <c r="FDQ122" s="841"/>
      <c r="FDR122" s="841"/>
      <c r="FDS122" s="841"/>
      <c r="FDT122" s="841"/>
      <c r="FDU122" s="841"/>
      <c r="FDV122" s="841"/>
      <c r="FDW122" s="841"/>
      <c r="FDX122" s="841"/>
      <c r="FDY122" s="841"/>
      <c r="FDZ122" s="841"/>
      <c r="FEA122" s="841"/>
      <c r="FEB122" s="841"/>
      <c r="FEC122" s="841"/>
      <c r="FED122" s="841"/>
      <c r="FEE122" s="841"/>
      <c r="FEF122" s="841"/>
      <c r="FEG122" s="841"/>
      <c r="FEH122" s="841"/>
      <c r="FEI122" s="841"/>
      <c r="FEJ122" s="841"/>
      <c r="FEK122" s="841"/>
      <c r="FEL122" s="841"/>
      <c r="FEM122" s="841"/>
      <c r="FEN122" s="841"/>
      <c r="FEO122" s="841"/>
      <c r="FEP122" s="841"/>
      <c r="FEQ122" s="841"/>
      <c r="FER122" s="841"/>
      <c r="FES122" s="841"/>
      <c r="FET122" s="841"/>
      <c r="FEU122" s="841"/>
      <c r="FEV122" s="841"/>
      <c r="FEW122" s="841"/>
      <c r="FEX122" s="841"/>
      <c r="FEY122" s="841"/>
      <c r="FEZ122" s="841"/>
      <c r="FFA122" s="841"/>
      <c r="FFB122" s="841"/>
      <c r="FFC122" s="841"/>
      <c r="FFD122" s="841"/>
      <c r="FFE122" s="841"/>
      <c r="FFF122" s="841"/>
      <c r="FFG122" s="841"/>
      <c r="FFH122" s="841"/>
      <c r="FFI122" s="841"/>
      <c r="FFJ122" s="841"/>
      <c r="FFK122" s="841"/>
      <c r="FFL122" s="841"/>
      <c r="FFM122" s="841"/>
      <c r="FFN122" s="841"/>
      <c r="FFO122" s="841"/>
      <c r="FFP122" s="841"/>
      <c r="FFQ122" s="841"/>
      <c r="FFR122" s="841"/>
      <c r="FFS122" s="841"/>
      <c r="FFT122" s="841"/>
      <c r="FFU122" s="841"/>
      <c r="FFV122" s="841"/>
      <c r="FFW122" s="841"/>
      <c r="FFX122" s="841"/>
      <c r="FFY122" s="841"/>
      <c r="FFZ122" s="841"/>
      <c r="FGA122" s="841"/>
      <c r="FGB122" s="841"/>
      <c r="FGC122" s="841"/>
      <c r="FGD122" s="841"/>
      <c r="FGE122" s="841"/>
      <c r="FGF122" s="841"/>
      <c r="FGG122" s="841"/>
      <c r="FGH122" s="841"/>
      <c r="FGI122" s="841"/>
      <c r="FGJ122" s="841"/>
      <c r="FGK122" s="841"/>
      <c r="FGL122" s="841"/>
      <c r="FGM122" s="841"/>
      <c r="FGN122" s="841"/>
      <c r="FGO122" s="841"/>
      <c r="FGP122" s="841"/>
      <c r="FGQ122" s="841"/>
      <c r="FGR122" s="841"/>
      <c r="FGS122" s="841"/>
      <c r="FGT122" s="841"/>
      <c r="FGU122" s="841"/>
      <c r="FGV122" s="841"/>
      <c r="FGW122" s="841"/>
      <c r="FGX122" s="841"/>
      <c r="FGY122" s="841"/>
      <c r="FGZ122" s="841"/>
      <c r="FHA122" s="841"/>
      <c r="FHB122" s="841"/>
      <c r="FHC122" s="841"/>
      <c r="FHD122" s="841"/>
      <c r="FHE122" s="841"/>
      <c r="FHF122" s="841"/>
      <c r="FHG122" s="841"/>
      <c r="FHH122" s="841"/>
      <c r="FHI122" s="841"/>
      <c r="FHJ122" s="841"/>
      <c r="FHK122" s="841"/>
      <c r="FHL122" s="841"/>
      <c r="FHM122" s="841"/>
      <c r="FHN122" s="841"/>
      <c r="FHO122" s="841"/>
      <c r="FHP122" s="841"/>
      <c r="FHQ122" s="841"/>
      <c r="FHR122" s="841"/>
      <c r="FHS122" s="841"/>
      <c r="FHT122" s="841"/>
      <c r="FHU122" s="841"/>
      <c r="FHV122" s="841"/>
      <c r="FHW122" s="841"/>
      <c r="FHX122" s="841"/>
      <c r="FHY122" s="841"/>
      <c r="FHZ122" s="841"/>
      <c r="FIA122" s="841"/>
      <c r="FIB122" s="841"/>
      <c r="FIC122" s="841"/>
      <c r="FID122" s="841"/>
      <c r="FIE122" s="841"/>
      <c r="FIF122" s="841"/>
      <c r="FIG122" s="841"/>
      <c r="FIH122" s="841"/>
      <c r="FII122" s="841"/>
      <c r="FIJ122" s="841"/>
      <c r="FIK122" s="841"/>
      <c r="FIL122" s="841"/>
      <c r="FIM122" s="841"/>
      <c r="FIN122" s="841"/>
      <c r="FIO122" s="841"/>
      <c r="FIP122" s="841"/>
      <c r="FIQ122" s="841"/>
      <c r="FIR122" s="841"/>
      <c r="FIS122" s="841"/>
      <c r="FIT122" s="841"/>
      <c r="FIU122" s="841"/>
      <c r="FIV122" s="841"/>
      <c r="FIW122" s="841"/>
      <c r="FIX122" s="841"/>
      <c r="FIY122" s="841"/>
      <c r="FIZ122" s="841"/>
      <c r="FJA122" s="841"/>
      <c r="FJB122" s="841"/>
      <c r="FJC122" s="841"/>
      <c r="FJD122" s="841"/>
      <c r="FJE122" s="841"/>
      <c r="FJF122" s="841"/>
      <c r="FJG122" s="841"/>
      <c r="FJH122" s="841"/>
      <c r="FJI122" s="841"/>
      <c r="FJJ122" s="841"/>
      <c r="FJK122" s="841"/>
      <c r="FJL122" s="841"/>
      <c r="FJM122" s="841"/>
      <c r="FJN122" s="841"/>
      <c r="FJO122" s="841"/>
      <c r="FJP122" s="841"/>
      <c r="FJQ122" s="841"/>
      <c r="FJR122" s="841"/>
      <c r="FJS122" s="841"/>
      <c r="FJT122" s="841"/>
      <c r="FJU122" s="841"/>
      <c r="FJV122" s="841"/>
      <c r="FJW122" s="841"/>
      <c r="FJX122" s="841"/>
      <c r="FJY122" s="841"/>
      <c r="FJZ122" s="841"/>
      <c r="FKA122" s="841"/>
      <c r="FKB122" s="841"/>
      <c r="FKC122" s="841"/>
      <c r="FKD122" s="841"/>
      <c r="FKE122" s="841"/>
      <c r="FKF122" s="841"/>
      <c r="FKG122" s="841"/>
      <c r="FKH122" s="841"/>
      <c r="FKI122" s="841"/>
      <c r="FKJ122" s="841"/>
      <c r="FKK122" s="841"/>
      <c r="FKL122" s="841"/>
      <c r="FKM122" s="841"/>
      <c r="FKN122" s="841"/>
      <c r="FKO122" s="841"/>
      <c r="FKP122" s="841"/>
      <c r="FKQ122" s="841"/>
      <c r="FKR122" s="841"/>
      <c r="FKS122" s="841"/>
      <c r="FKT122" s="841"/>
      <c r="FKU122" s="841"/>
      <c r="FKV122" s="841"/>
      <c r="FKW122" s="841"/>
      <c r="FKX122" s="841"/>
      <c r="FKY122" s="841"/>
      <c r="FKZ122" s="841"/>
      <c r="FLA122" s="841"/>
      <c r="FLB122" s="841"/>
      <c r="FLC122" s="841"/>
      <c r="FLD122" s="841"/>
      <c r="FLE122" s="841"/>
      <c r="FLF122" s="841"/>
      <c r="FLG122" s="841"/>
      <c r="FLH122" s="841"/>
      <c r="FLI122" s="841"/>
      <c r="FLJ122" s="841"/>
      <c r="FLK122" s="841"/>
      <c r="FLL122" s="841"/>
      <c r="FLM122" s="841"/>
      <c r="FLN122" s="841"/>
      <c r="FLO122" s="841"/>
      <c r="FLP122" s="841"/>
      <c r="FLQ122" s="841"/>
      <c r="FLR122" s="841"/>
      <c r="FLS122" s="841"/>
      <c r="FLT122" s="841"/>
      <c r="FLU122" s="841"/>
      <c r="FLV122" s="841"/>
      <c r="FLW122" s="841"/>
      <c r="FLX122" s="841"/>
      <c r="FLY122" s="841"/>
      <c r="FLZ122" s="841"/>
      <c r="FMA122" s="841"/>
      <c r="FMB122" s="841"/>
      <c r="FMC122" s="841"/>
      <c r="FMD122" s="841"/>
      <c r="FME122" s="841"/>
      <c r="FMF122" s="841"/>
      <c r="FMG122" s="841"/>
      <c r="FMH122" s="841"/>
      <c r="FMI122" s="841"/>
      <c r="FMJ122" s="841"/>
      <c r="FMK122" s="841"/>
      <c r="FML122" s="841"/>
      <c r="FMM122" s="841"/>
      <c r="FMN122" s="841"/>
      <c r="FMO122" s="841"/>
      <c r="FMP122" s="841"/>
      <c r="FMQ122" s="841"/>
      <c r="FMR122" s="841"/>
      <c r="FMS122" s="841"/>
      <c r="FMT122" s="841"/>
      <c r="FMU122" s="841"/>
      <c r="FMV122" s="841"/>
      <c r="FMW122" s="841"/>
      <c r="FMX122" s="841"/>
      <c r="FMY122" s="841"/>
      <c r="FMZ122" s="841"/>
      <c r="FNA122" s="841"/>
      <c r="FNB122" s="841"/>
      <c r="FNC122" s="841"/>
      <c r="FND122" s="841"/>
      <c r="FNE122" s="841"/>
      <c r="FNF122" s="841"/>
      <c r="FNG122" s="841"/>
      <c r="FNH122" s="841"/>
      <c r="FNI122" s="841"/>
      <c r="FNJ122" s="841"/>
      <c r="FNK122" s="841"/>
      <c r="FNL122" s="841"/>
      <c r="FNM122" s="841"/>
      <c r="FNN122" s="841"/>
      <c r="FNO122" s="841"/>
      <c r="FNP122" s="841"/>
      <c r="FNQ122" s="841"/>
      <c r="FNR122" s="841"/>
      <c r="FNS122" s="841"/>
      <c r="FNT122" s="841"/>
      <c r="FNU122" s="841"/>
      <c r="FNV122" s="841"/>
      <c r="FNW122" s="841"/>
      <c r="FNX122" s="841"/>
      <c r="FNY122" s="841"/>
      <c r="FNZ122" s="841"/>
      <c r="FOA122" s="841"/>
      <c r="FOB122" s="841"/>
      <c r="FOC122" s="841"/>
      <c r="FOD122" s="841"/>
      <c r="FOE122" s="841"/>
      <c r="FOF122" s="841"/>
      <c r="FOG122" s="841"/>
      <c r="FOH122" s="841"/>
      <c r="FOI122" s="841"/>
      <c r="FOJ122" s="841"/>
      <c r="FOK122" s="841"/>
      <c r="FOL122" s="841"/>
      <c r="FOM122" s="841"/>
      <c r="FON122" s="841"/>
      <c r="FOO122" s="841"/>
      <c r="FOP122" s="841"/>
      <c r="FOQ122" s="841"/>
      <c r="FOR122" s="841"/>
      <c r="FOS122" s="841"/>
      <c r="FOT122" s="841"/>
      <c r="FOU122" s="841"/>
      <c r="FOV122" s="841"/>
      <c r="FOW122" s="841"/>
      <c r="FOX122" s="841"/>
      <c r="FOY122" s="841"/>
      <c r="FOZ122" s="841"/>
      <c r="FPA122" s="841"/>
      <c r="FPB122" s="841"/>
      <c r="FPC122" s="841"/>
      <c r="FPD122" s="841"/>
      <c r="FPE122" s="841"/>
      <c r="FPF122" s="841"/>
      <c r="FPG122" s="841"/>
      <c r="FPH122" s="841"/>
      <c r="FPI122" s="841"/>
      <c r="FPJ122" s="841"/>
      <c r="FPK122" s="841"/>
      <c r="FPL122" s="841"/>
      <c r="FPM122" s="841"/>
      <c r="FPN122" s="841"/>
      <c r="FPO122" s="841"/>
      <c r="FPP122" s="841"/>
      <c r="FPQ122" s="841"/>
      <c r="FPR122" s="841"/>
      <c r="FPS122" s="841"/>
      <c r="FPT122" s="841"/>
      <c r="FPU122" s="841"/>
      <c r="FPV122" s="841"/>
      <c r="FPW122" s="841"/>
      <c r="FPX122" s="841"/>
      <c r="FPY122" s="841"/>
      <c r="FPZ122" s="841"/>
      <c r="FQA122" s="841"/>
      <c r="FQB122" s="841"/>
      <c r="FQC122" s="841"/>
      <c r="FQD122" s="841"/>
      <c r="FQE122" s="841"/>
      <c r="FQF122" s="841"/>
      <c r="FQG122" s="841"/>
      <c r="FQH122" s="841"/>
      <c r="FQI122" s="841"/>
      <c r="FQJ122" s="841"/>
      <c r="FQK122" s="841"/>
      <c r="FQL122" s="841"/>
      <c r="FQM122" s="841"/>
      <c r="FQN122" s="841"/>
      <c r="FQO122" s="841"/>
      <c r="FQP122" s="841"/>
      <c r="FQQ122" s="841"/>
      <c r="FQR122" s="841"/>
      <c r="FQS122" s="841"/>
      <c r="FQT122" s="841"/>
      <c r="FQU122" s="841"/>
      <c r="FQV122" s="841"/>
      <c r="FQW122" s="841"/>
      <c r="FQX122" s="841"/>
      <c r="FQY122" s="841"/>
      <c r="FQZ122" s="841"/>
      <c r="FRA122" s="841"/>
      <c r="FRB122" s="841"/>
      <c r="FRC122" s="841"/>
      <c r="FRD122" s="841"/>
      <c r="FRE122" s="841"/>
      <c r="FRF122" s="841"/>
      <c r="FRG122" s="841"/>
      <c r="FRH122" s="841"/>
      <c r="FRI122" s="841"/>
      <c r="FRJ122" s="841"/>
      <c r="FRK122" s="841"/>
      <c r="FRL122" s="841"/>
      <c r="FRM122" s="841"/>
      <c r="FRN122" s="841"/>
      <c r="FRO122" s="841"/>
      <c r="FRP122" s="841"/>
      <c r="FRQ122" s="841"/>
      <c r="FRR122" s="841"/>
      <c r="FRS122" s="841"/>
      <c r="FRT122" s="841"/>
      <c r="FRU122" s="841"/>
      <c r="FRV122" s="841"/>
      <c r="FRW122" s="841"/>
      <c r="FRX122" s="841"/>
      <c r="FRY122" s="841"/>
      <c r="FRZ122" s="841"/>
      <c r="FSA122" s="841"/>
      <c r="FSB122" s="841"/>
      <c r="FSC122" s="841"/>
      <c r="FSD122" s="841"/>
      <c r="FSE122" s="841"/>
      <c r="FSF122" s="841"/>
      <c r="FSG122" s="841"/>
      <c r="FSH122" s="841"/>
      <c r="FSI122" s="841"/>
      <c r="FSJ122" s="841"/>
      <c r="FSK122" s="841"/>
      <c r="FSL122" s="841"/>
      <c r="FSM122" s="841"/>
      <c r="FSN122" s="841"/>
      <c r="FSO122" s="841"/>
      <c r="FSP122" s="841"/>
      <c r="FSQ122" s="841"/>
      <c r="FSR122" s="841"/>
      <c r="FSS122" s="841"/>
      <c r="FST122" s="841"/>
      <c r="FSU122" s="841"/>
      <c r="FSV122" s="841"/>
      <c r="FSW122" s="841"/>
      <c r="FSX122" s="841"/>
      <c r="FSY122" s="841"/>
      <c r="FSZ122" s="841"/>
      <c r="FTA122" s="841"/>
      <c r="FTB122" s="841"/>
      <c r="FTC122" s="841"/>
      <c r="FTD122" s="841"/>
      <c r="FTE122" s="841"/>
      <c r="FTF122" s="841"/>
      <c r="FTG122" s="841"/>
      <c r="FTH122" s="841"/>
      <c r="FTI122" s="841"/>
      <c r="FTJ122" s="841"/>
      <c r="FTK122" s="841"/>
      <c r="FTL122" s="841"/>
      <c r="FTM122" s="841"/>
      <c r="FTN122" s="841"/>
      <c r="FTO122" s="841"/>
      <c r="FTP122" s="841"/>
      <c r="FTQ122" s="841"/>
      <c r="FTR122" s="841"/>
      <c r="FTS122" s="841"/>
      <c r="FTT122" s="841"/>
      <c r="FTU122" s="841"/>
      <c r="FTV122" s="841"/>
      <c r="FTW122" s="841"/>
      <c r="FTX122" s="841"/>
      <c r="FTY122" s="841"/>
      <c r="FTZ122" s="841"/>
      <c r="FUA122" s="841"/>
      <c r="FUB122" s="841"/>
      <c r="FUC122" s="841"/>
      <c r="FUD122" s="841"/>
      <c r="FUE122" s="841"/>
      <c r="FUF122" s="841"/>
      <c r="FUG122" s="841"/>
      <c r="FUH122" s="841"/>
      <c r="FUI122" s="841"/>
      <c r="FUJ122" s="841"/>
      <c r="FUK122" s="841"/>
      <c r="FUL122" s="841"/>
      <c r="FUM122" s="841"/>
      <c r="FUN122" s="841"/>
      <c r="FUO122" s="841"/>
      <c r="FUP122" s="841"/>
      <c r="FUQ122" s="841"/>
      <c r="FUR122" s="841"/>
      <c r="FUS122" s="841"/>
      <c r="FUT122" s="841"/>
      <c r="FUU122" s="841"/>
      <c r="FUV122" s="841"/>
      <c r="FUW122" s="841"/>
      <c r="FUX122" s="841"/>
      <c r="FUY122" s="841"/>
      <c r="FUZ122" s="841"/>
      <c r="FVA122" s="841"/>
      <c r="FVB122" s="841"/>
      <c r="FVC122" s="841"/>
      <c r="FVD122" s="841"/>
      <c r="FVE122" s="841"/>
      <c r="FVF122" s="841"/>
      <c r="FVG122" s="841"/>
      <c r="FVH122" s="841"/>
      <c r="FVI122" s="841"/>
      <c r="FVJ122" s="841"/>
      <c r="FVK122" s="841"/>
      <c r="FVL122" s="841"/>
      <c r="FVM122" s="841"/>
      <c r="FVN122" s="841"/>
      <c r="FVO122" s="841"/>
      <c r="FVP122" s="841"/>
      <c r="FVQ122" s="841"/>
      <c r="FVR122" s="841"/>
      <c r="FVS122" s="841"/>
      <c r="FVT122" s="841"/>
      <c r="FVU122" s="841"/>
      <c r="FVV122" s="841"/>
      <c r="FVW122" s="841"/>
      <c r="FVX122" s="841"/>
      <c r="FVY122" s="841"/>
      <c r="FVZ122" s="841"/>
      <c r="FWA122" s="841"/>
      <c r="FWB122" s="841"/>
      <c r="FWC122" s="841"/>
      <c r="FWD122" s="841"/>
      <c r="FWE122" s="841"/>
      <c r="FWF122" s="841"/>
      <c r="FWG122" s="841"/>
      <c r="FWH122" s="841"/>
      <c r="FWI122" s="841"/>
      <c r="FWJ122" s="841"/>
      <c r="FWK122" s="841"/>
      <c r="FWL122" s="841"/>
      <c r="FWM122" s="841"/>
      <c r="FWN122" s="841"/>
      <c r="FWO122" s="841"/>
      <c r="FWP122" s="841"/>
      <c r="FWQ122" s="841"/>
      <c r="FWR122" s="841"/>
      <c r="FWS122" s="841"/>
      <c r="FWT122" s="841"/>
      <c r="FWU122" s="841"/>
      <c r="FWV122" s="841"/>
      <c r="FWW122" s="841"/>
      <c r="FWX122" s="841"/>
      <c r="FWY122" s="841"/>
      <c r="FWZ122" s="841"/>
      <c r="FXA122" s="841"/>
      <c r="FXB122" s="841"/>
      <c r="FXC122" s="841"/>
      <c r="FXD122" s="841"/>
      <c r="FXE122" s="841"/>
      <c r="FXF122" s="841"/>
      <c r="FXG122" s="841"/>
      <c r="FXH122" s="841"/>
      <c r="FXI122" s="841"/>
      <c r="FXJ122" s="841"/>
      <c r="FXK122" s="841"/>
      <c r="FXL122" s="841"/>
      <c r="FXM122" s="841"/>
      <c r="FXN122" s="841"/>
      <c r="FXO122" s="841"/>
      <c r="FXP122" s="841"/>
      <c r="FXQ122" s="841"/>
      <c r="FXR122" s="841"/>
      <c r="FXS122" s="841"/>
      <c r="FXT122" s="841"/>
      <c r="FXU122" s="841"/>
      <c r="FXV122" s="841"/>
      <c r="FXW122" s="841"/>
      <c r="FXX122" s="841"/>
      <c r="FXY122" s="841"/>
      <c r="FXZ122" s="841"/>
      <c r="FYA122" s="841"/>
      <c r="FYB122" s="841"/>
      <c r="FYC122" s="841"/>
      <c r="FYD122" s="841"/>
      <c r="FYE122" s="841"/>
      <c r="FYF122" s="841"/>
      <c r="FYG122" s="841"/>
      <c r="FYH122" s="841"/>
      <c r="FYI122" s="841"/>
      <c r="FYJ122" s="841"/>
      <c r="FYK122" s="841"/>
      <c r="FYL122" s="841"/>
      <c r="FYM122" s="841"/>
      <c r="FYN122" s="841"/>
      <c r="FYO122" s="841"/>
      <c r="FYP122" s="841"/>
      <c r="FYQ122" s="841"/>
      <c r="FYR122" s="841"/>
      <c r="FYS122" s="841"/>
      <c r="FYT122" s="841"/>
      <c r="FYU122" s="841"/>
      <c r="FYV122" s="841"/>
      <c r="FYW122" s="841"/>
      <c r="FYX122" s="841"/>
      <c r="FYY122" s="841"/>
      <c r="FYZ122" s="841"/>
      <c r="FZA122" s="841"/>
      <c r="FZB122" s="841"/>
      <c r="FZC122" s="841"/>
      <c r="FZD122" s="841"/>
      <c r="FZE122" s="841"/>
      <c r="FZF122" s="841"/>
      <c r="FZG122" s="841"/>
      <c r="FZH122" s="841"/>
      <c r="FZI122" s="841"/>
      <c r="FZJ122" s="841"/>
      <c r="FZK122" s="841"/>
      <c r="FZL122" s="841"/>
      <c r="FZM122" s="841"/>
      <c r="FZN122" s="841"/>
      <c r="FZO122" s="841"/>
      <c r="FZP122" s="841"/>
      <c r="FZQ122" s="841"/>
      <c r="FZR122" s="841"/>
      <c r="FZS122" s="841"/>
      <c r="FZT122" s="841"/>
      <c r="FZU122" s="841"/>
      <c r="FZV122" s="841"/>
      <c r="FZW122" s="841"/>
      <c r="FZX122" s="841"/>
      <c r="FZY122" s="841"/>
      <c r="FZZ122" s="841"/>
      <c r="GAA122" s="841"/>
      <c r="GAB122" s="841"/>
      <c r="GAC122" s="841"/>
      <c r="GAD122" s="841"/>
      <c r="GAE122" s="841"/>
      <c r="GAF122" s="841"/>
      <c r="GAG122" s="841"/>
      <c r="GAH122" s="841"/>
      <c r="GAI122" s="841"/>
      <c r="GAJ122" s="841"/>
      <c r="GAK122" s="841"/>
      <c r="GAL122" s="841"/>
      <c r="GAM122" s="841"/>
      <c r="GAN122" s="841"/>
      <c r="GAO122" s="841"/>
      <c r="GAP122" s="841"/>
      <c r="GAQ122" s="841"/>
      <c r="GAR122" s="841"/>
      <c r="GAS122" s="841"/>
      <c r="GAT122" s="841"/>
      <c r="GAU122" s="841"/>
      <c r="GAV122" s="841"/>
      <c r="GAW122" s="841"/>
      <c r="GAX122" s="841"/>
      <c r="GAY122" s="841"/>
      <c r="GAZ122" s="841"/>
      <c r="GBA122" s="841"/>
      <c r="GBB122" s="841"/>
      <c r="GBC122" s="841"/>
      <c r="GBD122" s="841"/>
      <c r="GBE122" s="841"/>
      <c r="GBF122" s="841"/>
      <c r="GBG122" s="841"/>
      <c r="GBH122" s="841"/>
      <c r="GBI122" s="841"/>
      <c r="GBJ122" s="841"/>
      <c r="GBK122" s="841"/>
      <c r="GBL122" s="841"/>
      <c r="GBM122" s="841"/>
      <c r="GBN122" s="841"/>
      <c r="GBO122" s="841"/>
      <c r="GBP122" s="841"/>
      <c r="GBQ122" s="841"/>
      <c r="GBR122" s="841"/>
      <c r="GBS122" s="841"/>
      <c r="GBT122" s="841"/>
      <c r="GBU122" s="841"/>
      <c r="GBV122" s="841"/>
      <c r="GBW122" s="841"/>
      <c r="GBX122" s="841"/>
      <c r="GBY122" s="841"/>
      <c r="GBZ122" s="841"/>
      <c r="GCA122" s="841"/>
      <c r="GCB122" s="841"/>
      <c r="GCC122" s="841"/>
      <c r="GCD122" s="841"/>
      <c r="GCE122" s="841"/>
      <c r="GCF122" s="841"/>
      <c r="GCG122" s="841"/>
      <c r="GCH122" s="841"/>
      <c r="GCI122" s="841"/>
      <c r="GCJ122" s="841"/>
      <c r="GCK122" s="841"/>
      <c r="GCL122" s="841"/>
      <c r="GCM122" s="841"/>
      <c r="GCN122" s="841"/>
      <c r="GCO122" s="841"/>
      <c r="GCP122" s="841"/>
      <c r="GCQ122" s="841"/>
      <c r="GCR122" s="841"/>
      <c r="GCS122" s="841"/>
      <c r="GCT122" s="841"/>
      <c r="GCU122" s="841"/>
      <c r="GCV122" s="841"/>
      <c r="GCW122" s="841"/>
      <c r="GCX122" s="841"/>
      <c r="GCY122" s="841"/>
      <c r="GCZ122" s="841"/>
      <c r="GDA122" s="841"/>
      <c r="GDB122" s="841"/>
      <c r="GDC122" s="841"/>
      <c r="GDD122" s="841"/>
      <c r="GDE122" s="841"/>
      <c r="GDF122" s="841"/>
      <c r="GDG122" s="841"/>
      <c r="GDH122" s="841"/>
      <c r="GDI122" s="841"/>
      <c r="GDJ122" s="841"/>
      <c r="GDK122" s="841"/>
      <c r="GDL122" s="841"/>
      <c r="GDM122" s="841"/>
      <c r="GDN122" s="841"/>
      <c r="GDO122" s="841"/>
      <c r="GDP122" s="841"/>
      <c r="GDQ122" s="841"/>
      <c r="GDR122" s="841"/>
      <c r="GDS122" s="841"/>
      <c r="GDT122" s="841"/>
      <c r="GDU122" s="841"/>
      <c r="GDV122" s="841"/>
      <c r="GDW122" s="841"/>
      <c r="GDX122" s="841"/>
      <c r="GDY122" s="841"/>
      <c r="GDZ122" s="841"/>
      <c r="GEA122" s="841"/>
      <c r="GEB122" s="841"/>
      <c r="GEC122" s="841"/>
      <c r="GED122" s="841"/>
      <c r="GEE122" s="841"/>
      <c r="GEF122" s="841"/>
      <c r="GEG122" s="841"/>
      <c r="GEH122" s="841"/>
      <c r="GEI122" s="841"/>
      <c r="GEJ122" s="841"/>
      <c r="GEK122" s="841"/>
      <c r="GEL122" s="841"/>
      <c r="GEM122" s="841"/>
      <c r="GEN122" s="841"/>
      <c r="GEO122" s="841"/>
      <c r="GEP122" s="841"/>
      <c r="GEQ122" s="841"/>
      <c r="GER122" s="841"/>
      <c r="GES122" s="841"/>
      <c r="GET122" s="841"/>
      <c r="GEU122" s="841"/>
      <c r="GEV122" s="841"/>
      <c r="GEW122" s="841"/>
      <c r="GEX122" s="841"/>
      <c r="GEY122" s="841"/>
      <c r="GEZ122" s="841"/>
      <c r="GFA122" s="841"/>
      <c r="GFB122" s="841"/>
      <c r="GFC122" s="841"/>
      <c r="GFD122" s="841"/>
      <c r="GFE122" s="841"/>
      <c r="GFF122" s="841"/>
      <c r="GFG122" s="841"/>
      <c r="GFH122" s="841"/>
      <c r="GFI122" s="841"/>
      <c r="GFJ122" s="841"/>
      <c r="GFK122" s="841"/>
      <c r="GFL122" s="841"/>
      <c r="GFM122" s="841"/>
      <c r="GFN122" s="841"/>
      <c r="GFO122" s="841"/>
      <c r="GFP122" s="841"/>
      <c r="GFQ122" s="841"/>
      <c r="GFR122" s="841"/>
      <c r="GFS122" s="841"/>
      <c r="GFT122" s="841"/>
      <c r="GFU122" s="841"/>
      <c r="GFV122" s="841"/>
      <c r="GFW122" s="841"/>
      <c r="GFX122" s="841"/>
      <c r="GFY122" s="841"/>
      <c r="GFZ122" s="841"/>
      <c r="GGA122" s="841"/>
      <c r="GGB122" s="841"/>
      <c r="GGC122" s="841"/>
      <c r="GGD122" s="841"/>
      <c r="GGE122" s="841"/>
      <c r="GGF122" s="841"/>
      <c r="GGG122" s="841"/>
      <c r="GGH122" s="841"/>
      <c r="GGI122" s="841"/>
      <c r="GGJ122" s="841"/>
      <c r="GGK122" s="841"/>
      <c r="GGL122" s="841"/>
      <c r="GGM122" s="841"/>
      <c r="GGN122" s="841"/>
      <c r="GGO122" s="841"/>
      <c r="GGP122" s="841"/>
      <c r="GGQ122" s="841"/>
      <c r="GGR122" s="841"/>
      <c r="GGS122" s="841"/>
      <c r="GGT122" s="841"/>
      <c r="GGU122" s="841"/>
      <c r="GGV122" s="841"/>
      <c r="GGW122" s="841"/>
      <c r="GGX122" s="841"/>
      <c r="GGY122" s="841"/>
      <c r="GGZ122" s="841"/>
      <c r="GHA122" s="841"/>
      <c r="GHB122" s="841"/>
      <c r="GHC122" s="841"/>
      <c r="GHD122" s="841"/>
      <c r="GHE122" s="841"/>
      <c r="GHF122" s="841"/>
      <c r="GHG122" s="841"/>
      <c r="GHH122" s="841"/>
      <c r="GHI122" s="841"/>
      <c r="GHJ122" s="841"/>
      <c r="GHK122" s="841"/>
      <c r="GHL122" s="841"/>
      <c r="GHM122" s="841"/>
      <c r="GHN122" s="841"/>
      <c r="GHO122" s="841"/>
      <c r="GHP122" s="841"/>
      <c r="GHQ122" s="841"/>
      <c r="GHR122" s="841"/>
      <c r="GHS122" s="841"/>
      <c r="GHT122" s="841"/>
      <c r="GHU122" s="841"/>
      <c r="GHV122" s="841"/>
      <c r="GHW122" s="841"/>
      <c r="GHX122" s="841"/>
      <c r="GHY122" s="841"/>
      <c r="GHZ122" s="841"/>
      <c r="GIA122" s="841"/>
      <c r="GIB122" s="841"/>
      <c r="GIC122" s="841"/>
      <c r="GID122" s="841"/>
      <c r="GIE122" s="841"/>
      <c r="GIF122" s="841"/>
      <c r="GIG122" s="841"/>
      <c r="GIH122" s="841"/>
      <c r="GII122" s="841"/>
      <c r="GIJ122" s="841"/>
      <c r="GIK122" s="841"/>
      <c r="GIL122" s="841"/>
      <c r="GIM122" s="841"/>
      <c r="GIN122" s="841"/>
      <c r="GIO122" s="841"/>
      <c r="GIP122" s="841"/>
      <c r="GIQ122" s="841"/>
      <c r="GIR122" s="841"/>
      <c r="GIS122" s="841"/>
      <c r="GIT122" s="841"/>
      <c r="GIU122" s="841"/>
      <c r="GIV122" s="841"/>
      <c r="GIW122" s="841"/>
      <c r="GIX122" s="841"/>
      <c r="GIY122" s="841"/>
      <c r="GIZ122" s="841"/>
      <c r="GJA122" s="841"/>
      <c r="GJB122" s="841"/>
      <c r="GJC122" s="841"/>
      <c r="GJD122" s="841"/>
      <c r="GJE122" s="841"/>
      <c r="GJF122" s="841"/>
      <c r="GJG122" s="841"/>
      <c r="GJH122" s="841"/>
      <c r="GJI122" s="841"/>
      <c r="GJJ122" s="841"/>
      <c r="GJK122" s="841"/>
      <c r="GJL122" s="841"/>
      <c r="GJM122" s="841"/>
      <c r="GJN122" s="841"/>
      <c r="GJO122" s="841"/>
      <c r="GJP122" s="841"/>
      <c r="GJQ122" s="841"/>
      <c r="GJR122" s="841"/>
      <c r="GJS122" s="841"/>
      <c r="GJT122" s="841"/>
      <c r="GJU122" s="841"/>
      <c r="GJV122" s="841"/>
      <c r="GJW122" s="841"/>
      <c r="GJX122" s="841"/>
      <c r="GJY122" s="841"/>
      <c r="GJZ122" s="841"/>
      <c r="GKA122" s="841"/>
      <c r="GKB122" s="841"/>
      <c r="GKC122" s="841"/>
      <c r="GKD122" s="841"/>
      <c r="GKE122" s="841"/>
      <c r="GKF122" s="841"/>
      <c r="GKG122" s="841"/>
      <c r="GKH122" s="841"/>
      <c r="GKI122" s="841"/>
      <c r="GKJ122" s="841"/>
      <c r="GKK122" s="841"/>
      <c r="GKL122" s="841"/>
      <c r="GKM122" s="841"/>
      <c r="GKN122" s="841"/>
      <c r="GKO122" s="841"/>
      <c r="GKP122" s="841"/>
      <c r="GKQ122" s="841"/>
      <c r="GKR122" s="841"/>
      <c r="GKS122" s="841"/>
      <c r="GKT122" s="841"/>
      <c r="GKU122" s="841"/>
      <c r="GKV122" s="841"/>
      <c r="GKW122" s="841"/>
      <c r="GKX122" s="841"/>
      <c r="GKY122" s="841"/>
      <c r="GKZ122" s="841"/>
      <c r="GLA122" s="841"/>
      <c r="GLB122" s="841"/>
      <c r="GLC122" s="841"/>
      <c r="GLD122" s="841"/>
      <c r="GLE122" s="841"/>
      <c r="GLF122" s="841"/>
      <c r="GLG122" s="841"/>
      <c r="GLH122" s="841"/>
      <c r="GLI122" s="841"/>
      <c r="GLJ122" s="841"/>
      <c r="GLK122" s="841"/>
      <c r="GLL122" s="841"/>
      <c r="GLM122" s="841"/>
      <c r="GLN122" s="841"/>
      <c r="GLO122" s="841"/>
      <c r="GLP122" s="841"/>
      <c r="GLQ122" s="841"/>
      <c r="GLR122" s="841"/>
      <c r="GLS122" s="841"/>
      <c r="GLT122" s="841"/>
      <c r="GLU122" s="841"/>
      <c r="GLV122" s="841"/>
      <c r="GLW122" s="841"/>
      <c r="GLX122" s="841"/>
      <c r="GLY122" s="841"/>
      <c r="GLZ122" s="841"/>
      <c r="GMA122" s="841"/>
      <c r="GMB122" s="841"/>
      <c r="GMC122" s="841"/>
      <c r="GMD122" s="841"/>
      <c r="GME122" s="841"/>
      <c r="GMF122" s="841"/>
      <c r="GMG122" s="841"/>
      <c r="GMH122" s="841"/>
      <c r="GMI122" s="841"/>
      <c r="GMJ122" s="841"/>
      <c r="GMK122" s="841"/>
      <c r="GML122" s="841"/>
      <c r="GMM122" s="841"/>
      <c r="GMN122" s="841"/>
      <c r="GMO122" s="841"/>
      <c r="GMP122" s="841"/>
      <c r="GMQ122" s="841"/>
      <c r="GMR122" s="841"/>
      <c r="GMS122" s="841"/>
      <c r="GMT122" s="841"/>
      <c r="GMU122" s="841"/>
      <c r="GMV122" s="841"/>
      <c r="GMW122" s="841"/>
      <c r="GMX122" s="841"/>
      <c r="GMY122" s="841"/>
      <c r="GMZ122" s="841"/>
      <c r="GNA122" s="841"/>
      <c r="GNB122" s="841"/>
      <c r="GNC122" s="841"/>
      <c r="GND122" s="841"/>
      <c r="GNE122" s="841"/>
      <c r="GNF122" s="841"/>
      <c r="GNG122" s="841"/>
      <c r="GNH122" s="841"/>
      <c r="GNI122" s="841"/>
      <c r="GNJ122" s="841"/>
      <c r="GNK122" s="841"/>
      <c r="GNL122" s="841"/>
      <c r="GNM122" s="841"/>
      <c r="GNN122" s="841"/>
      <c r="GNO122" s="841"/>
      <c r="GNP122" s="841"/>
      <c r="GNQ122" s="841"/>
      <c r="GNR122" s="841"/>
      <c r="GNS122" s="841"/>
      <c r="GNT122" s="841"/>
      <c r="GNU122" s="841"/>
      <c r="GNV122" s="841"/>
      <c r="GNW122" s="841"/>
      <c r="GNX122" s="841"/>
      <c r="GNY122" s="841"/>
      <c r="GNZ122" s="841"/>
      <c r="GOA122" s="841"/>
      <c r="GOB122" s="841"/>
      <c r="GOC122" s="841"/>
      <c r="GOD122" s="841"/>
      <c r="GOE122" s="841"/>
      <c r="GOF122" s="841"/>
      <c r="GOG122" s="841"/>
      <c r="GOH122" s="841"/>
      <c r="GOI122" s="841"/>
      <c r="GOJ122" s="841"/>
      <c r="GOK122" s="841"/>
      <c r="GOL122" s="841"/>
      <c r="GOM122" s="841"/>
      <c r="GON122" s="841"/>
      <c r="GOO122" s="841"/>
      <c r="GOP122" s="841"/>
      <c r="GOQ122" s="841"/>
      <c r="GOR122" s="841"/>
      <c r="GOS122" s="841"/>
      <c r="GOT122" s="841"/>
      <c r="GOU122" s="841"/>
      <c r="GOV122" s="841"/>
      <c r="GOW122" s="841"/>
      <c r="GOX122" s="841"/>
      <c r="GOY122" s="841"/>
      <c r="GOZ122" s="841"/>
      <c r="GPA122" s="841"/>
      <c r="GPB122" s="841"/>
      <c r="GPC122" s="841"/>
      <c r="GPD122" s="841"/>
      <c r="GPE122" s="841"/>
      <c r="GPF122" s="841"/>
      <c r="GPG122" s="841"/>
      <c r="GPH122" s="841"/>
      <c r="GPI122" s="841"/>
      <c r="GPJ122" s="841"/>
      <c r="GPK122" s="841"/>
      <c r="GPL122" s="841"/>
      <c r="GPM122" s="841"/>
      <c r="GPN122" s="841"/>
      <c r="GPO122" s="841"/>
      <c r="GPP122" s="841"/>
      <c r="GPQ122" s="841"/>
      <c r="GPR122" s="841"/>
      <c r="GPS122" s="841"/>
      <c r="GPT122" s="841"/>
      <c r="GPU122" s="841"/>
      <c r="GPV122" s="841"/>
      <c r="GPW122" s="841"/>
      <c r="GPX122" s="841"/>
      <c r="GPY122" s="841"/>
      <c r="GPZ122" s="841"/>
      <c r="GQA122" s="841"/>
      <c r="GQB122" s="841"/>
      <c r="GQC122" s="841"/>
      <c r="GQD122" s="841"/>
      <c r="GQE122" s="841"/>
      <c r="GQF122" s="841"/>
      <c r="GQG122" s="841"/>
      <c r="GQH122" s="841"/>
      <c r="GQI122" s="841"/>
      <c r="GQJ122" s="841"/>
      <c r="GQK122" s="841"/>
      <c r="GQL122" s="841"/>
      <c r="GQM122" s="841"/>
      <c r="GQN122" s="841"/>
      <c r="GQO122" s="841"/>
      <c r="GQP122" s="841"/>
      <c r="GQQ122" s="841"/>
      <c r="GQR122" s="841"/>
      <c r="GQS122" s="841"/>
      <c r="GQT122" s="841"/>
      <c r="GQU122" s="841"/>
      <c r="GQV122" s="841"/>
      <c r="GQW122" s="841"/>
      <c r="GQX122" s="841"/>
      <c r="GQY122" s="841"/>
      <c r="GQZ122" s="841"/>
      <c r="GRA122" s="841"/>
      <c r="GRB122" s="841"/>
      <c r="GRC122" s="841"/>
      <c r="GRD122" s="841"/>
      <c r="GRE122" s="841"/>
      <c r="GRF122" s="841"/>
      <c r="GRG122" s="841"/>
      <c r="GRH122" s="841"/>
      <c r="GRI122" s="841"/>
      <c r="GRJ122" s="841"/>
      <c r="GRK122" s="841"/>
      <c r="GRL122" s="841"/>
      <c r="GRM122" s="841"/>
      <c r="GRN122" s="841"/>
      <c r="GRO122" s="841"/>
      <c r="GRP122" s="841"/>
      <c r="GRQ122" s="841"/>
      <c r="GRR122" s="841"/>
      <c r="GRS122" s="841"/>
      <c r="GRT122" s="841"/>
      <c r="GRU122" s="841"/>
      <c r="GRV122" s="841"/>
      <c r="GRW122" s="841"/>
      <c r="GRX122" s="841"/>
      <c r="GRY122" s="841"/>
      <c r="GRZ122" s="841"/>
      <c r="GSA122" s="841"/>
      <c r="GSB122" s="841"/>
      <c r="GSC122" s="841"/>
      <c r="GSD122" s="841"/>
      <c r="GSE122" s="841"/>
      <c r="GSF122" s="841"/>
      <c r="GSG122" s="841"/>
      <c r="GSH122" s="841"/>
      <c r="GSI122" s="841"/>
      <c r="GSJ122" s="841"/>
      <c r="GSK122" s="841"/>
      <c r="GSL122" s="841"/>
      <c r="GSM122" s="841"/>
      <c r="GSN122" s="841"/>
      <c r="GSO122" s="841"/>
      <c r="GSP122" s="841"/>
      <c r="GSQ122" s="841"/>
      <c r="GSR122" s="841"/>
      <c r="GSS122" s="841"/>
      <c r="GST122" s="841"/>
      <c r="GSU122" s="841"/>
      <c r="GSV122" s="841"/>
      <c r="GSW122" s="841"/>
      <c r="GSX122" s="841"/>
      <c r="GSY122" s="841"/>
      <c r="GSZ122" s="841"/>
      <c r="GTA122" s="841"/>
      <c r="GTB122" s="841"/>
      <c r="GTC122" s="841"/>
      <c r="GTD122" s="841"/>
      <c r="GTE122" s="841"/>
      <c r="GTF122" s="841"/>
      <c r="GTG122" s="841"/>
      <c r="GTH122" s="841"/>
      <c r="GTI122" s="841"/>
      <c r="GTJ122" s="841"/>
      <c r="GTK122" s="841"/>
      <c r="GTL122" s="841"/>
      <c r="GTM122" s="841"/>
      <c r="GTN122" s="841"/>
      <c r="GTO122" s="841"/>
      <c r="GTP122" s="841"/>
      <c r="GTQ122" s="841"/>
      <c r="GTR122" s="841"/>
      <c r="GTS122" s="841"/>
      <c r="GTT122" s="841"/>
      <c r="GTU122" s="841"/>
      <c r="GTV122" s="841"/>
      <c r="GTW122" s="841"/>
      <c r="GTX122" s="841"/>
      <c r="GTY122" s="841"/>
      <c r="GTZ122" s="841"/>
      <c r="GUA122" s="841"/>
      <c r="GUB122" s="841"/>
      <c r="GUC122" s="841"/>
      <c r="GUD122" s="841"/>
      <c r="GUE122" s="841"/>
      <c r="GUF122" s="841"/>
      <c r="GUG122" s="841"/>
      <c r="GUH122" s="841"/>
      <c r="GUI122" s="841"/>
      <c r="GUJ122" s="841"/>
      <c r="GUK122" s="841"/>
      <c r="GUL122" s="841"/>
      <c r="GUM122" s="841"/>
      <c r="GUN122" s="841"/>
      <c r="GUO122" s="841"/>
      <c r="GUP122" s="841"/>
      <c r="GUQ122" s="841"/>
      <c r="GUR122" s="841"/>
      <c r="GUS122" s="841"/>
      <c r="GUT122" s="841"/>
      <c r="GUU122" s="841"/>
      <c r="GUV122" s="841"/>
      <c r="GUW122" s="841"/>
      <c r="GUX122" s="841"/>
      <c r="GUY122" s="841"/>
      <c r="GUZ122" s="841"/>
      <c r="GVA122" s="841"/>
      <c r="GVB122" s="841"/>
      <c r="GVC122" s="841"/>
      <c r="GVD122" s="841"/>
      <c r="GVE122" s="841"/>
      <c r="GVF122" s="841"/>
      <c r="GVG122" s="841"/>
      <c r="GVH122" s="841"/>
      <c r="GVI122" s="841"/>
      <c r="GVJ122" s="841"/>
      <c r="GVK122" s="841"/>
      <c r="GVL122" s="841"/>
      <c r="GVM122" s="841"/>
      <c r="GVN122" s="841"/>
      <c r="GVO122" s="841"/>
      <c r="GVP122" s="841"/>
      <c r="GVQ122" s="841"/>
      <c r="GVR122" s="841"/>
      <c r="GVS122" s="841"/>
      <c r="GVT122" s="841"/>
      <c r="GVU122" s="841"/>
      <c r="GVV122" s="841"/>
      <c r="GVW122" s="841"/>
      <c r="GVX122" s="841"/>
      <c r="GVY122" s="841"/>
      <c r="GVZ122" s="841"/>
      <c r="GWA122" s="841"/>
      <c r="GWB122" s="841"/>
      <c r="GWC122" s="841"/>
      <c r="GWD122" s="841"/>
      <c r="GWE122" s="841"/>
      <c r="GWF122" s="841"/>
      <c r="GWG122" s="841"/>
      <c r="GWH122" s="841"/>
      <c r="GWI122" s="841"/>
      <c r="GWJ122" s="841"/>
      <c r="GWK122" s="841"/>
      <c r="GWL122" s="841"/>
      <c r="GWM122" s="841"/>
      <c r="GWN122" s="841"/>
      <c r="GWO122" s="841"/>
      <c r="GWP122" s="841"/>
      <c r="GWQ122" s="841"/>
      <c r="GWR122" s="841"/>
      <c r="GWS122" s="841"/>
      <c r="GWT122" s="841"/>
      <c r="GWU122" s="841"/>
      <c r="GWV122" s="841"/>
      <c r="GWW122" s="841"/>
      <c r="GWX122" s="841"/>
      <c r="GWY122" s="841"/>
      <c r="GWZ122" s="841"/>
      <c r="GXA122" s="841"/>
      <c r="GXB122" s="841"/>
      <c r="GXC122" s="841"/>
      <c r="GXD122" s="841"/>
      <c r="GXE122" s="841"/>
      <c r="GXF122" s="841"/>
      <c r="GXG122" s="841"/>
      <c r="GXH122" s="841"/>
      <c r="GXI122" s="841"/>
      <c r="GXJ122" s="841"/>
      <c r="GXK122" s="841"/>
      <c r="GXL122" s="841"/>
      <c r="GXM122" s="841"/>
      <c r="GXN122" s="841"/>
      <c r="GXO122" s="841"/>
      <c r="GXP122" s="841"/>
      <c r="GXQ122" s="841"/>
      <c r="GXR122" s="841"/>
      <c r="GXS122" s="841"/>
      <c r="GXT122" s="841"/>
      <c r="GXU122" s="841"/>
      <c r="GXV122" s="841"/>
      <c r="GXW122" s="841"/>
      <c r="GXX122" s="841"/>
      <c r="GXY122" s="841"/>
      <c r="GXZ122" s="841"/>
      <c r="GYA122" s="841"/>
      <c r="GYB122" s="841"/>
      <c r="GYC122" s="841"/>
      <c r="GYD122" s="841"/>
      <c r="GYE122" s="841"/>
      <c r="GYF122" s="841"/>
      <c r="GYG122" s="841"/>
      <c r="GYH122" s="841"/>
      <c r="GYI122" s="841"/>
      <c r="GYJ122" s="841"/>
      <c r="GYK122" s="841"/>
      <c r="GYL122" s="841"/>
      <c r="GYM122" s="841"/>
      <c r="GYN122" s="841"/>
      <c r="GYO122" s="841"/>
      <c r="GYP122" s="841"/>
      <c r="GYQ122" s="841"/>
      <c r="GYR122" s="841"/>
      <c r="GYS122" s="841"/>
      <c r="GYT122" s="841"/>
      <c r="GYU122" s="841"/>
      <c r="GYV122" s="841"/>
      <c r="GYW122" s="841"/>
      <c r="GYX122" s="841"/>
      <c r="GYY122" s="841"/>
      <c r="GYZ122" s="841"/>
      <c r="GZA122" s="841"/>
      <c r="GZB122" s="841"/>
      <c r="GZC122" s="841"/>
      <c r="GZD122" s="841"/>
      <c r="GZE122" s="841"/>
      <c r="GZF122" s="841"/>
      <c r="GZG122" s="841"/>
      <c r="GZH122" s="841"/>
      <c r="GZI122" s="841"/>
      <c r="GZJ122" s="841"/>
      <c r="GZK122" s="841"/>
      <c r="GZL122" s="841"/>
      <c r="GZM122" s="841"/>
      <c r="GZN122" s="841"/>
      <c r="GZO122" s="841"/>
      <c r="GZP122" s="841"/>
      <c r="GZQ122" s="841"/>
      <c r="GZR122" s="841"/>
      <c r="GZS122" s="841"/>
      <c r="GZT122" s="841"/>
      <c r="GZU122" s="841"/>
      <c r="GZV122" s="841"/>
      <c r="GZW122" s="841"/>
      <c r="GZX122" s="841"/>
      <c r="GZY122" s="841"/>
      <c r="GZZ122" s="841"/>
      <c r="HAA122" s="841"/>
      <c r="HAB122" s="841"/>
      <c r="HAC122" s="841"/>
      <c r="HAD122" s="841"/>
      <c r="HAE122" s="841"/>
      <c r="HAF122" s="841"/>
      <c r="HAG122" s="841"/>
      <c r="HAH122" s="841"/>
      <c r="HAI122" s="841"/>
      <c r="HAJ122" s="841"/>
      <c r="HAK122" s="841"/>
      <c r="HAL122" s="841"/>
      <c r="HAM122" s="841"/>
      <c r="HAN122" s="841"/>
      <c r="HAO122" s="841"/>
      <c r="HAP122" s="841"/>
      <c r="HAQ122" s="841"/>
      <c r="HAR122" s="841"/>
      <c r="HAS122" s="841"/>
      <c r="HAT122" s="841"/>
      <c r="HAU122" s="841"/>
      <c r="HAV122" s="841"/>
      <c r="HAW122" s="841"/>
      <c r="HAX122" s="841"/>
      <c r="HAY122" s="841"/>
      <c r="HAZ122" s="841"/>
      <c r="HBA122" s="841"/>
      <c r="HBB122" s="841"/>
      <c r="HBC122" s="841"/>
      <c r="HBD122" s="841"/>
      <c r="HBE122" s="841"/>
      <c r="HBF122" s="841"/>
      <c r="HBG122" s="841"/>
      <c r="HBH122" s="841"/>
      <c r="HBI122" s="841"/>
      <c r="HBJ122" s="841"/>
      <c r="HBK122" s="841"/>
      <c r="HBL122" s="841"/>
      <c r="HBM122" s="841"/>
      <c r="HBN122" s="841"/>
      <c r="HBO122" s="841"/>
      <c r="HBP122" s="841"/>
      <c r="HBQ122" s="841"/>
      <c r="HBR122" s="841"/>
      <c r="HBS122" s="841"/>
      <c r="HBT122" s="841"/>
      <c r="HBU122" s="841"/>
      <c r="HBV122" s="841"/>
      <c r="HBW122" s="841"/>
      <c r="HBX122" s="841"/>
      <c r="HBY122" s="841"/>
      <c r="HBZ122" s="841"/>
      <c r="HCA122" s="841"/>
      <c r="HCB122" s="841"/>
      <c r="HCC122" s="841"/>
      <c r="HCD122" s="841"/>
      <c r="HCE122" s="841"/>
      <c r="HCF122" s="841"/>
      <c r="HCG122" s="841"/>
      <c r="HCH122" s="841"/>
      <c r="HCI122" s="841"/>
      <c r="HCJ122" s="841"/>
      <c r="HCK122" s="841"/>
      <c r="HCL122" s="841"/>
      <c r="HCM122" s="841"/>
      <c r="HCN122" s="841"/>
      <c r="HCO122" s="841"/>
      <c r="HCP122" s="841"/>
      <c r="HCQ122" s="841"/>
      <c r="HCR122" s="841"/>
      <c r="HCS122" s="841"/>
      <c r="HCT122" s="841"/>
      <c r="HCU122" s="841"/>
      <c r="HCV122" s="841"/>
      <c r="HCW122" s="841"/>
      <c r="HCX122" s="841"/>
      <c r="HCY122" s="841"/>
      <c r="HCZ122" s="841"/>
      <c r="HDA122" s="841"/>
      <c r="HDB122" s="841"/>
      <c r="HDC122" s="841"/>
      <c r="HDD122" s="841"/>
      <c r="HDE122" s="841"/>
      <c r="HDF122" s="841"/>
      <c r="HDG122" s="841"/>
      <c r="HDH122" s="841"/>
      <c r="HDI122" s="841"/>
      <c r="HDJ122" s="841"/>
      <c r="HDK122" s="841"/>
      <c r="HDL122" s="841"/>
      <c r="HDM122" s="841"/>
      <c r="HDN122" s="841"/>
      <c r="HDO122" s="841"/>
      <c r="HDP122" s="841"/>
      <c r="HDQ122" s="841"/>
      <c r="HDR122" s="841"/>
      <c r="HDS122" s="841"/>
      <c r="HDT122" s="841"/>
      <c r="HDU122" s="841"/>
      <c r="HDV122" s="841"/>
      <c r="HDW122" s="841"/>
      <c r="HDX122" s="841"/>
      <c r="HDY122" s="841"/>
      <c r="HDZ122" s="841"/>
      <c r="HEA122" s="841"/>
      <c r="HEB122" s="841"/>
      <c r="HEC122" s="841"/>
      <c r="HED122" s="841"/>
      <c r="HEE122" s="841"/>
      <c r="HEF122" s="841"/>
      <c r="HEG122" s="841"/>
      <c r="HEH122" s="841"/>
      <c r="HEI122" s="841"/>
      <c r="HEJ122" s="841"/>
      <c r="HEK122" s="841"/>
      <c r="HEL122" s="841"/>
      <c r="HEM122" s="841"/>
      <c r="HEN122" s="841"/>
      <c r="HEO122" s="841"/>
      <c r="HEP122" s="841"/>
      <c r="HEQ122" s="841"/>
      <c r="HER122" s="841"/>
      <c r="HES122" s="841"/>
      <c r="HET122" s="841"/>
      <c r="HEU122" s="841"/>
      <c r="HEV122" s="841"/>
      <c r="HEW122" s="841"/>
      <c r="HEX122" s="841"/>
      <c r="HEY122" s="841"/>
      <c r="HEZ122" s="841"/>
      <c r="HFA122" s="841"/>
      <c r="HFB122" s="841"/>
      <c r="HFC122" s="841"/>
      <c r="HFD122" s="841"/>
      <c r="HFE122" s="841"/>
      <c r="HFF122" s="841"/>
      <c r="HFG122" s="841"/>
      <c r="HFH122" s="841"/>
      <c r="HFI122" s="841"/>
      <c r="HFJ122" s="841"/>
      <c r="HFK122" s="841"/>
      <c r="HFL122" s="841"/>
      <c r="HFM122" s="841"/>
      <c r="HFN122" s="841"/>
      <c r="HFO122" s="841"/>
      <c r="HFP122" s="841"/>
      <c r="HFQ122" s="841"/>
      <c r="HFR122" s="841"/>
      <c r="HFS122" s="841"/>
      <c r="HFT122" s="841"/>
      <c r="HFU122" s="841"/>
      <c r="HFV122" s="841"/>
      <c r="HFW122" s="841"/>
      <c r="HFX122" s="841"/>
      <c r="HFY122" s="841"/>
      <c r="HFZ122" s="841"/>
      <c r="HGA122" s="841"/>
      <c r="HGB122" s="841"/>
      <c r="HGC122" s="841"/>
      <c r="HGD122" s="841"/>
      <c r="HGE122" s="841"/>
      <c r="HGF122" s="841"/>
      <c r="HGG122" s="841"/>
      <c r="HGH122" s="841"/>
      <c r="HGI122" s="841"/>
      <c r="HGJ122" s="841"/>
      <c r="HGK122" s="841"/>
      <c r="HGL122" s="841"/>
      <c r="HGM122" s="841"/>
      <c r="HGN122" s="841"/>
      <c r="HGO122" s="841"/>
      <c r="HGP122" s="841"/>
      <c r="HGQ122" s="841"/>
      <c r="HGR122" s="841"/>
      <c r="HGS122" s="841"/>
      <c r="HGT122" s="841"/>
      <c r="HGU122" s="841"/>
      <c r="HGV122" s="841"/>
      <c r="HGW122" s="841"/>
      <c r="HGX122" s="841"/>
      <c r="HGY122" s="841"/>
      <c r="HGZ122" s="841"/>
      <c r="HHA122" s="841"/>
      <c r="HHB122" s="841"/>
      <c r="HHC122" s="841"/>
      <c r="HHD122" s="841"/>
      <c r="HHE122" s="841"/>
      <c r="HHF122" s="841"/>
      <c r="HHG122" s="841"/>
      <c r="HHH122" s="841"/>
      <c r="HHI122" s="841"/>
      <c r="HHJ122" s="841"/>
      <c r="HHK122" s="841"/>
      <c r="HHL122" s="841"/>
      <c r="HHM122" s="841"/>
      <c r="HHN122" s="841"/>
      <c r="HHO122" s="841"/>
      <c r="HHP122" s="841"/>
      <c r="HHQ122" s="841"/>
      <c r="HHR122" s="841"/>
      <c r="HHS122" s="841"/>
      <c r="HHT122" s="841"/>
      <c r="HHU122" s="841"/>
      <c r="HHV122" s="841"/>
      <c r="HHW122" s="841"/>
      <c r="HHX122" s="841"/>
      <c r="HHY122" s="841"/>
      <c r="HHZ122" s="841"/>
      <c r="HIA122" s="841"/>
      <c r="HIB122" s="841"/>
      <c r="HIC122" s="841"/>
      <c r="HID122" s="841"/>
      <c r="HIE122" s="841"/>
      <c r="HIF122" s="841"/>
      <c r="HIG122" s="841"/>
      <c r="HIH122" s="841"/>
      <c r="HII122" s="841"/>
      <c r="HIJ122" s="841"/>
      <c r="HIK122" s="841"/>
      <c r="HIL122" s="841"/>
      <c r="HIM122" s="841"/>
      <c r="HIN122" s="841"/>
      <c r="HIO122" s="841"/>
      <c r="HIP122" s="841"/>
      <c r="HIQ122" s="841"/>
      <c r="HIR122" s="841"/>
      <c r="HIS122" s="841"/>
      <c r="HIT122" s="841"/>
      <c r="HIU122" s="841"/>
      <c r="HIV122" s="841"/>
      <c r="HIW122" s="841"/>
      <c r="HIX122" s="841"/>
      <c r="HIY122" s="841"/>
      <c r="HIZ122" s="841"/>
      <c r="HJA122" s="841"/>
      <c r="HJB122" s="841"/>
      <c r="HJC122" s="841"/>
      <c r="HJD122" s="841"/>
      <c r="HJE122" s="841"/>
      <c r="HJF122" s="841"/>
      <c r="HJG122" s="841"/>
      <c r="HJH122" s="841"/>
      <c r="HJI122" s="841"/>
      <c r="HJJ122" s="841"/>
      <c r="HJK122" s="841"/>
      <c r="HJL122" s="841"/>
      <c r="HJM122" s="841"/>
      <c r="HJN122" s="841"/>
      <c r="HJO122" s="841"/>
      <c r="HJP122" s="841"/>
      <c r="HJQ122" s="841"/>
      <c r="HJR122" s="841"/>
      <c r="HJS122" s="841"/>
      <c r="HJT122" s="841"/>
      <c r="HJU122" s="841"/>
      <c r="HJV122" s="841"/>
      <c r="HJW122" s="841"/>
      <c r="HJX122" s="841"/>
      <c r="HJY122" s="841"/>
      <c r="HJZ122" s="841"/>
      <c r="HKA122" s="841"/>
      <c r="HKB122" s="841"/>
      <c r="HKC122" s="841"/>
      <c r="HKD122" s="841"/>
      <c r="HKE122" s="841"/>
      <c r="HKF122" s="841"/>
      <c r="HKG122" s="841"/>
      <c r="HKH122" s="841"/>
      <c r="HKI122" s="841"/>
      <c r="HKJ122" s="841"/>
      <c r="HKK122" s="841"/>
      <c r="HKL122" s="841"/>
      <c r="HKM122" s="841"/>
      <c r="HKN122" s="841"/>
      <c r="HKO122" s="841"/>
      <c r="HKP122" s="841"/>
      <c r="HKQ122" s="841"/>
      <c r="HKR122" s="841"/>
      <c r="HKS122" s="841"/>
      <c r="HKT122" s="841"/>
      <c r="HKU122" s="841"/>
      <c r="HKV122" s="841"/>
      <c r="HKW122" s="841"/>
      <c r="HKX122" s="841"/>
      <c r="HKY122" s="841"/>
      <c r="HKZ122" s="841"/>
      <c r="HLA122" s="841"/>
      <c r="HLB122" s="841"/>
      <c r="HLC122" s="841"/>
      <c r="HLD122" s="841"/>
      <c r="HLE122" s="841"/>
      <c r="HLF122" s="841"/>
      <c r="HLG122" s="841"/>
      <c r="HLH122" s="841"/>
      <c r="HLI122" s="841"/>
      <c r="HLJ122" s="841"/>
      <c r="HLK122" s="841"/>
      <c r="HLL122" s="841"/>
      <c r="HLM122" s="841"/>
      <c r="HLN122" s="841"/>
      <c r="HLO122" s="841"/>
      <c r="HLP122" s="841"/>
      <c r="HLQ122" s="841"/>
      <c r="HLR122" s="841"/>
      <c r="HLS122" s="841"/>
      <c r="HLT122" s="841"/>
      <c r="HLU122" s="841"/>
      <c r="HLV122" s="841"/>
      <c r="HLW122" s="841"/>
      <c r="HLX122" s="841"/>
      <c r="HLY122" s="841"/>
      <c r="HLZ122" s="841"/>
      <c r="HMA122" s="841"/>
      <c r="HMB122" s="841"/>
      <c r="HMC122" s="841"/>
      <c r="HMD122" s="841"/>
      <c r="HME122" s="841"/>
      <c r="HMF122" s="841"/>
      <c r="HMG122" s="841"/>
      <c r="HMH122" s="841"/>
      <c r="HMI122" s="841"/>
      <c r="HMJ122" s="841"/>
      <c r="HMK122" s="841"/>
      <c r="HML122" s="841"/>
      <c r="HMM122" s="841"/>
      <c r="HMN122" s="841"/>
      <c r="HMO122" s="841"/>
      <c r="HMP122" s="841"/>
      <c r="HMQ122" s="841"/>
      <c r="HMR122" s="841"/>
      <c r="HMS122" s="841"/>
      <c r="HMT122" s="841"/>
      <c r="HMU122" s="841"/>
      <c r="HMV122" s="841"/>
      <c r="HMW122" s="841"/>
      <c r="HMX122" s="841"/>
      <c r="HMY122" s="841"/>
      <c r="HMZ122" s="841"/>
      <c r="HNA122" s="841"/>
      <c r="HNB122" s="841"/>
      <c r="HNC122" s="841"/>
      <c r="HND122" s="841"/>
      <c r="HNE122" s="841"/>
      <c r="HNF122" s="841"/>
      <c r="HNG122" s="841"/>
      <c r="HNH122" s="841"/>
      <c r="HNI122" s="841"/>
      <c r="HNJ122" s="841"/>
      <c r="HNK122" s="841"/>
      <c r="HNL122" s="841"/>
      <c r="HNM122" s="841"/>
      <c r="HNN122" s="841"/>
      <c r="HNO122" s="841"/>
      <c r="HNP122" s="841"/>
      <c r="HNQ122" s="841"/>
      <c r="HNR122" s="841"/>
      <c r="HNS122" s="841"/>
      <c r="HNT122" s="841"/>
      <c r="HNU122" s="841"/>
      <c r="HNV122" s="841"/>
      <c r="HNW122" s="841"/>
      <c r="HNX122" s="841"/>
      <c r="HNY122" s="841"/>
      <c r="HNZ122" s="841"/>
      <c r="HOA122" s="841"/>
      <c r="HOB122" s="841"/>
      <c r="HOC122" s="841"/>
      <c r="HOD122" s="841"/>
      <c r="HOE122" s="841"/>
      <c r="HOF122" s="841"/>
      <c r="HOG122" s="841"/>
      <c r="HOH122" s="841"/>
      <c r="HOI122" s="841"/>
      <c r="HOJ122" s="841"/>
      <c r="HOK122" s="841"/>
      <c r="HOL122" s="841"/>
      <c r="HOM122" s="841"/>
      <c r="HON122" s="841"/>
      <c r="HOO122" s="841"/>
      <c r="HOP122" s="841"/>
      <c r="HOQ122" s="841"/>
      <c r="HOR122" s="841"/>
      <c r="HOS122" s="841"/>
      <c r="HOT122" s="841"/>
      <c r="HOU122" s="841"/>
      <c r="HOV122" s="841"/>
      <c r="HOW122" s="841"/>
      <c r="HOX122" s="841"/>
      <c r="HOY122" s="841"/>
      <c r="HOZ122" s="841"/>
      <c r="HPA122" s="841"/>
      <c r="HPB122" s="841"/>
      <c r="HPC122" s="841"/>
      <c r="HPD122" s="841"/>
      <c r="HPE122" s="841"/>
      <c r="HPF122" s="841"/>
      <c r="HPG122" s="841"/>
      <c r="HPH122" s="841"/>
      <c r="HPI122" s="841"/>
      <c r="HPJ122" s="841"/>
      <c r="HPK122" s="841"/>
      <c r="HPL122" s="841"/>
      <c r="HPM122" s="841"/>
      <c r="HPN122" s="841"/>
      <c r="HPO122" s="841"/>
      <c r="HPP122" s="841"/>
      <c r="HPQ122" s="841"/>
      <c r="HPR122" s="841"/>
      <c r="HPS122" s="841"/>
      <c r="HPT122" s="841"/>
      <c r="HPU122" s="841"/>
      <c r="HPV122" s="841"/>
      <c r="HPW122" s="841"/>
      <c r="HPX122" s="841"/>
      <c r="HPY122" s="841"/>
      <c r="HPZ122" s="841"/>
      <c r="HQA122" s="841"/>
      <c r="HQB122" s="841"/>
      <c r="HQC122" s="841"/>
      <c r="HQD122" s="841"/>
      <c r="HQE122" s="841"/>
      <c r="HQF122" s="841"/>
      <c r="HQG122" s="841"/>
      <c r="HQH122" s="841"/>
      <c r="HQI122" s="841"/>
      <c r="HQJ122" s="841"/>
      <c r="HQK122" s="841"/>
      <c r="HQL122" s="841"/>
      <c r="HQM122" s="841"/>
      <c r="HQN122" s="841"/>
      <c r="HQO122" s="841"/>
      <c r="HQP122" s="841"/>
      <c r="HQQ122" s="841"/>
      <c r="HQR122" s="841"/>
      <c r="HQS122" s="841"/>
      <c r="HQT122" s="841"/>
      <c r="HQU122" s="841"/>
      <c r="HQV122" s="841"/>
      <c r="HQW122" s="841"/>
      <c r="HQX122" s="841"/>
      <c r="HQY122" s="841"/>
      <c r="HQZ122" s="841"/>
      <c r="HRA122" s="841"/>
      <c r="HRB122" s="841"/>
      <c r="HRC122" s="841"/>
      <c r="HRD122" s="841"/>
      <c r="HRE122" s="841"/>
      <c r="HRF122" s="841"/>
      <c r="HRG122" s="841"/>
      <c r="HRH122" s="841"/>
      <c r="HRI122" s="841"/>
      <c r="HRJ122" s="841"/>
      <c r="HRK122" s="841"/>
      <c r="HRL122" s="841"/>
      <c r="HRM122" s="841"/>
      <c r="HRN122" s="841"/>
      <c r="HRO122" s="841"/>
      <c r="HRP122" s="841"/>
      <c r="HRQ122" s="841"/>
      <c r="HRR122" s="841"/>
      <c r="HRS122" s="841"/>
      <c r="HRT122" s="841"/>
      <c r="HRU122" s="841"/>
      <c r="HRV122" s="841"/>
      <c r="HRW122" s="841"/>
      <c r="HRX122" s="841"/>
      <c r="HRY122" s="841"/>
      <c r="HRZ122" s="841"/>
      <c r="HSA122" s="841"/>
      <c r="HSB122" s="841"/>
      <c r="HSC122" s="841"/>
      <c r="HSD122" s="841"/>
      <c r="HSE122" s="841"/>
      <c r="HSF122" s="841"/>
      <c r="HSG122" s="841"/>
      <c r="HSH122" s="841"/>
      <c r="HSI122" s="841"/>
      <c r="HSJ122" s="841"/>
      <c r="HSK122" s="841"/>
      <c r="HSL122" s="841"/>
      <c r="HSM122" s="841"/>
      <c r="HSN122" s="841"/>
      <c r="HSO122" s="841"/>
      <c r="HSP122" s="841"/>
      <c r="HSQ122" s="841"/>
      <c r="HSR122" s="841"/>
      <c r="HSS122" s="841"/>
      <c r="HST122" s="841"/>
      <c r="HSU122" s="841"/>
      <c r="HSV122" s="841"/>
      <c r="HSW122" s="841"/>
      <c r="HSX122" s="841"/>
      <c r="HSY122" s="841"/>
      <c r="HSZ122" s="841"/>
      <c r="HTA122" s="841"/>
      <c r="HTB122" s="841"/>
      <c r="HTC122" s="841"/>
      <c r="HTD122" s="841"/>
      <c r="HTE122" s="841"/>
      <c r="HTF122" s="841"/>
      <c r="HTG122" s="841"/>
      <c r="HTH122" s="841"/>
      <c r="HTI122" s="841"/>
      <c r="HTJ122" s="841"/>
      <c r="HTK122" s="841"/>
      <c r="HTL122" s="841"/>
      <c r="HTM122" s="841"/>
      <c r="HTN122" s="841"/>
      <c r="HTO122" s="841"/>
      <c r="HTP122" s="841"/>
      <c r="HTQ122" s="841"/>
      <c r="HTR122" s="841"/>
      <c r="HTS122" s="841"/>
      <c r="HTT122" s="841"/>
      <c r="HTU122" s="841"/>
      <c r="HTV122" s="841"/>
      <c r="HTW122" s="841"/>
      <c r="HTX122" s="841"/>
      <c r="HTY122" s="841"/>
      <c r="HTZ122" s="841"/>
      <c r="HUA122" s="841"/>
      <c r="HUB122" s="841"/>
      <c r="HUC122" s="841"/>
      <c r="HUD122" s="841"/>
      <c r="HUE122" s="841"/>
      <c r="HUF122" s="841"/>
      <c r="HUG122" s="841"/>
      <c r="HUH122" s="841"/>
      <c r="HUI122" s="841"/>
      <c r="HUJ122" s="841"/>
      <c r="HUK122" s="841"/>
      <c r="HUL122" s="841"/>
      <c r="HUM122" s="841"/>
      <c r="HUN122" s="841"/>
      <c r="HUO122" s="841"/>
      <c r="HUP122" s="841"/>
      <c r="HUQ122" s="841"/>
      <c r="HUR122" s="841"/>
      <c r="HUS122" s="841"/>
      <c r="HUT122" s="841"/>
      <c r="HUU122" s="841"/>
      <c r="HUV122" s="841"/>
      <c r="HUW122" s="841"/>
      <c r="HUX122" s="841"/>
      <c r="HUY122" s="841"/>
      <c r="HUZ122" s="841"/>
      <c r="HVA122" s="841"/>
      <c r="HVB122" s="841"/>
      <c r="HVC122" s="841"/>
      <c r="HVD122" s="841"/>
      <c r="HVE122" s="841"/>
      <c r="HVF122" s="841"/>
      <c r="HVG122" s="841"/>
      <c r="HVH122" s="841"/>
      <c r="HVI122" s="841"/>
      <c r="HVJ122" s="841"/>
      <c r="HVK122" s="841"/>
      <c r="HVL122" s="841"/>
      <c r="HVM122" s="841"/>
      <c r="HVN122" s="841"/>
      <c r="HVO122" s="841"/>
      <c r="HVP122" s="841"/>
      <c r="HVQ122" s="841"/>
      <c r="HVR122" s="841"/>
      <c r="HVS122" s="841"/>
      <c r="HVT122" s="841"/>
      <c r="HVU122" s="841"/>
      <c r="HVV122" s="841"/>
      <c r="HVW122" s="841"/>
      <c r="HVX122" s="841"/>
      <c r="HVY122" s="841"/>
      <c r="HVZ122" s="841"/>
      <c r="HWA122" s="841"/>
      <c r="HWB122" s="841"/>
      <c r="HWC122" s="841"/>
      <c r="HWD122" s="841"/>
      <c r="HWE122" s="841"/>
      <c r="HWF122" s="841"/>
      <c r="HWG122" s="841"/>
      <c r="HWH122" s="841"/>
      <c r="HWI122" s="841"/>
      <c r="HWJ122" s="841"/>
      <c r="HWK122" s="841"/>
      <c r="HWL122" s="841"/>
      <c r="HWM122" s="841"/>
      <c r="HWN122" s="841"/>
      <c r="HWO122" s="841"/>
      <c r="HWP122" s="841"/>
      <c r="HWQ122" s="841"/>
      <c r="HWR122" s="841"/>
      <c r="HWS122" s="841"/>
      <c r="HWT122" s="841"/>
      <c r="HWU122" s="841"/>
      <c r="HWV122" s="841"/>
      <c r="HWW122" s="841"/>
      <c r="HWX122" s="841"/>
      <c r="HWY122" s="841"/>
      <c r="HWZ122" s="841"/>
      <c r="HXA122" s="841"/>
      <c r="HXB122" s="841"/>
      <c r="HXC122" s="841"/>
      <c r="HXD122" s="841"/>
      <c r="HXE122" s="841"/>
      <c r="HXF122" s="841"/>
      <c r="HXG122" s="841"/>
      <c r="HXH122" s="841"/>
      <c r="HXI122" s="841"/>
      <c r="HXJ122" s="841"/>
      <c r="HXK122" s="841"/>
      <c r="HXL122" s="841"/>
      <c r="HXM122" s="841"/>
      <c r="HXN122" s="841"/>
      <c r="HXO122" s="841"/>
      <c r="HXP122" s="841"/>
      <c r="HXQ122" s="841"/>
      <c r="HXR122" s="841"/>
      <c r="HXS122" s="841"/>
      <c r="HXT122" s="841"/>
      <c r="HXU122" s="841"/>
      <c r="HXV122" s="841"/>
      <c r="HXW122" s="841"/>
      <c r="HXX122" s="841"/>
      <c r="HXY122" s="841"/>
      <c r="HXZ122" s="841"/>
      <c r="HYA122" s="841"/>
      <c r="HYB122" s="841"/>
      <c r="HYC122" s="841"/>
      <c r="HYD122" s="841"/>
      <c r="HYE122" s="841"/>
      <c r="HYF122" s="841"/>
      <c r="HYG122" s="841"/>
      <c r="HYH122" s="841"/>
      <c r="HYI122" s="841"/>
      <c r="HYJ122" s="841"/>
      <c r="HYK122" s="841"/>
      <c r="HYL122" s="841"/>
      <c r="HYM122" s="841"/>
      <c r="HYN122" s="841"/>
      <c r="HYO122" s="841"/>
      <c r="HYP122" s="841"/>
      <c r="HYQ122" s="841"/>
      <c r="HYR122" s="841"/>
      <c r="HYS122" s="841"/>
      <c r="HYT122" s="841"/>
      <c r="HYU122" s="841"/>
      <c r="HYV122" s="841"/>
      <c r="HYW122" s="841"/>
      <c r="HYX122" s="841"/>
      <c r="HYY122" s="841"/>
      <c r="HYZ122" s="841"/>
      <c r="HZA122" s="841"/>
      <c r="HZB122" s="841"/>
      <c r="HZC122" s="841"/>
      <c r="HZD122" s="841"/>
      <c r="HZE122" s="841"/>
      <c r="HZF122" s="841"/>
      <c r="HZG122" s="841"/>
      <c r="HZH122" s="841"/>
      <c r="HZI122" s="841"/>
      <c r="HZJ122" s="841"/>
      <c r="HZK122" s="841"/>
      <c r="HZL122" s="841"/>
      <c r="HZM122" s="841"/>
      <c r="HZN122" s="841"/>
      <c r="HZO122" s="841"/>
      <c r="HZP122" s="841"/>
      <c r="HZQ122" s="841"/>
      <c r="HZR122" s="841"/>
      <c r="HZS122" s="841"/>
      <c r="HZT122" s="841"/>
      <c r="HZU122" s="841"/>
      <c r="HZV122" s="841"/>
      <c r="HZW122" s="841"/>
      <c r="HZX122" s="841"/>
      <c r="HZY122" s="841"/>
      <c r="HZZ122" s="841"/>
      <c r="IAA122" s="841"/>
      <c r="IAB122" s="841"/>
      <c r="IAC122" s="841"/>
      <c r="IAD122" s="841"/>
      <c r="IAE122" s="841"/>
      <c r="IAF122" s="841"/>
      <c r="IAG122" s="841"/>
      <c r="IAH122" s="841"/>
      <c r="IAI122" s="841"/>
      <c r="IAJ122" s="841"/>
      <c r="IAK122" s="841"/>
      <c r="IAL122" s="841"/>
      <c r="IAM122" s="841"/>
      <c r="IAN122" s="841"/>
      <c r="IAO122" s="841"/>
      <c r="IAP122" s="841"/>
      <c r="IAQ122" s="841"/>
      <c r="IAR122" s="841"/>
      <c r="IAS122" s="841"/>
      <c r="IAT122" s="841"/>
      <c r="IAU122" s="841"/>
      <c r="IAV122" s="841"/>
      <c r="IAW122" s="841"/>
      <c r="IAX122" s="841"/>
      <c r="IAY122" s="841"/>
      <c r="IAZ122" s="841"/>
      <c r="IBA122" s="841"/>
      <c r="IBB122" s="841"/>
      <c r="IBC122" s="841"/>
      <c r="IBD122" s="841"/>
      <c r="IBE122" s="841"/>
      <c r="IBF122" s="841"/>
      <c r="IBG122" s="841"/>
      <c r="IBH122" s="841"/>
      <c r="IBI122" s="841"/>
      <c r="IBJ122" s="841"/>
      <c r="IBK122" s="841"/>
      <c r="IBL122" s="841"/>
      <c r="IBM122" s="841"/>
      <c r="IBN122" s="841"/>
      <c r="IBO122" s="841"/>
      <c r="IBP122" s="841"/>
      <c r="IBQ122" s="841"/>
      <c r="IBR122" s="841"/>
      <c r="IBS122" s="841"/>
      <c r="IBT122" s="841"/>
      <c r="IBU122" s="841"/>
      <c r="IBV122" s="841"/>
      <c r="IBW122" s="841"/>
      <c r="IBX122" s="841"/>
      <c r="IBY122" s="841"/>
      <c r="IBZ122" s="841"/>
      <c r="ICA122" s="841"/>
      <c r="ICB122" s="841"/>
      <c r="ICC122" s="841"/>
      <c r="ICD122" s="841"/>
      <c r="ICE122" s="841"/>
      <c r="ICF122" s="841"/>
      <c r="ICG122" s="841"/>
      <c r="ICH122" s="841"/>
      <c r="ICI122" s="841"/>
      <c r="ICJ122" s="841"/>
      <c r="ICK122" s="841"/>
      <c r="ICL122" s="841"/>
      <c r="ICM122" s="841"/>
      <c r="ICN122" s="841"/>
      <c r="ICO122" s="841"/>
      <c r="ICP122" s="841"/>
      <c r="ICQ122" s="841"/>
      <c r="ICR122" s="841"/>
      <c r="ICS122" s="841"/>
      <c r="ICT122" s="841"/>
      <c r="ICU122" s="841"/>
      <c r="ICV122" s="841"/>
      <c r="ICW122" s="841"/>
      <c r="ICX122" s="841"/>
      <c r="ICY122" s="841"/>
      <c r="ICZ122" s="841"/>
      <c r="IDA122" s="841"/>
      <c r="IDB122" s="841"/>
      <c r="IDC122" s="841"/>
      <c r="IDD122" s="841"/>
      <c r="IDE122" s="841"/>
      <c r="IDF122" s="841"/>
      <c r="IDG122" s="841"/>
      <c r="IDH122" s="841"/>
      <c r="IDI122" s="841"/>
      <c r="IDJ122" s="841"/>
      <c r="IDK122" s="841"/>
      <c r="IDL122" s="841"/>
      <c r="IDM122" s="841"/>
      <c r="IDN122" s="841"/>
      <c r="IDO122" s="841"/>
      <c r="IDP122" s="841"/>
      <c r="IDQ122" s="841"/>
      <c r="IDR122" s="841"/>
      <c r="IDS122" s="841"/>
      <c r="IDT122" s="841"/>
      <c r="IDU122" s="841"/>
      <c r="IDV122" s="841"/>
      <c r="IDW122" s="841"/>
      <c r="IDX122" s="841"/>
      <c r="IDY122" s="841"/>
      <c r="IDZ122" s="841"/>
      <c r="IEA122" s="841"/>
      <c r="IEB122" s="841"/>
      <c r="IEC122" s="841"/>
      <c r="IED122" s="841"/>
      <c r="IEE122" s="841"/>
      <c r="IEF122" s="841"/>
      <c r="IEG122" s="841"/>
      <c r="IEH122" s="841"/>
      <c r="IEI122" s="841"/>
      <c r="IEJ122" s="841"/>
      <c r="IEK122" s="841"/>
      <c r="IEL122" s="841"/>
      <c r="IEM122" s="841"/>
      <c r="IEN122" s="841"/>
      <c r="IEO122" s="841"/>
      <c r="IEP122" s="841"/>
      <c r="IEQ122" s="841"/>
      <c r="IER122" s="841"/>
      <c r="IES122" s="841"/>
      <c r="IET122" s="841"/>
      <c r="IEU122" s="841"/>
      <c r="IEV122" s="841"/>
      <c r="IEW122" s="841"/>
      <c r="IEX122" s="841"/>
      <c r="IEY122" s="841"/>
      <c r="IEZ122" s="841"/>
      <c r="IFA122" s="841"/>
      <c r="IFB122" s="841"/>
      <c r="IFC122" s="841"/>
      <c r="IFD122" s="841"/>
      <c r="IFE122" s="841"/>
      <c r="IFF122" s="841"/>
      <c r="IFG122" s="841"/>
      <c r="IFH122" s="841"/>
      <c r="IFI122" s="841"/>
      <c r="IFJ122" s="841"/>
      <c r="IFK122" s="841"/>
      <c r="IFL122" s="841"/>
      <c r="IFM122" s="841"/>
      <c r="IFN122" s="841"/>
      <c r="IFO122" s="841"/>
      <c r="IFP122" s="841"/>
      <c r="IFQ122" s="841"/>
      <c r="IFR122" s="841"/>
      <c r="IFS122" s="841"/>
      <c r="IFT122" s="841"/>
      <c r="IFU122" s="841"/>
      <c r="IFV122" s="841"/>
      <c r="IFW122" s="841"/>
      <c r="IFX122" s="841"/>
      <c r="IFY122" s="841"/>
      <c r="IFZ122" s="841"/>
      <c r="IGA122" s="841"/>
      <c r="IGB122" s="841"/>
      <c r="IGC122" s="841"/>
      <c r="IGD122" s="841"/>
      <c r="IGE122" s="841"/>
      <c r="IGF122" s="841"/>
      <c r="IGG122" s="841"/>
      <c r="IGH122" s="841"/>
      <c r="IGI122" s="841"/>
      <c r="IGJ122" s="841"/>
      <c r="IGK122" s="841"/>
      <c r="IGL122" s="841"/>
      <c r="IGM122" s="841"/>
      <c r="IGN122" s="841"/>
      <c r="IGO122" s="841"/>
      <c r="IGP122" s="841"/>
      <c r="IGQ122" s="841"/>
      <c r="IGR122" s="841"/>
      <c r="IGS122" s="841"/>
      <c r="IGT122" s="841"/>
      <c r="IGU122" s="841"/>
      <c r="IGV122" s="841"/>
      <c r="IGW122" s="841"/>
      <c r="IGX122" s="841"/>
      <c r="IGY122" s="841"/>
      <c r="IGZ122" s="841"/>
      <c r="IHA122" s="841"/>
      <c r="IHB122" s="841"/>
      <c r="IHC122" s="841"/>
      <c r="IHD122" s="841"/>
      <c r="IHE122" s="841"/>
      <c r="IHF122" s="841"/>
      <c r="IHG122" s="841"/>
      <c r="IHH122" s="841"/>
      <c r="IHI122" s="841"/>
      <c r="IHJ122" s="841"/>
      <c r="IHK122" s="841"/>
      <c r="IHL122" s="841"/>
      <c r="IHM122" s="841"/>
      <c r="IHN122" s="841"/>
      <c r="IHO122" s="841"/>
      <c r="IHP122" s="841"/>
      <c r="IHQ122" s="841"/>
      <c r="IHR122" s="841"/>
      <c r="IHS122" s="841"/>
      <c r="IHT122" s="841"/>
      <c r="IHU122" s="841"/>
      <c r="IHV122" s="841"/>
      <c r="IHW122" s="841"/>
      <c r="IHX122" s="841"/>
      <c r="IHY122" s="841"/>
      <c r="IHZ122" s="841"/>
      <c r="IIA122" s="841"/>
      <c r="IIB122" s="841"/>
      <c r="IIC122" s="841"/>
      <c r="IID122" s="841"/>
      <c r="IIE122" s="841"/>
      <c r="IIF122" s="841"/>
      <c r="IIG122" s="841"/>
      <c r="IIH122" s="841"/>
      <c r="III122" s="841"/>
      <c r="IIJ122" s="841"/>
      <c r="IIK122" s="841"/>
      <c r="IIL122" s="841"/>
      <c r="IIM122" s="841"/>
      <c r="IIN122" s="841"/>
      <c r="IIO122" s="841"/>
      <c r="IIP122" s="841"/>
      <c r="IIQ122" s="841"/>
      <c r="IIR122" s="841"/>
      <c r="IIS122" s="841"/>
      <c r="IIT122" s="841"/>
      <c r="IIU122" s="841"/>
      <c r="IIV122" s="841"/>
      <c r="IIW122" s="841"/>
      <c r="IIX122" s="841"/>
      <c r="IIY122" s="841"/>
      <c r="IIZ122" s="841"/>
      <c r="IJA122" s="841"/>
      <c r="IJB122" s="841"/>
      <c r="IJC122" s="841"/>
      <c r="IJD122" s="841"/>
      <c r="IJE122" s="841"/>
      <c r="IJF122" s="841"/>
      <c r="IJG122" s="841"/>
      <c r="IJH122" s="841"/>
      <c r="IJI122" s="841"/>
      <c r="IJJ122" s="841"/>
      <c r="IJK122" s="841"/>
      <c r="IJL122" s="841"/>
      <c r="IJM122" s="841"/>
      <c r="IJN122" s="841"/>
      <c r="IJO122" s="841"/>
      <c r="IJP122" s="841"/>
      <c r="IJQ122" s="841"/>
      <c r="IJR122" s="841"/>
      <c r="IJS122" s="841"/>
      <c r="IJT122" s="841"/>
      <c r="IJU122" s="841"/>
      <c r="IJV122" s="841"/>
      <c r="IJW122" s="841"/>
      <c r="IJX122" s="841"/>
      <c r="IJY122" s="841"/>
      <c r="IJZ122" s="841"/>
      <c r="IKA122" s="841"/>
      <c r="IKB122" s="841"/>
      <c r="IKC122" s="841"/>
      <c r="IKD122" s="841"/>
      <c r="IKE122" s="841"/>
      <c r="IKF122" s="841"/>
      <c r="IKG122" s="841"/>
      <c r="IKH122" s="841"/>
      <c r="IKI122" s="841"/>
      <c r="IKJ122" s="841"/>
      <c r="IKK122" s="841"/>
      <c r="IKL122" s="841"/>
      <c r="IKM122" s="841"/>
      <c r="IKN122" s="841"/>
      <c r="IKO122" s="841"/>
      <c r="IKP122" s="841"/>
      <c r="IKQ122" s="841"/>
      <c r="IKR122" s="841"/>
      <c r="IKS122" s="841"/>
      <c r="IKT122" s="841"/>
      <c r="IKU122" s="841"/>
      <c r="IKV122" s="841"/>
      <c r="IKW122" s="841"/>
      <c r="IKX122" s="841"/>
      <c r="IKY122" s="841"/>
      <c r="IKZ122" s="841"/>
      <c r="ILA122" s="841"/>
      <c r="ILB122" s="841"/>
      <c r="ILC122" s="841"/>
      <c r="ILD122" s="841"/>
      <c r="ILE122" s="841"/>
      <c r="ILF122" s="841"/>
      <c r="ILG122" s="841"/>
      <c r="ILH122" s="841"/>
      <c r="ILI122" s="841"/>
      <c r="ILJ122" s="841"/>
      <c r="ILK122" s="841"/>
      <c r="ILL122" s="841"/>
      <c r="ILM122" s="841"/>
      <c r="ILN122" s="841"/>
      <c r="ILO122" s="841"/>
      <c r="ILP122" s="841"/>
      <c r="ILQ122" s="841"/>
      <c r="ILR122" s="841"/>
      <c r="ILS122" s="841"/>
      <c r="ILT122" s="841"/>
      <c r="ILU122" s="841"/>
      <c r="ILV122" s="841"/>
      <c r="ILW122" s="841"/>
      <c r="ILX122" s="841"/>
      <c r="ILY122" s="841"/>
      <c r="ILZ122" s="841"/>
      <c r="IMA122" s="841"/>
      <c r="IMB122" s="841"/>
      <c r="IMC122" s="841"/>
      <c r="IMD122" s="841"/>
      <c r="IME122" s="841"/>
      <c r="IMF122" s="841"/>
      <c r="IMG122" s="841"/>
      <c r="IMH122" s="841"/>
      <c r="IMI122" s="841"/>
      <c r="IMJ122" s="841"/>
      <c r="IMK122" s="841"/>
      <c r="IML122" s="841"/>
      <c r="IMM122" s="841"/>
      <c r="IMN122" s="841"/>
      <c r="IMO122" s="841"/>
      <c r="IMP122" s="841"/>
      <c r="IMQ122" s="841"/>
      <c r="IMR122" s="841"/>
      <c r="IMS122" s="841"/>
      <c r="IMT122" s="841"/>
      <c r="IMU122" s="841"/>
      <c r="IMV122" s="841"/>
      <c r="IMW122" s="841"/>
      <c r="IMX122" s="841"/>
      <c r="IMY122" s="841"/>
      <c r="IMZ122" s="841"/>
      <c r="INA122" s="841"/>
      <c r="INB122" s="841"/>
      <c r="INC122" s="841"/>
      <c r="IND122" s="841"/>
      <c r="INE122" s="841"/>
      <c r="INF122" s="841"/>
      <c r="ING122" s="841"/>
      <c r="INH122" s="841"/>
      <c r="INI122" s="841"/>
      <c r="INJ122" s="841"/>
      <c r="INK122" s="841"/>
      <c r="INL122" s="841"/>
      <c r="INM122" s="841"/>
      <c r="INN122" s="841"/>
      <c r="INO122" s="841"/>
      <c r="INP122" s="841"/>
      <c r="INQ122" s="841"/>
      <c r="INR122" s="841"/>
      <c r="INS122" s="841"/>
      <c r="INT122" s="841"/>
      <c r="INU122" s="841"/>
      <c r="INV122" s="841"/>
      <c r="INW122" s="841"/>
      <c r="INX122" s="841"/>
      <c r="INY122" s="841"/>
      <c r="INZ122" s="841"/>
      <c r="IOA122" s="841"/>
      <c r="IOB122" s="841"/>
      <c r="IOC122" s="841"/>
      <c r="IOD122" s="841"/>
      <c r="IOE122" s="841"/>
      <c r="IOF122" s="841"/>
      <c r="IOG122" s="841"/>
      <c r="IOH122" s="841"/>
      <c r="IOI122" s="841"/>
      <c r="IOJ122" s="841"/>
      <c r="IOK122" s="841"/>
      <c r="IOL122" s="841"/>
      <c r="IOM122" s="841"/>
      <c r="ION122" s="841"/>
      <c r="IOO122" s="841"/>
      <c r="IOP122" s="841"/>
      <c r="IOQ122" s="841"/>
      <c r="IOR122" s="841"/>
      <c r="IOS122" s="841"/>
      <c r="IOT122" s="841"/>
      <c r="IOU122" s="841"/>
      <c r="IOV122" s="841"/>
      <c r="IOW122" s="841"/>
      <c r="IOX122" s="841"/>
      <c r="IOY122" s="841"/>
      <c r="IOZ122" s="841"/>
      <c r="IPA122" s="841"/>
      <c r="IPB122" s="841"/>
      <c r="IPC122" s="841"/>
      <c r="IPD122" s="841"/>
      <c r="IPE122" s="841"/>
      <c r="IPF122" s="841"/>
      <c r="IPG122" s="841"/>
      <c r="IPH122" s="841"/>
      <c r="IPI122" s="841"/>
      <c r="IPJ122" s="841"/>
      <c r="IPK122" s="841"/>
      <c r="IPL122" s="841"/>
      <c r="IPM122" s="841"/>
      <c r="IPN122" s="841"/>
      <c r="IPO122" s="841"/>
      <c r="IPP122" s="841"/>
      <c r="IPQ122" s="841"/>
      <c r="IPR122" s="841"/>
      <c r="IPS122" s="841"/>
      <c r="IPT122" s="841"/>
      <c r="IPU122" s="841"/>
      <c r="IPV122" s="841"/>
      <c r="IPW122" s="841"/>
      <c r="IPX122" s="841"/>
      <c r="IPY122" s="841"/>
      <c r="IPZ122" s="841"/>
      <c r="IQA122" s="841"/>
      <c r="IQB122" s="841"/>
      <c r="IQC122" s="841"/>
      <c r="IQD122" s="841"/>
      <c r="IQE122" s="841"/>
      <c r="IQF122" s="841"/>
      <c r="IQG122" s="841"/>
      <c r="IQH122" s="841"/>
      <c r="IQI122" s="841"/>
      <c r="IQJ122" s="841"/>
      <c r="IQK122" s="841"/>
      <c r="IQL122" s="841"/>
      <c r="IQM122" s="841"/>
      <c r="IQN122" s="841"/>
      <c r="IQO122" s="841"/>
      <c r="IQP122" s="841"/>
      <c r="IQQ122" s="841"/>
      <c r="IQR122" s="841"/>
      <c r="IQS122" s="841"/>
      <c r="IQT122" s="841"/>
      <c r="IQU122" s="841"/>
      <c r="IQV122" s="841"/>
      <c r="IQW122" s="841"/>
      <c r="IQX122" s="841"/>
      <c r="IQY122" s="841"/>
      <c r="IQZ122" s="841"/>
      <c r="IRA122" s="841"/>
      <c r="IRB122" s="841"/>
      <c r="IRC122" s="841"/>
      <c r="IRD122" s="841"/>
      <c r="IRE122" s="841"/>
      <c r="IRF122" s="841"/>
      <c r="IRG122" s="841"/>
      <c r="IRH122" s="841"/>
      <c r="IRI122" s="841"/>
      <c r="IRJ122" s="841"/>
      <c r="IRK122" s="841"/>
      <c r="IRL122" s="841"/>
      <c r="IRM122" s="841"/>
      <c r="IRN122" s="841"/>
      <c r="IRO122" s="841"/>
      <c r="IRP122" s="841"/>
      <c r="IRQ122" s="841"/>
      <c r="IRR122" s="841"/>
      <c r="IRS122" s="841"/>
      <c r="IRT122" s="841"/>
      <c r="IRU122" s="841"/>
      <c r="IRV122" s="841"/>
      <c r="IRW122" s="841"/>
      <c r="IRX122" s="841"/>
      <c r="IRY122" s="841"/>
      <c r="IRZ122" s="841"/>
      <c r="ISA122" s="841"/>
      <c r="ISB122" s="841"/>
      <c r="ISC122" s="841"/>
      <c r="ISD122" s="841"/>
      <c r="ISE122" s="841"/>
      <c r="ISF122" s="841"/>
      <c r="ISG122" s="841"/>
      <c r="ISH122" s="841"/>
      <c r="ISI122" s="841"/>
      <c r="ISJ122" s="841"/>
      <c r="ISK122" s="841"/>
      <c r="ISL122" s="841"/>
      <c r="ISM122" s="841"/>
      <c r="ISN122" s="841"/>
      <c r="ISO122" s="841"/>
      <c r="ISP122" s="841"/>
      <c r="ISQ122" s="841"/>
      <c r="ISR122" s="841"/>
      <c r="ISS122" s="841"/>
      <c r="IST122" s="841"/>
      <c r="ISU122" s="841"/>
      <c r="ISV122" s="841"/>
      <c r="ISW122" s="841"/>
      <c r="ISX122" s="841"/>
      <c r="ISY122" s="841"/>
      <c r="ISZ122" s="841"/>
      <c r="ITA122" s="841"/>
      <c r="ITB122" s="841"/>
      <c r="ITC122" s="841"/>
      <c r="ITD122" s="841"/>
      <c r="ITE122" s="841"/>
      <c r="ITF122" s="841"/>
      <c r="ITG122" s="841"/>
      <c r="ITH122" s="841"/>
      <c r="ITI122" s="841"/>
      <c r="ITJ122" s="841"/>
      <c r="ITK122" s="841"/>
      <c r="ITL122" s="841"/>
      <c r="ITM122" s="841"/>
      <c r="ITN122" s="841"/>
      <c r="ITO122" s="841"/>
      <c r="ITP122" s="841"/>
      <c r="ITQ122" s="841"/>
      <c r="ITR122" s="841"/>
      <c r="ITS122" s="841"/>
      <c r="ITT122" s="841"/>
      <c r="ITU122" s="841"/>
      <c r="ITV122" s="841"/>
      <c r="ITW122" s="841"/>
      <c r="ITX122" s="841"/>
      <c r="ITY122" s="841"/>
      <c r="ITZ122" s="841"/>
      <c r="IUA122" s="841"/>
      <c r="IUB122" s="841"/>
      <c r="IUC122" s="841"/>
      <c r="IUD122" s="841"/>
      <c r="IUE122" s="841"/>
      <c r="IUF122" s="841"/>
      <c r="IUG122" s="841"/>
      <c r="IUH122" s="841"/>
      <c r="IUI122" s="841"/>
      <c r="IUJ122" s="841"/>
      <c r="IUK122" s="841"/>
      <c r="IUL122" s="841"/>
      <c r="IUM122" s="841"/>
      <c r="IUN122" s="841"/>
      <c r="IUO122" s="841"/>
      <c r="IUP122" s="841"/>
      <c r="IUQ122" s="841"/>
      <c r="IUR122" s="841"/>
      <c r="IUS122" s="841"/>
      <c r="IUT122" s="841"/>
      <c r="IUU122" s="841"/>
      <c r="IUV122" s="841"/>
      <c r="IUW122" s="841"/>
      <c r="IUX122" s="841"/>
      <c r="IUY122" s="841"/>
      <c r="IUZ122" s="841"/>
      <c r="IVA122" s="841"/>
      <c r="IVB122" s="841"/>
      <c r="IVC122" s="841"/>
      <c r="IVD122" s="841"/>
      <c r="IVE122" s="841"/>
      <c r="IVF122" s="841"/>
      <c r="IVG122" s="841"/>
      <c r="IVH122" s="841"/>
      <c r="IVI122" s="841"/>
      <c r="IVJ122" s="841"/>
      <c r="IVK122" s="841"/>
      <c r="IVL122" s="841"/>
      <c r="IVM122" s="841"/>
      <c r="IVN122" s="841"/>
      <c r="IVO122" s="841"/>
      <c r="IVP122" s="841"/>
      <c r="IVQ122" s="841"/>
      <c r="IVR122" s="841"/>
      <c r="IVS122" s="841"/>
      <c r="IVT122" s="841"/>
      <c r="IVU122" s="841"/>
      <c r="IVV122" s="841"/>
      <c r="IVW122" s="841"/>
      <c r="IVX122" s="841"/>
      <c r="IVY122" s="841"/>
      <c r="IVZ122" s="841"/>
      <c r="IWA122" s="841"/>
      <c r="IWB122" s="841"/>
      <c r="IWC122" s="841"/>
      <c r="IWD122" s="841"/>
      <c r="IWE122" s="841"/>
      <c r="IWF122" s="841"/>
      <c r="IWG122" s="841"/>
      <c r="IWH122" s="841"/>
      <c r="IWI122" s="841"/>
      <c r="IWJ122" s="841"/>
      <c r="IWK122" s="841"/>
      <c r="IWL122" s="841"/>
      <c r="IWM122" s="841"/>
      <c r="IWN122" s="841"/>
      <c r="IWO122" s="841"/>
      <c r="IWP122" s="841"/>
      <c r="IWQ122" s="841"/>
      <c r="IWR122" s="841"/>
      <c r="IWS122" s="841"/>
      <c r="IWT122" s="841"/>
      <c r="IWU122" s="841"/>
      <c r="IWV122" s="841"/>
      <c r="IWW122" s="841"/>
      <c r="IWX122" s="841"/>
      <c r="IWY122" s="841"/>
      <c r="IWZ122" s="841"/>
      <c r="IXA122" s="841"/>
      <c r="IXB122" s="841"/>
      <c r="IXC122" s="841"/>
      <c r="IXD122" s="841"/>
      <c r="IXE122" s="841"/>
      <c r="IXF122" s="841"/>
      <c r="IXG122" s="841"/>
      <c r="IXH122" s="841"/>
      <c r="IXI122" s="841"/>
      <c r="IXJ122" s="841"/>
      <c r="IXK122" s="841"/>
      <c r="IXL122" s="841"/>
      <c r="IXM122" s="841"/>
      <c r="IXN122" s="841"/>
      <c r="IXO122" s="841"/>
      <c r="IXP122" s="841"/>
      <c r="IXQ122" s="841"/>
      <c r="IXR122" s="841"/>
      <c r="IXS122" s="841"/>
      <c r="IXT122" s="841"/>
      <c r="IXU122" s="841"/>
      <c r="IXV122" s="841"/>
      <c r="IXW122" s="841"/>
      <c r="IXX122" s="841"/>
      <c r="IXY122" s="841"/>
      <c r="IXZ122" s="841"/>
      <c r="IYA122" s="841"/>
      <c r="IYB122" s="841"/>
      <c r="IYC122" s="841"/>
      <c r="IYD122" s="841"/>
      <c r="IYE122" s="841"/>
      <c r="IYF122" s="841"/>
      <c r="IYG122" s="841"/>
      <c r="IYH122" s="841"/>
      <c r="IYI122" s="841"/>
      <c r="IYJ122" s="841"/>
      <c r="IYK122" s="841"/>
      <c r="IYL122" s="841"/>
      <c r="IYM122" s="841"/>
      <c r="IYN122" s="841"/>
      <c r="IYO122" s="841"/>
      <c r="IYP122" s="841"/>
      <c r="IYQ122" s="841"/>
      <c r="IYR122" s="841"/>
      <c r="IYS122" s="841"/>
      <c r="IYT122" s="841"/>
      <c r="IYU122" s="841"/>
      <c r="IYV122" s="841"/>
      <c r="IYW122" s="841"/>
      <c r="IYX122" s="841"/>
      <c r="IYY122" s="841"/>
      <c r="IYZ122" s="841"/>
      <c r="IZA122" s="841"/>
      <c r="IZB122" s="841"/>
      <c r="IZC122" s="841"/>
      <c r="IZD122" s="841"/>
      <c r="IZE122" s="841"/>
    </row>
    <row r="123" spans="1:6765">
      <c r="A123" s="182" t="s">
        <v>55</v>
      </c>
      <c r="B123" s="203">
        <f>'приложение 2 культура '!B125</f>
        <v>0.8</v>
      </c>
      <c r="C123" s="193">
        <f>D123/B123/12*1000</f>
        <v>34624.999999999993</v>
      </c>
      <c r="D123" s="268">
        <f>'приложение 2 культура '!C125</f>
        <v>332.4</v>
      </c>
      <c r="E123" s="41">
        <f>C123/C124</f>
        <v>0.88706233988044381</v>
      </c>
    </row>
    <row r="124" spans="1:6765">
      <c r="A124" s="64" t="s">
        <v>56</v>
      </c>
      <c r="B124" s="203">
        <f>'приложение 2 культура '!B126</f>
        <v>1.5</v>
      </c>
      <c r="C124" s="193">
        <f t="shared" ref="C124:C125" si="40">D124/B124/12*1000</f>
        <v>39033.333333333336</v>
      </c>
      <c r="D124" s="268">
        <f>'приложение 2 культура '!C126</f>
        <v>702.6</v>
      </c>
      <c r="E124" s="41">
        <f>C124/C124</f>
        <v>1</v>
      </c>
    </row>
    <row r="125" spans="1:6765">
      <c r="A125" s="64" t="s">
        <v>57</v>
      </c>
      <c r="B125" s="203">
        <f>'приложение 2 культура '!B127</f>
        <v>0.9</v>
      </c>
      <c r="C125" s="193">
        <f t="shared" si="40"/>
        <v>22685.185185185186</v>
      </c>
      <c r="D125" s="268">
        <f>'приложение 2 культура '!C127</f>
        <v>245</v>
      </c>
      <c r="E125" s="41">
        <f>C125/C124</f>
        <v>0.58117468450517129</v>
      </c>
    </row>
    <row r="126" spans="1:6765">
      <c r="A126" s="50" t="s">
        <v>61</v>
      </c>
      <c r="B126" s="74"/>
      <c r="C126" s="177"/>
      <c r="D126" s="270"/>
      <c r="E126" s="41"/>
    </row>
    <row r="127" spans="1:6765" ht="32.25" customHeight="1">
      <c r="A127" s="58" t="s">
        <v>85</v>
      </c>
      <c r="B127" s="74"/>
      <c r="C127" s="177"/>
      <c r="D127" s="270"/>
      <c r="E127" s="53"/>
    </row>
    <row r="128" spans="1:6765">
      <c r="A128" s="64" t="s">
        <v>55</v>
      </c>
      <c r="B128" s="203">
        <f>'приложение 2 культура '!B131</f>
        <v>2.6</v>
      </c>
      <c r="C128" s="193">
        <f>D128/B128/12*1000</f>
        <v>46227.564102564094</v>
      </c>
      <c r="D128" s="265">
        <f>'приложение 2 культура '!C131</f>
        <v>1442.3</v>
      </c>
      <c r="E128" s="41">
        <f>C128/C129</f>
        <v>1.01576999512017</v>
      </c>
    </row>
    <row r="129" spans="1:8">
      <c r="A129" s="64" t="s">
        <v>56</v>
      </c>
      <c r="B129" s="203">
        <f>'приложение 2 культура '!B132</f>
        <v>21.1</v>
      </c>
      <c r="C129" s="193">
        <f t="shared" ref="C129:C130" si="41">D129/B129/12*1000</f>
        <v>45509.87361769352</v>
      </c>
      <c r="D129" s="265">
        <f>'приложение 2 культура '!C132</f>
        <v>11523.1</v>
      </c>
      <c r="E129" s="41">
        <f>C129/C129</f>
        <v>1</v>
      </c>
    </row>
    <row r="130" spans="1:8">
      <c r="A130" s="64" t="s">
        <v>57</v>
      </c>
      <c r="B130" s="203">
        <f>'приложение 2 культура '!B133</f>
        <v>12.7</v>
      </c>
      <c r="C130" s="193">
        <f t="shared" si="41"/>
        <v>21336.614173228343</v>
      </c>
      <c r="D130" s="265">
        <f>'приложение 2 культура '!C133</f>
        <v>3251.7</v>
      </c>
      <c r="E130" s="41">
        <f>C130/C129</f>
        <v>0.468834836863467</v>
      </c>
    </row>
    <row r="131" spans="1:8" ht="19.5">
      <c r="A131" s="838" t="s">
        <v>86</v>
      </c>
      <c r="B131" s="839"/>
      <c r="C131" s="839"/>
      <c r="D131" s="839"/>
      <c r="E131" s="839"/>
    </row>
    <row r="132" spans="1:8" ht="17.25" customHeight="1">
      <c r="A132" s="50" t="s">
        <v>61</v>
      </c>
      <c r="B132" s="186"/>
      <c r="C132" s="194"/>
      <c r="D132" s="266"/>
      <c r="E132" s="253"/>
    </row>
    <row r="133" spans="1:8">
      <c r="A133" s="58" t="s">
        <v>87</v>
      </c>
      <c r="B133" s="74"/>
      <c r="C133" s="177"/>
      <c r="D133" s="270"/>
      <c r="E133" s="53"/>
    </row>
    <row r="134" spans="1:8" ht="18.75">
      <c r="A134" s="64" t="s">
        <v>55</v>
      </c>
      <c r="B134" s="140">
        <f>'приложение 2 культура '!B144</f>
        <v>2</v>
      </c>
      <c r="C134" s="193">
        <f>D134/B134/12*1000</f>
        <v>84891.666666666672</v>
      </c>
      <c r="D134" s="268">
        <f>'приложение 2 культура '!C144</f>
        <v>2037.4</v>
      </c>
      <c r="E134" s="41">
        <f>C134/C135</f>
        <v>1.7681698009103868</v>
      </c>
    </row>
    <row r="135" spans="1:8" ht="18.75">
      <c r="A135" s="64" t="s">
        <v>56</v>
      </c>
      <c r="B135" s="140">
        <f>'приложение 2 культура '!B145</f>
        <v>60.4</v>
      </c>
      <c r="C135" s="193">
        <f t="shared" ref="C135:C136" si="42">D135/B135/12*1000</f>
        <v>48011.03752759382</v>
      </c>
      <c r="D135" s="268">
        <f>'приложение 2 культура '!C145</f>
        <v>34798.400000000001</v>
      </c>
      <c r="E135" s="41">
        <f>C135/C135</f>
        <v>1</v>
      </c>
    </row>
    <row r="136" spans="1:8" ht="18.75">
      <c r="A136" s="64" t="s">
        <v>57</v>
      </c>
      <c r="B136" s="140">
        <f>'приложение 2 культура '!B146</f>
        <v>30.5</v>
      </c>
      <c r="C136" s="193">
        <f t="shared" si="42"/>
        <v>35994.535519125682</v>
      </c>
      <c r="D136" s="268">
        <f>'приложение 2 культура '!C146</f>
        <v>13174</v>
      </c>
      <c r="E136" s="41">
        <f>C136/C135</f>
        <v>0.74971376110000154</v>
      </c>
    </row>
    <row r="137" spans="1:8" ht="19.5">
      <c r="A137" s="838" t="s">
        <v>20</v>
      </c>
      <c r="B137" s="839"/>
      <c r="C137" s="839"/>
      <c r="D137" s="839"/>
      <c r="E137" s="839"/>
    </row>
    <row r="138" spans="1:8">
      <c r="A138" s="197" t="s">
        <v>55</v>
      </c>
      <c r="B138" s="47">
        <f>'приложение 2 культура '!B187</f>
        <v>5</v>
      </c>
      <c r="C138" s="198">
        <f>D138/B138/12*1000</f>
        <v>43014.999999999993</v>
      </c>
      <c r="D138" s="266">
        <f>'приложение 2 культура '!C187</f>
        <v>2580.8999999999996</v>
      </c>
      <c r="E138" s="175">
        <f>C138/C139</f>
        <v>1.3112449352738971</v>
      </c>
      <c r="F138" s="258">
        <f>B143+B148+B152</f>
        <v>5</v>
      </c>
      <c r="G138" s="258">
        <f>H138/F138/12*1000</f>
        <v>43015.000000000007</v>
      </c>
      <c r="H138" s="258">
        <f>D143+D148+D152</f>
        <v>2580.9</v>
      </c>
    </row>
    <row r="139" spans="1:8">
      <c r="A139" s="197" t="s">
        <v>56</v>
      </c>
      <c r="B139" s="47">
        <f>'приложение 2 культура '!B188</f>
        <v>52.099999999999994</v>
      </c>
      <c r="C139" s="198">
        <f t="shared" ref="C139:C140" si="43">D139/B139/12*1000</f>
        <v>32804.702495201542</v>
      </c>
      <c r="D139" s="266">
        <f>'приложение 2 культура '!C188</f>
        <v>20509.5</v>
      </c>
      <c r="E139" s="175">
        <f>C139/C139</f>
        <v>1</v>
      </c>
      <c r="F139" s="258">
        <f t="shared" ref="F139:F140" si="44">B144+B149+B153</f>
        <v>52.1</v>
      </c>
      <c r="G139" s="258">
        <f t="shared" ref="G139:G140" si="45">H139/F139/12*1000</f>
        <v>32804.702495201534</v>
      </c>
      <c r="H139" s="258">
        <f t="shared" ref="H139:H140" si="46">D144+D149+D153</f>
        <v>20509.5</v>
      </c>
    </row>
    <row r="140" spans="1:8">
      <c r="A140" s="197" t="s">
        <v>57</v>
      </c>
      <c r="B140" s="47">
        <f>'приложение 2 культура '!B189</f>
        <v>18.600000000000001</v>
      </c>
      <c r="C140" s="198">
        <f t="shared" si="43"/>
        <v>15868.279569892473</v>
      </c>
      <c r="D140" s="266">
        <f>'приложение 2 культура '!C189</f>
        <v>3541.8</v>
      </c>
      <c r="E140" s="175">
        <f>C140/C139</f>
        <v>0.48371966099109059</v>
      </c>
      <c r="F140" s="258">
        <f t="shared" si="44"/>
        <v>18.599999999999998</v>
      </c>
      <c r="G140" s="258">
        <f t="shared" si="45"/>
        <v>15868.279569892478</v>
      </c>
      <c r="H140" s="258">
        <f t="shared" si="46"/>
        <v>3541.8</v>
      </c>
    </row>
    <row r="141" spans="1:8">
      <c r="A141" s="52" t="s">
        <v>58</v>
      </c>
      <c r="B141" s="47"/>
      <c r="C141" s="42"/>
      <c r="D141" s="266"/>
      <c r="E141" s="176"/>
    </row>
    <row r="142" spans="1:8" ht="30.75" customHeight="1">
      <c r="A142" s="53" t="s">
        <v>88</v>
      </c>
      <c r="B142" s="54"/>
      <c r="C142" s="177"/>
      <c r="D142" s="269"/>
      <c r="E142" s="53"/>
    </row>
    <row r="143" spans="1:8">
      <c r="A143" s="64" t="s">
        <v>55</v>
      </c>
      <c r="B143" s="203">
        <f>'приложение 2 культура '!B151</f>
        <v>1</v>
      </c>
      <c r="C143" s="193">
        <f>D143/B143/12*1000</f>
        <v>52833.333333333336</v>
      </c>
      <c r="D143" s="268">
        <f>'приложение 2 культура '!C151</f>
        <v>634</v>
      </c>
      <c r="E143" s="41">
        <f>C143/C144</f>
        <v>1.7305264594493159</v>
      </c>
    </row>
    <row r="144" spans="1:8">
      <c r="A144" s="64" t="s">
        <v>56</v>
      </c>
      <c r="B144" s="203">
        <f>'приложение 2 культура '!B152</f>
        <v>16</v>
      </c>
      <c r="C144" s="193">
        <f t="shared" ref="C144:C145" si="47">D144/B144/12*1000</f>
        <v>30530.208333333336</v>
      </c>
      <c r="D144" s="268">
        <f>'приложение 2 культура '!C152</f>
        <v>5861.8</v>
      </c>
      <c r="E144" s="41">
        <f>C144/C144</f>
        <v>1</v>
      </c>
    </row>
    <row r="145" spans="1:5">
      <c r="A145" s="64" t="s">
        <v>57</v>
      </c>
      <c r="B145" s="203">
        <f>'приложение 2 культура '!B153</f>
        <v>1.7</v>
      </c>
      <c r="C145" s="193">
        <f t="shared" si="47"/>
        <v>16397.058823529413</v>
      </c>
      <c r="D145" s="268">
        <f>'приложение 2 культура '!C153</f>
        <v>334.5</v>
      </c>
      <c r="E145" s="41">
        <f>C145/C144</f>
        <v>0.53707654544980155</v>
      </c>
    </row>
    <row r="146" spans="1:5">
      <c r="A146" s="55" t="s">
        <v>66</v>
      </c>
      <c r="B146" s="60"/>
      <c r="C146" s="42"/>
      <c r="D146" s="268"/>
      <c r="E146" s="41"/>
    </row>
    <row r="147" spans="1:5">
      <c r="A147" s="53" t="s">
        <v>89</v>
      </c>
      <c r="B147" s="54"/>
      <c r="C147" s="177"/>
      <c r="D147" s="269"/>
      <c r="E147" s="53"/>
    </row>
    <row r="148" spans="1:5">
      <c r="A148" s="64" t="s">
        <v>55</v>
      </c>
      <c r="B148" s="203">
        <f>'приложение 2 культура '!B157</f>
        <v>1</v>
      </c>
      <c r="C148" s="193">
        <f>D148/B148/12*1000</f>
        <v>44100</v>
      </c>
      <c r="D148" s="268">
        <f>'приложение 2 культура '!C157</f>
        <v>529.20000000000005</v>
      </c>
      <c r="E148" s="41">
        <f>C148/C149</f>
        <v>1.4856822010106683</v>
      </c>
    </row>
    <row r="149" spans="1:5">
      <c r="A149" s="64" t="s">
        <v>56</v>
      </c>
      <c r="B149" s="203">
        <f>'приложение 2 культура '!B158</f>
        <v>2</v>
      </c>
      <c r="C149" s="193">
        <f t="shared" ref="C149:C150" si="48">D149/B149/12*1000</f>
        <v>29683.333333333332</v>
      </c>
      <c r="D149" s="268">
        <f>'приложение 2 культура '!C158</f>
        <v>712.4</v>
      </c>
      <c r="E149" s="41">
        <f>C149/C149</f>
        <v>1</v>
      </c>
    </row>
    <row r="150" spans="1:5">
      <c r="A150" s="64" t="s">
        <v>57</v>
      </c>
      <c r="B150" s="203">
        <f>'приложение 2 культура '!B159</f>
        <v>1</v>
      </c>
      <c r="C150" s="193">
        <f t="shared" si="48"/>
        <v>22133.333333333336</v>
      </c>
      <c r="D150" s="268">
        <f>'приложение 2 культура '!C159</f>
        <v>265.60000000000002</v>
      </c>
      <c r="E150" s="41">
        <f>C150/C149</f>
        <v>0.74564851207186988</v>
      </c>
    </row>
    <row r="151" spans="1:5">
      <c r="A151" s="50" t="s">
        <v>61</v>
      </c>
      <c r="B151" s="61"/>
      <c r="C151" s="177"/>
      <c r="D151" s="267"/>
      <c r="E151" s="156"/>
    </row>
    <row r="152" spans="1:5">
      <c r="A152" s="64" t="s">
        <v>55</v>
      </c>
      <c r="B152" s="47">
        <f>B156+B160+B164+B168</f>
        <v>3</v>
      </c>
      <c r="C152" s="191">
        <f>D152/B152/12*1000</f>
        <v>39380.555555555555</v>
      </c>
      <c r="D152" s="266">
        <f>D156+D160+D164+D168</f>
        <v>1417.7</v>
      </c>
      <c r="E152" s="41">
        <f>C152/C153</f>
        <v>1.1563815155277126</v>
      </c>
    </row>
    <row r="153" spans="1:5">
      <c r="A153" s="64" t="s">
        <v>56</v>
      </c>
      <c r="B153" s="47">
        <f t="shared" ref="B153:D154" si="49">B157+B161+B165+B169</f>
        <v>34.1</v>
      </c>
      <c r="C153" s="191">
        <f t="shared" ref="C153:C154" si="50">D153/B153/12*1000</f>
        <v>34054.985337243401</v>
      </c>
      <c r="D153" s="266">
        <f t="shared" si="49"/>
        <v>13935.300000000001</v>
      </c>
      <c r="E153" s="41">
        <f>C153/C153</f>
        <v>1</v>
      </c>
    </row>
    <row r="154" spans="1:5">
      <c r="A154" s="64" t="s">
        <v>57</v>
      </c>
      <c r="B154" s="47">
        <f t="shared" si="49"/>
        <v>15.899999999999999</v>
      </c>
      <c r="C154" s="191">
        <f t="shared" si="50"/>
        <v>15417.714884696019</v>
      </c>
      <c r="D154" s="266">
        <f t="shared" si="49"/>
        <v>2941.7000000000003</v>
      </c>
      <c r="E154" s="41">
        <f>C154/C153</f>
        <v>0.45273004031614755</v>
      </c>
    </row>
    <row r="155" spans="1:5" ht="65.25" customHeight="1">
      <c r="A155" s="53" t="s">
        <v>90</v>
      </c>
      <c r="B155" s="54"/>
      <c r="C155" s="177"/>
      <c r="D155" s="269"/>
      <c r="E155" s="53"/>
    </row>
    <row r="156" spans="1:5">
      <c r="A156" s="64" t="s">
        <v>55</v>
      </c>
      <c r="B156" s="60">
        <f>'приложение 2 культура '!B163</f>
        <v>1</v>
      </c>
      <c r="C156" s="193">
        <f>D156/B156/12*1000</f>
        <v>34150</v>
      </c>
      <c r="D156" s="264">
        <f>'приложение 2 культура '!C163</f>
        <v>409.8</v>
      </c>
      <c r="E156" s="41">
        <f>C156/C157</f>
        <v>1.1377480719794344</v>
      </c>
    </row>
    <row r="157" spans="1:5">
      <c r="A157" s="64" t="s">
        <v>56</v>
      </c>
      <c r="B157" s="60">
        <f>'приложение 2 культура '!B164</f>
        <v>2.7</v>
      </c>
      <c r="C157" s="193">
        <f t="shared" ref="C157:C158" si="51">D157/B157/12*1000</f>
        <v>30015.432098765432</v>
      </c>
      <c r="D157" s="264">
        <f>'приложение 2 культура '!C164</f>
        <v>972.5</v>
      </c>
      <c r="E157" s="41">
        <f>C157/C157</f>
        <v>1</v>
      </c>
    </row>
    <row r="158" spans="1:5">
      <c r="A158" s="64" t="s">
        <v>57</v>
      </c>
      <c r="B158" s="60">
        <f>'приложение 2 культура '!B165</f>
        <v>1.2</v>
      </c>
      <c r="C158" s="193">
        <f t="shared" si="51"/>
        <v>14604.16666666667</v>
      </c>
      <c r="D158" s="264">
        <f>'приложение 2 культура '!C165</f>
        <v>210.3</v>
      </c>
      <c r="E158" s="41">
        <f>C158/C157</f>
        <v>0.48655526992287929</v>
      </c>
    </row>
    <row r="159" spans="1:5" ht="52.5" customHeight="1">
      <c r="A159" s="53" t="s">
        <v>91</v>
      </c>
      <c r="B159" s="54"/>
      <c r="C159" s="177"/>
      <c r="D159" s="269"/>
      <c r="E159" s="53"/>
    </row>
    <row r="160" spans="1:5">
      <c r="A160" s="64" t="s">
        <v>55</v>
      </c>
      <c r="B160" s="60">
        <f>'приложение 2 культура '!B169</f>
        <v>1</v>
      </c>
      <c r="C160" s="193">
        <f>D160/B160/12*1000</f>
        <v>30550</v>
      </c>
      <c r="D160" s="264">
        <f>'приложение 2 культура '!C169</f>
        <v>366.6</v>
      </c>
      <c r="E160" s="41">
        <f>C160/C161</f>
        <v>1.2259663617586307</v>
      </c>
    </row>
    <row r="161" spans="1:8">
      <c r="A161" s="64" t="s">
        <v>56</v>
      </c>
      <c r="B161" s="60">
        <f>'приложение 2 культура '!B170</f>
        <v>3.4</v>
      </c>
      <c r="C161" s="193">
        <f t="shared" ref="C161:C162" si="52">D161/B161/12*1000</f>
        <v>24919.117647058825</v>
      </c>
      <c r="D161" s="264">
        <f>'приложение 2 культура '!C170</f>
        <v>1016.7</v>
      </c>
      <c r="E161" s="41">
        <f>C161/C161</f>
        <v>1</v>
      </c>
    </row>
    <row r="162" spans="1:8">
      <c r="A162" s="64" t="s">
        <v>57</v>
      </c>
      <c r="B162" s="60">
        <f>'приложение 2 культура '!B171</f>
        <v>1.6</v>
      </c>
      <c r="C162" s="193">
        <f t="shared" si="52"/>
        <v>15864.583333333334</v>
      </c>
      <c r="D162" s="264">
        <f>'приложение 2 культура '!C171</f>
        <v>304.60000000000002</v>
      </c>
      <c r="E162" s="41">
        <f>C162/C161</f>
        <v>0.63664306088324973</v>
      </c>
    </row>
    <row r="163" spans="1:8" ht="34.5" customHeight="1">
      <c r="A163" s="62" t="s">
        <v>92</v>
      </c>
      <c r="B163" s="63"/>
      <c r="C163" s="178"/>
      <c r="D163" s="271"/>
      <c r="E163" s="62"/>
    </row>
    <row r="164" spans="1:8">
      <c r="A164" s="64" t="s">
        <v>55</v>
      </c>
      <c r="B164" s="60">
        <f>'приложение 2 культура '!B175</f>
        <v>1</v>
      </c>
      <c r="C164" s="193">
        <f>D164/B164/12*1000</f>
        <v>53441.666666666664</v>
      </c>
      <c r="D164" s="264">
        <f>'приложение 2 культура '!C175</f>
        <v>641.29999999999995</v>
      </c>
      <c r="E164" s="41">
        <f>C164/C165</f>
        <v>1.5031181724579568</v>
      </c>
    </row>
    <row r="165" spans="1:8">
      <c r="A165" s="64" t="s">
        <v>56</v>
      </c>
      <c r="B165" s="60">
        <f>'приложение 2 культура '!B176</f>
        <v>28</v>
      </c>
      <c r="C165" s="193">
        <f t="shared" ref="C165:C166" si="53">D165/B165/12*1000</f>
        <v>35553.869047619053</v>
      </c>
      <c r="D165" s="264">
        <f>'приложение 2 культура '!C176</f>
        <v>11946.1</v>
      </c>
      <c r="E165" s="41">
        <f>C165/C165</f>
        <v>1</v>
      </c>
    </row>
    <row r="166" spans="1:8">
      <c r="A166" s="64" t="s">
        <v>57</v>
      </c>
      <c r="B166" s="60">
        <f>'приложение 2 культура '!B177</f>
        <v>13.1</v>
      </c>
      <c r="C166" s="193">
        <f t="shared" si="53"/>
        <v>15437.659033078882</v>
      </c>
      <c r="D166" s="264">
        <f>'приложение 2 культура '!C177</f>
        <v>2426.8000000000002</v>
      </c>
      <c r="E166" s="41">
        <f>C166/C165</f>
        <v>0.43420475595504004</v>
      </c>
    </row>
    <row r="167" spans="1:8" ht="47.25" customHeight="1">
      <c r="A167" s="53" t="s">
        <v>93</v>
      </c>
      <c r="B167" s="54"/>
      <c r="C167" s="177"/>
      <c r="D167" s="269"/>
      <c r="E167" s="53"/>
    </row>
    <row r="168" spans="1:8">
      <c r="A168" s="64" t="s">
        <v>55</v>
      </c>
      <c r="B168" s="60">
        <f>'приложение 2 культура '!B181</f>
        <v>0</v>
      </c>
      <c r="C168" s="193" t="e">
        <f>D168/B168/12*1000</f>
        <v>#DIV/0!</v>
      </c>
      <c r="D168" s="264">
        <f>'приложение 2 культура '!C181</f>
        <v>0</v>
      </c>
      <c r="E168" s="41" t="e">
        <f>C168/C169</f>
        <v>#DIV/0!</v>
      </c>
    </row>
    <row r="169" spans="1:8">
      <c r="A169" s="64" t="s">
        <v>56</v>
      </c>
      <c r="B169" s="60">
        <f>'приложение 2 культура '!B182</f>
        <v>0</v>
      </c>
      <c r="C169" s="193" t="e">
        <f t="shared" ref="C169:C170" si="54">D169/B169/12*1000</f>
        <v>#DIV/0!</v>
      </c>
      <c r="D169" s="264">
        <f>'приложение 2 культура '!C182</f>
        <v>0</v>
      </c>
      <c r="E169" s="41" t="e">
        <f>C169/C169</f>
        <v>#DIV/0!</v>
      </c>
    </row>
    <row r="170" spans="1:8">
      <c r="A170" s="64" t="s">
        <v>57</v>
      </c>
      <c r="B170" s="60">
        <f>'приложение 2 культура '!B183</f>
        <v>0</v>
      </c>
      <c r="C170" s="193" t="e">
        <f t="shared" si="54"/>
        <v>#DIV/0!</v>
      </c>
      <c r="D170" s="264">
        <f>'приложение 2 культура '!C183</f>
        <v>0</v>
      </c>
      <c r="E170" s="41" t="e">
        <f>C170/C169</f>
        <v>#DIV/0!</v>
      </c>
    </row>
    <row r="171" spans="1:8" ht="19.5">
      <c r="A171" s="838" t="s">
        <v>25</v>
      </c>
      <c r="B171" s="839"/>
      <c r="C171" s="839"/>
      <c r="D171" s="839"/>
      <c r="E171" s="839"/>
    </row>
    <row r="172" spans="1:8">
      <c r="A172" s="197" t="s">
        <v>55</v>
      </c>
      <c r="B172" s="47">
        <f>'приложение 2 культура '!B272</f>
        <v>12.9</v>
      </c>
      <c r="C172" s="198">
        <f>D172/B172/12*1000</f>
        <v>58184.108527131793</v>
      </c>
      <c r="D172" s="266">
        <f>'приложение 2 культура '!C272</f>
        <v>9006.9000000000015</v>
      </c>
      <c r="E172" s="175">
        <f>C172/C173</f>
        <v>1.0839397056476234</v>
      </c>
      <c r="F172" s="258">
        <f>B177+B181</f>
        <v>12.9</v>
      </c>
      <c r="G172" s="258">
        <f>H172/F172/12*1000</f>
        <v>58184.108527131779</v>
      </c>
      <c r="H172" s="258">
        <f>D177+D181</f>
        <v>9006.9</v>
      </c>
    </row>
    <row r="173" spans="1:8">
      <c r="A173" s="197" t="s">
        <v>56</v>
      </c>
      <c r="B173" s="47">
        <f>'приложение 2 культура '!B273</f>
        <v>74.099999999999994</v>
      </c>
      <c r="C173" s="198">
        <f t="shared" ref="C173:C174" si="55">D173/B173/12*1000</f>
        <v>53678.362573099424</v>
      </c>
      <c r="D173" s="266">
        <f>'приложение 2 культура '!C273</f>
        <v>47730.8</v>
      </c>
      <c r="E173" s="175">
        <f>C173/C173</f>
        <v>1</v>
      </c>
      <c r="F173" s="258">
        <f t="shared" ref="F173:F174" si="56">B178+B182</f>
        <v>74.099999999999994</v>
      </c>
      <c r="G173" s="258">
        <f t="shared" ref="G173:G174" si="57">H173/F173/12*1000</f>
        <v>53678.362573099424</v>
      </c>
      <c r="H173" s="258">
        <f t="shared" ref="H173:H174" si="58">D178+D182</f>
        <v>47730.8</v>
      </c>
    </row>
    <row r="174" spans="1:8">
      <c r="A174" s="197" t="s">
        <v>57</v>
      </c>
      <c r="B174" s="47">
        <f>'приложение 2 культура '!B274</f>
        <v>38.299999999999997</v>
      </c>
      <c r="C174" s="198">
        <f t="shared" si="55"/>
        <v>27236.510008703219</v>
      </c>
      <c r="D174" s="266">
        <f>'приложение 2 культура '!C274</f>
        <v>12517.9</v>
      </c>
      <c r="E174" s="175">
        <f>C174/C173</f>
        <v>0.50740202761610742</v>
      </c>
      <c r="F174" s="258">
        <f t="shared" si="56"/>
        <v>38.299999999999997</v>
      </c>
      <c r="G174" s="258">
        <f t="shared" si="57"/>
        <v>27236.510008703219</v>
      </c>
      <c r="H174" s="258">
        <f t="shared" si="58"/>
        <v>12517.9</v>
      </c>
    </row>
    <row r="175" spans="1:8">
      <c r="A175" s="65" t="s">
        <v>58</v>
      </c>
      <c r="B175" s="187"/>
      <c r="C175" s="195"/>
      <c r="D175" s="270"/>
      <c r="E175" s="254"/>
    </row>
    <row r="176" spans="1:8" ht="47.25">
      <c r="A176" s="53" t="s">
        <v>94</v>
      </c>
      <c r="B176" s="66"/>
      <c r="C176" s="196"/>
      <c r="D176" s="268"/>
      <c r="E176" s="255"/>
    </row>
    <row r="177" spans="1:6">
      <c r="A177" s="64" t="s">
        <v>55</v>
      </c>
      <c r="B177" s="203">
        <f>'приложение 2 культура '!B194</f>
        <v>2</v>
      </c>
      <c r="C177" s="193">
        <f>D177/B177/12*1000</f>
        <v>68941.666666666657</v>
      </c>
      <c r="D177" s="268">
        <f>'приложение 2 культура '!C194</f>
        <v>1654.6</v>
      </c>
      <c r="E177" s="51">
        <f>C177/C178</f>
        <v>1.3210595512749472</v>
      </c>
    </row>
    <row r="178" spans="1:6">
      <c r="A178" s="64" t="s">
        <v>56</v>
      </c>
      <c r="B178" s="203">
        <f>'приложение 2 культура '!B195</f>
        <v>31.7</v>
      </c>
      <c r="C178" s="193">
        <f t="shared" ref="C178:C179" si="59">D178/B178/12*1000</f>
        <v>52186.645636172449</v>
      </c>
      <c r="D178" s="268">
        <f>'приложение 2 культура '!C195</f>
        <v>19851.8</v>
      </c>
      <c r="E178" s="51">
        <f>C178/C178</f>
        <v>1</v>
      </c>
    </row>
    <row r="179" spans="1:6">
      <c r="A179" s="64" t="s">
        <v>57</v>
      </c>
      <c r="B179" s="203">
        <f>'приложение 2 культура '!B196</f>
        <v>7.4</v>
      </c>
      <c r="C179" s="193">
        <f t="shared" si="59"/>
        <v>25461.711711711712</v>
      </c>
      <c r="D179" s="268">
        <f>'приложение 2 культура '!C196</f>
        <v>2261</v>
      </c>
      <c r="E179" s="51">
        <f>C179/C178</f>
        <v>0.48789707407565741</v>
      </c>
    </row>
    <row r="180" spans="1:6">
      <c r="A180" s="50" t="s">
        <v>61</v>
      </c>
      <c r="B180" s="183"/>
      <c r="C180" s="177"/>
      <c r="D180" s="267"/>
      <c r="E180" s="163"/>
    </row>
    <row r="181" spans="1:6">
      <c r="A181" s="180" t="s">
        <v>55</v>
      </c>
      <c r="B181" s="47">
        <f>B185+B189+B193+B197+B201+B205+B209+B213+B217+B221+B225+B229</f>
        <v>10.9</v>
      </c>
      <c r="C181" s="191">
        <f>D181/B181/12*1000</f>
        <v>56210.244648318047</v>
      </c>
      <c r="D181" s="266">
        <f>D185+D189+D193+D197+D201+D205+D209+D213+D217+D221+D225+D229</f>
        <v>7352.3</v>
      </c>
      <c r="E181" s="291">
        <f>C181/C182</f>
        <v>1.025853598660792</v>
      </c>
      <c r="F181" s="258"/>
    </row>
    <row r="182" spans="1:6">
      <c r="A182" s="180" t="s">
        <v>56</v>
      </c>
      <c r="B182" s="47">
        <f t="shared" ref="B182:D183" si="60">B186+B190+B194+B198+B202+B206+B210+B214+B218+B222+B226+B230</f>
        <v>42.4</v>
      </c>
      <c r="C182" s="191">
        <f t="shared" ref="C182:C183" si="61">D182/B182/12*1000</f>
        <v>54793.632075471702</v>
      </c>
      <c r="D182" s="266">
        <f t="shared" si="60"/>
        <v>27879</v>
      </c>
      <c r="E182" s="291">
        <f>C182/C182</f>
        <v>1</v>
      </c>
      <c r="F182" s="294"/>
    </row>
    <row r="183" spans="1:6">
      <c r="A183" s="180" t="s">
        <v>57</v>
      </c>
      <c r="B183" s="47">
        <f t="shared" si="60"/>
        <v>30.899999999999995</v>
      </c>
      <c r="C183" s="191">
        <f t="shared" si="61"/>
        <v>27661.542610571738</v>
      </c>
      <c r="D183" s="266">
        <f t="shared" si="60"/>
        <v>10256.9</v>
      </c>
      <c r="E183" s="291">
        <f>C183/C182</f>
        <v>0.5048313382925822</v>
      </c>
    </row>
    <row r="184" spans="1:6" ht="47.25" customHeight="1">
      <c r="A184" s="53" t="s">
        <v>95</v>
      </c>
      <c r="B184" s="54"/>
      <c r="C184" s="177"/>
      <c r="D184" s="269"/>
      <c r="E184" s="53"/>
    </row>
    <row r="185" spans="1:6">
      <c r="A185" s="64" t="s">
        <v>55</v>
      </c>
      <c r="B185" s="68">
        <f>'приложение 2 культура '!B200</f>
        <v>2</v>
      </c>
      <c r="C185" s="193">
        <f>D185/B185/12*1000</f>
        <v>73183.333333333343</v>
      </c>
      <c r="D185" s="264">
        <f>'приложение 2 культура '!C200</f>
        <v>1756.4</v>
      </c>
      <c r="E185" s="41">
        <f>C185/C186</f>
        <v>1.2119023660983814</v>
      </c>
    </row>
    <row r="186" spans="1:6">
      <c r="A186" s="64" t="s">
        <v>56</v>
      </c>
      <c r="B186" s="68">
        <f>'приложение 2 культура '!B201</f>
        <v>19.2</v>
      </c>
      <c r="C186" s="193">
        <f t="shared" ref="C186:C187" si="62">D186/B186/12*1000</f>
        <v>60387.152777777781</v>
      </c>
      <c r="D186" s="264">
        <f>'приложение 2 культура '!C201</f>
        <v>13913.2</v>
      </c>
      <c r="E186" s="41">
        <f>C186/C186</f>
        <v>1</v>
      </c>
    </row>
    <row r="187" spans="1:6">
      <c r="A187" s="64" t="s">
        <v>57</v>
      </c>
      <c r="B187" s="68">
        <f>'приложение 2 культура '!B202</f>
        <v>12.1</v>
      </c>
      <c r="C187" s="193">
        <f t="shared" si="62"/>
        <v>29814.738292011025</v>
      </c>
      <c r="D187" s="264">
        <f>'приложение 2 культура '!C202</f>
        <v>4329.1000000000004</v>
      </c>
      <c r="E187" s="41">
        <f>C187/C186</f>
        <v>0.49372651169244602</v>
      </c>
    </row>
    <row r="188" spans="1:6" ht="20.25" customHeight="1">
      <c r="A188" s="53" t="s">
        <v>96</v>
      </c>
      <c r="B188" s="54"/>
      <c r="C188" s="177"/>
      <c r="D188" s="269"/>
      <c r="E188" s="53"/>
    </row>
    <row r="189" spans="1:6">
      <c r="A189" s="64" t="s">
        <v>55</v>
      </c>
      <c r="B189" s="68">
        <f>'приложение 2 культура '!B206</f>
        <v>1</v>
      </c>
      <c r="C189" s="193">
        <f>D189/B189/12*1000</f>
        <v>65925</v>
      </c>
      <c r="D189" s="264">
        <f>'приложение 2 культура '!C206</f>
        <v>791.1</v>
      </c>
      <c r="E189" s="41">
        <f>C189/C190</f>
        <v>1.2128475061324613</v>
      </c>
    </row>
    <row r="190" spans="1:6">
      <c r="A190" s="64" t="s">
        <v>56</v>
      </c>
      <c r="B190" s="68">
        <f>'приложение 2 культура '!B207</f>
        <v>3</v>
      </c>
      <c r="C190" s="193">
        <f t="shared" ref="C190:C191" si="63">D190/B190/12*1000</f>
        <v>54355.555555555555</v>
      </c>
      <c r="D190" s="264">
        <f>'приложение 2 культура '!C207</f>
        <v>1956.8</v>
      </c>
      <c r="E190" s="41">
        <f>C190/C190</f>
        <v>1</v>
      </c>
    </row>
    <row r="191" spans="1:6">
      <c r="A191" s="64" t="s">
        <v>57</v>
      </c>
      <c r="B191" s="68">
        <f>'приложение 2 культура '!B208</f>
        <v>2</v>
      </c>
      <c r="C191" s="193">
        <f t="shared" si="63"/>
        <v>25270.833333333332</v>
      </c>
      <c r="D191" s="264">
        <f>'приложение 2 культура '!C208</f>
        <v>606.5</v>
      </c>
      <c r="E191" s="41">
        <f>C191/C190</f>
        <v>0.46491721177432543</v>
      </c>
    </row>
    <row r="192" spans="1:6" ht="33" customHeight="1">
      <c r="A192" s="53" t="s">
        <v>97</v>
      </c>
      <c r="B192" s="54"/>
      <c r="C192" s="177"/>
      <c r="D192" s="269"/>
      <c r="E192" s="53"/>
    </row>
    <row r="193" spans="1:5">
      <c r="A193" s="64" t="s">
        <v>55</v>
      </c>
      <c r="B193" s="184">
        <f>'приложение 2 культура '!B212</f>
        <v>1</v>
      </c>
      <c r="C193" s="193">
        <f>D193/B193/12*1000</f>
        <v>78241.666666666657</v>
      </c>
      <c r="D193" s="264">
        <f>'приложение 2 культура '!C212</f>
        <v>938.9</v>
      </c>
      <c r="E193" s="41">
        <f>C193/C194</f>
        <v>1.3900125270470329</v>
      </c>
    </row>
    <row r="194" spans="1:5">
      <c r="A194" s="64" t="s">
        <v>56</v>
      </c>
      <c r="B194" s="184">
        <f>'приложение 2 культура '!B213</f>
        <v>3.9</v>
      </c>
      <c r="C194" s="193">
        <f t="shared" ref="C194:C195" si="64">D194/B194/12*1000</f>
        <v>56288.461538461546</v>
      </c>
      <c r="D194" s="264">
        <f>'приложение 2 культура '!C213</f>
        <v>2634.3</v>
      </c>
      <c r="E194" s="41">
        <f>C194/C194</f>
        <v>1</v>
      </c>
    </row>
    <row r="195" spans="1:5">
      <c r="A195" s="64" t="s">
        <v>57</v>
      </c>
      <c r="B195" s="184">
        <f>'приложение 2 культура '!B214</f>
        <v>1.8</v>
      </c>
      <c r="C195" s="193">
        <f t="shared" si="64"/>
        <v>25240.740740740745</v>
      </c>
      <c r="D195" s="264">
        <f>'приложение 2 культура '!C214</f>
        <v>545.20000000000005</v>
      </c>
      <c r="E195" s="41">
        <f>C195/C194</f>
        <v>0.44841766946310846</v>
      </c>
    </row>
    <row r="196" spans="1:5" ht="36" customHeight="1">
      <c r="A196" s="53" t="s">
        <v>98</v>
      </c>
      <c r="B196" s="54"/>
      <c r="C196" s="177"/>
      <c r="D196" s="269"/>
      <c r="E196" s="53"/>
    </row>
    <row r="197" spans="1:5">
      <c r="A197" s="64" t="s">
        <v>55</v>
      </c>
      <c r="B197" s="184">
        <f>'приложение 2 культура '!B218</f>
        <v>0</v>
      </c>
      <c r="C197" s="193" t="e">
        <f>D197/B197/12*1000</f>
        <v>#DIV/0!</v>
      </c>
      <c r="D197" s="264">
        <f>'приложение 2 культура '!C218</f>
        <v>0</v>
      </c>
      <c r="E197" s="41" t="e">
        <f>C197/C198</f>
        <v>#DIV/0!</v>
      </c>
    </row>
    <row r="198" spans="1:5">
      <c r="A198" s="64" t="s">
        <v>56</v>
      </c>
      <c r="B198" s="184">
        <f>'приложение 2 культура '!B219</f>
        <v>3.4</v>
      </c>
      <c r="C198" s="193">
        <f t="shared" ref="C198:C199" si="65">D198/B198/12*1000</f>
        <v>43210.784313725489</v>
      </c>
      <c r="D198" s="264">
        <f>'приложение 2 культура '!C219</f>
        <v>1763</v>
      </c>
      <c r="E198" s="41">
        <f>C198/C198</f>
        <v>1</v>
      </c>
    </row>
    <row r="199" spans="1:5">
      <c r="A199" s="64" t="s">
        <v>57</v>
      </c>
      <c r="B199" s="184">
        <f>'приложение 2 культура '!B220</f>
        <v>1</v>
      </c>
      <c r="C199" s="193">
        <f t="shared" si="65"/>
        <v>24166.666666666668</v>
      </c>
      <c r="D199" s="264">
        <f>'приложение 2 культура '!C220</f>
        <v>290</v>
      </c>
      <c r="E199" s="41">
        <f>C199/C198</f>
        <v>0.55927396483267167</v>
      </c>
    </row>
    <row r="200" spans="1:5">
      <c r="A200" s="53" t="s">
        <v>99</v>
      </c>
      <c r="B200" s="54"/>
      <c r="C200" s="177"/>
      <c r="D200" s="269"/>
      <c r="E200" s="53"/>
    </row>
    <row r="201" spans="1:5">
      <c r="A201" s="64" t="s">
        <v>55</v>
      </c>
      <c r="B201" s="184">
        <f>'приложение 2 культура '!B224</f>
        <v>1</v>
      </c>
      <c r="C201" s="193">
        <f>D201/B201/12*1000</f>
        <v>56366.666666666664</v>
      </c>
      <c r="D201" s="264">
        <f>'приложение 2 культура '!C224</f>
        <v>676.4</v>
      </c>
      <c r="E201" s="41">
        <f>C201/C202</f>
        <v>1.1236813688844587</v>
      </c>
    </row>
    <row r="202" spans="1:5">
      <c r="A202" s="64" t="s">
        <v>56</v>
      </c>
      <c r="B202" s="184">
        <f>'приложение 2 культура '!B225</f>
        <v>2</v>
      </c>
      <c r="C202" s="193">
        <f t="shared" ref="C202:C203" si="66">D202/B202/12*1000</f>
        <v>50162.5</v>
      </c>
      <c r="D202" s="264">
        <f>'приложение 2 культура '!C225</f>
        <v>1203.9000000000001</v>
      </c>
      <c r="E202" s="41">
        <f>C202/C202</f>
        <v>1</v>
      </c>
    </row>
    <row r="203" spans="1:5">
      <c r="A203" s="64" t="s">
        <v>57</v>
      </c>
      <c r="B203" s="184">
        <f>'приложение 2 культура '!B226</f>
        <v>1.7</v>
      </c>
      <c r="C203" s="193">
        <f t="shared" si="66"/>
        <v>25068.627450980392</v>
      </c>
      <c r="D203" s="264">
        <f>'приложение 2 культура '!C226</f>
        <v>511.4</v>
      </c>
      <c r="E203" s="41">
        <f>C203/C202</f>
        <v>0.49974836682741874</v>
      </c>
    </row>
    <row r="204" spans="1:5" ht="21" customHeight="1">
      <c r="A204" s="53" t="s">
        <v>100</v>
      </c>
      <c r="B204" s="54"/>
      <c r="C204" s="177"/>
      <c r="D204" s="269"/>
      <c r="E204" s="53"/>
    </row>
    <row r="205" spans="1:5">
      <c r="A205" s="64" t="s">
        <v>55</v>
      </c>
      <c r="B205" s="184">
        <f>'приложение 2 культура '!B230</f>
        <v>1</v>
      </c>
      <c r="C205" s="193">
        <f>D205/B205/12*1000</f>
        <v>47600</v>
      </c>
      <c r="D205" s="264">
        <f>'приложение 2 культура '!C230</f>
        <v>571.20000000000005</v>
      </c>
      <c r="E205" s="41" t="e">
        <f>C205/C206</f>
        <v>#DIV/0!</v>
      </c>
    </row>
    <row r="206" spans="1:5">
      <c r="A206" s="64" t="s">
        <v>56</v>
      </c>
      <c r="B206" s="184">
        <f>'приложение 2 культура '!B231</f>
        <v>0</v>
      </c>
      <c r="C206" s="193" t="e">
        <f t="shared" ref="C206:C207" si="67">D206/B206/12*1000</f>
        <v>#DIV/0!</v>
      </c>
      <c r="D206" s="264">
        <f>'приложение 2 культура '!C231</f>
        <v>0</v>
      </c>
      <c r="E206" s="41" t="e">
        <f>C206/C206</f>
        <v>#DIV/0!</v>
      </c>
    </row>
    <row r="207" spans="1:5">
      <c r="A207" s="64" t="s">
        <v>57</v>
      </c>
      <c r="B207" s="184">
        <f>'приложение 2 культура '!B232</f>
        <v>1</v>
      </c>
      <c r="C207" s="193">
        <f t="shared" si="67"/>
        <v>25958.333333333332</v>
      </c>
      <c r="D207" s="264">
        <f>'приложение 2 культура '!C232</f>
        <v>311.5</v>
      </c>
      <c r="E207" s="41" t="e">
        <f>C207/C206</f>
        <v>#DIV/0!</v>
      </c>
    </row>
    <row r="208" spans="1:5" ht="31.5" customHeight="1">
      <c r="A208" s="53" t="s">
        <v>101</v>
      </c>
      <c r="B208" s="54"/>
      <c r="C208" s="177"/>
      <c r="D208" s="269"/>
      <c r="E208" s="53"/>
    </row>
    <row r="209" spans="1:5">
      <c r="A209" s="64" t="s">
        <v>55</v>
      </c>
      <c r="B209" s="184">
        <f>'приложение 2 культура '!B236</f>
        <v>0.9</v>
      </c>
      <c r="C209" s="193">
        <f>D209/B209/12*1000</f>
        <v>48685.185185185182</v>
      </c>
      <c r="D209" s="264">
        <f>'приложение 2 культура '!C236</f>
        <v>525.79999999999995</v>
      </c>
      <c r="E209" s="41">
        <f>C209/C210</f>
        <v>0.9722857869310958</v>
      </c>
    </row>
    <row r="210" spans="1:5">
      <c r="A210" s="64" t="s">
        <v>56</v>
      </c>
      <c r="B210" s="184">
        <f>'приложение 2 культура '!B237</f>
        <v>0.8</v>
      </c>
      <c r="C210" s="193">
        <f t="shared" ref="C210:C211" si="68">D210/B210/12*1000</f>
        <v>50072.916666666664</v>
      </c>
      <c r="D210" s="264">
        <f>'приложение 2 культура '!C237</f>
        <v>480.7</v>
      </c>
      <c r="E210" s="41">
        <f>C210/C210</f>
        <v>1</v>
      </c>
    </row>
    <row r="211" spans="1:5">
      <c r="A211" s="64" t="s">
        <v>57</v>
      </c>
      <c r="B211" s="184">
        <f>'приложение 2 культура '!B238</f>
        <v>1.7</v>
      </c>
      <c r="C211" s="193">
        <f t="shared" si="68"/>
        <v>25436.274509803923</v>
      </c>
      <c r="D211" s="264">
        <f>'приложение 2 культура '!C238</f>
        <v>518.9</v>
      </c>
      <c r="E211" s="41">
        <f>C211/C210</f>
        <v>0.50798467920557033</v>
      </c>
    </row>
    <row r="212" spans="1:5" ht="33" customHeight="1">
      <c r="A212" s="53" t="s">
        <v>102</v>
      </c>
      <c r="B212" s="54"/>
      <c r="C212" s="177"/>
      <c r="D212" s="269"/>
      <c r="E212" s="53"/>
    </row>
    <row r="213" spans="1:5">
      <c r="A213" s="64" t="s">
        <v>55</v>
      </c>
      <c r="B213" s="184">
        <f>'приложение 2 культура '!B242</f>
        <v>1</v>
      </c>
      <c r="C213" s="193">
        <f>D213/B213/12*1000</f>
        <v>42983.333333333328</v>
      </c>
      <c r="D213" s="264">
        <f>'приложение 2 культура '!C242</f>
        <v>515.79999999999995</v>
      </c>
      <c r="E213" s="41">
        <f>C213/C214</f>
        <v>1.0902557598816316</v>
      </c>
    </row>
    <row r="214" spans="1:5">
      <c r="A214" s="64" t="s">
        <v>56</v>
      </c>
      <c r="B214" s="184">
        <f>'приложение 2 культура '!B243</f>
        <v>3</v>
      </c>
      <c r="C214" s="193">
        <f t="shared" ref="C214:C215" si="69">D214/B214/12*1000</f>
        <v>39425</v>
      </c>
      <c r="D214" s="264">
        <f>'приложение 2 культура '!C243</f>
        <v>1419.3</v>
      </c>
      <c r="E214" s="41">
        <f>C214/C214</f>
        <v>1</v>
      </c>
    </row>
    <row r="215" spans="1:5">
      <c r="A215" s="64" t="s">
        <v>57</v>
      </c>
      <c r="B215" s="184">
        <f>'приложение 2 культура '!B244</f>
        <v>1.5</v>
      </c>
      <c r="C215" s="193">
        <f t="shared" si="69"/>
        <v>24299.999999999996</v>
      </c>
      <c r="D215" s="264">
        <f>'приложение 2 культура '!C244</f>
        <v>437.4</v>
      </c>
      <c r="E215" s="41">
        <f>C215/C214</f>
        <v>0.61636017755231443</v>
      </c>
    </row>
    <row r="216" spans="1:5" ht="35.25" customHeight="1">
      <c r="A216" s="53" t="s">
        <v>103</v>
      </c>
      <c r="B216" s="54"/>
      <c r="C216" s="177"/>
      <c r="D216" s="269"/>
      <c r="E216" s="53"/>
    </row>
    <row r="217" spans="1:5">
      <c r="A217" s="64" t="s">
        <v>55</v>
      </c>
      <c r="B217" s="184">
        <f>'приложение 2 культура '!B248</f>
        <v>1</v>
      </c>
      <c r="C217" s="193">
        <f>D217/B217/12*1000</f>
        <v>45500</v>
      </c>
      <c r="D217" s="264">
        <f>'приложение 2 культура '!C248</f>
        <v>546</v>
      </c>
      <c r="E217" s="41">
        <f>C217/C218</f>
        <v>1.0767107079471503</v>
      </c>
    </row>
    <row r="218" spans="1:5">
      <c r="A218" s="64" t="s">
        <v>56</v>
      </c>
      <c r="B218" s="184">
        <f>'приложение 2 культура '!B249</f>
        <v>1</v>
      </c>
      <c r="C218" s="193">
        <f t="shared" ref="C218:C219" si="70">D218/B218/12*1000</f>
        <v>42258.333333333336</v>
      </c>
      <c r="D218" s="264">
        <f>'приложение 2 культура '!C249</f>
        <v>507.1</v>
      </c>
      <c r="E218" s="41">
        <f>C218/C218</f>
        <v>1</v>
      </c>
    </row>
    <row r="219" spans="1:5">
      <c r="A219" s="64" t="s">
        <v>57</v>
      </c>
      <c r="B219" s="184">
        <f>'приложение 2 культура '!B250</f>
        <v>2.2000000000000002</v>
      </c>
      <c r="C219" s="193">
        <f t="shared" si="70"/>
        <v>26034.090909090908</v>
      </c>
      <c r="D219" s="264">
        <f>'приложение 2 культура '!C250</f>
        <v>687.3</v>
      </c>
      <c r="E219" s="41">
        <f>C219/C218</f>
        <v>0.61606998798874157</v>
      </c>
    </row>
    <row r="220" spans="1:5" ht="31.5">
      <c r="A220" s="53" t="s">
        <v>104</v>
      </c>
      <c r="B220" s="54"/>
      <c r="C220" s="177"/>
      <c r="D220" s="269"/>
      <c r="E220" s="53"/>
    </row>
    <row r="221" spans="1:5">
      <c r="A221" s="64" t="s">
        <v>55</v>
      </c>
      <c r="B221" s="184">
        <f>'приложение 2 культура '!B254</f>
        <v>1</v>
      </c>
      <c r="C221" s="193">
        <f>D221/B221/12*1000</f>
        <v>45166.666666666664</v>
      </c>
      <c r="D221" s="264">
        <f>'приложение 2 культура '!C254</f>
        <v>542</v>
      </c>
      <c r="E221" s="41" t="e">
        <f>C221/C222</f>
        <v>#DIV/0!</v>
      </c>
    </row>
    <row r="222" spans="1:5">
      <c r="A222" s="64" t="s">
        <v>56</v>
      </c>
      <c r="B222" s="184">
        <f>'приложение 2 культура '!B255</f>
        <v>0</v>
      </c>
      <c r="C222" s="193" t="e">
        <f t="shared" ref="C222:C223" si="71">D222/B222/12*1000</f>
        <v>#DIV/0!</v>
      </c>
      <c r="D222" s="264">
        <f>'приложение 2 культура '!C255</f>
        <v>0</v>
      </c>
      <c r="E222" s="41" t="e">
        <f>C222/C222</f>
        <v>#DIV/0!</v>
      </c>
    </row>
    <row r="223" spans="1:5">
      <c r="A223" s="64" t="s">
        <v>57</v>
      </c>
      <c r="B223" s="184">
        <f>'приложение 2 культура '!B256</f>
        <v>1.8</v>
      </c>
      <c r="C223" s="193">
        <f t="shared" si="71"/>
        <v>26583.333333333332</v>
      </c>
      <c r="D223" s="264">
        <f>'приложение 2 культура '!C256</f>
        <v>574.20000000000005</v>
      </c>
      <c r="E223" s="41" t="e">
        <f>C223/C222</f>
        <v>#DIV/0!</v>
      </c>
    </row>
    <row r="224" spans="1:5" ht="36" customHeight="1">
      <c r="A224" s="53" t="s">
        <v>105</v>
      </c>
      <c r="B224" s="54"/>
      <c r="C224" s="177"/>
      <c r="D224" s="269"/>
      <c r="E224" s="53"/>
    </row>
    <row r="225" spans="1:8">
      <c r="A225" s="64" t="s">
        <v>55</v>
      </c>
      <c r="B225" s="184">
        <f>'приложение 2 культура '!B260</f>
        <v>0</v>
      </c>
      <c r="C225" s="193" t="e">
        <f>D225/B225/12*1000</f>
        <v>#DIV/0!</v>
      </c>
      <c r="D225" s="264">
        <f>'приложение 2 культура '!C260</f>
        <v>0</v>
      </c>
      <c r="E225" s="41" t="e">
        <f>C225/C226</f>
        <v>#DIV/0!</v>
      </c>
    </row>
    <row r="226" spans="1:8">
      <c r="A226" s="64" t="s">
        <v>56</v>
      </c>
      <c r="B226" s="184">
        <f>'приложение 2 культура '!B261</f>
        <v>6.1</v>
      </c>
      <c r="C226" s="193">
        <f t="shared" ref="C226:C227" si="72">D226/B226/12*1000</f>
        <v>54654.371584699453</v>
      </c>
      <c r="D226" s="264">
        <f>'приложение 2 культура '!C261</f>
        <v>4000.7</v>
      </c>
      <c r="E226" s="41">
        <f>C226/C226</f>
        <v>1</v>
      </c>
    </row>
    <row r="227" spans="1:8">
      <c r="A227" s="64" t="s">
        <v>57</v>
      </c>
      <c r="B227" s="184">
        <f>'приложение 2 культура '!B262</f>
        <v>3.4</v>
      </c>
      <c r="C227" s="193">
        <f t="shared" si="72"/>
        <v>29884.803921568629</v>
      </c>
      <c r="D227" s="264">
        <f>'приложение 2 культура '!C262</f>
        <v>1219.3</v>
      </c>
      <c r="E227" s="41">
        <f>C227/C226</f>
        <v>0.54679622242578141</v>
      </c>
    </row>
    <row r="228" spans="1:8" ht="34.5" customHeight="1">
      <c r="A228" s="53" t="s">
        <v>106</v>
      </c>
      <c r="B228" s="54"/>
      <c r="C228" s="177"/>
      <c r="D228" s="269"/>
      <c r="E228" s="53"/>
    </row>
    <row r="229" spans="1:8">
      <c r="A229" s="64" t="s">
        <v>55</v>
      </c>
      <c r="B229" s="184">
        <f>'приложение 2 культура '!B266</f>
        <v>1</v>
      </c>
      <c r="C229" s="193">
        <f>D229/B229/12*1000</f>
        <v>40725</v>
      </c>
      <c r="D229" s="264">
        <f>'приложение 2 культура '!C266</f>
        <v>488.7</v>
      </c>
      <c r="E229" s="41" t="e">
        <f>C229/C230</f>
        <v>#DIV/0!</v>
      </c>
    </row>
    <row r="230" spans="1:8">
      <c r="A230" s="64" t="s">
        <v>56</v>
      </c>
      <c r="B230" s="184">
        <f>'приложение 2 культура '!B267</f>
        <v>0</v>
      </c>
      <c r="C230" s="193" t="e">
        <f t="shared" ref="C230:C231" si="73">D230/B230/12*1000</f>
        <v>#DIV/0!</v>
      </c>
      <c r="D230" s="264">
        <f>'приложение 2 культура '!C267</f>
        <v>0</v>
      </c>
      <c r="E230" s="41" t="e">
        <f>C230/C230</f>
        <v>#DIV/0!</v>
      </c>
    </row>
    <row r="231" spans="1:8">
      <c r="A231" s="64" t="s">
        <v>57</v>
      </c>
      <c r="B231" s="184">
        <f>'приложение 2 культура '!B268</f>
        <v>0.7</v>
      </c>
      <c r="C231" s="193">
        <f t="shared" si="73"/>
        <v>26916.666666666668</v>
      </c>
      <c r="D231" s="264">
        <f>'приложение 2 культура '!C268</f>
        <v>226.1</v>
      </c>
      <c r="E231" s="41" t="e">
        <f>C231/C230</f>
        <v>#DIV/0!</v>
      </c>
    </row>
    <row r="232" spans="1:8" ht="19.5">
      <c r="A232" s="838" t="s">
        <v>27</v>
      </c>
      <c r="B232" s="839"/>
      <c r="C232" s="839"/>
      <c r="D232" s="839"/>
      <c r="E232" s="839"/>
    </row>
    <row r="233" spans="1:8">
      <c r="A233" s="197" t="s">
        <v>55</v>
      </c>
      <c r="B233" s="47">
        <f>'приложение 2 культура '!B291</f>
        <v>3</v>
      </c>
      <c r="C233" s="198">
        <f>D233/B233/12*1000</f>
        <v>46652.777777777781</v>
      </c>
      <c r="D233" s="266">
        <f>'приложение 2 культура '!C291</f>
        <v>1679.5</v>
      </c>
      <c r="E233" s="175">
        <f>C233/C234</f>
        <v>1.2752232995412065</v>
      </c>
      <c r="F233" s="258">
        <f>B238+B243</f>
        <v>3</v>
      </c>
      <c r="G233" s="258">
        <f>H233/F233/12*1000</f>
        <v>46652.777777777781</v>
      </c>
      <c r="H233" s="258">
        <f>D238+D243</f>
        <v>1679.5</v>
      </c>
    </row>
    <row r="234" spans="1:8">
      <c r="A234" s="197" t="s">
        <v>56</v>
      </c>
      <c r="B234" s="47">
        <f>'приложение 2 культура '!B292</f>
        <v>49.5</v>
      </c>
      <c r="C234" s="198">
        <f t="shared" ref="C234:C235" si="74">D234/B234/12*1000</f>
        <v>36584.006734006733</v>
      </c>
      <c r="D234" s="266">
        <f>'приложение 2 культура '!C292</f>
        <v>21730.9</v>
      </c>
      <c r="E234" s="175">
        <f>C234/C234</f>
        <v>1</v>
      </c>
      <c r="F234" s="258">
        <f t="shared" ref="F234:F235" si="75">B239+B244</f>
        <v>49.5</v>
      </c>
      <c r="G234" s="258">
        <f t="shared" ref="G234:G235" si="76">H234/F234/12*1000</f>
        <v>36584.006734006733</v>
      </c>
      <c r="H234" s="258">
        <f t="shared" ref="H234:H235" si="77">D239+D244</f>
        <v>21730.9</v>
      </c>
    </row>
    <row r="235" spans="1:8">
      <c r="A235" s="197" t="s">
        <v>57</v>
      </c>
      <c r="B235" s="47">
        <f>'приложение 2 культура '!B293</f>
        <v>12.5</v>
      </c>
      <c r="C235" s="198">
        <f t="shared" si="74"/>
        <v>20308.666666666664</v>
      </c>
      <c r="D235" s="266">
        <f>'приложение 2 культура '!C293</f>
        <v>3046.2999999999997</v>
      </c>
      <c r="E235" s="175">
        <f>C235/C234</f>
        <v>0.55512417801379599</v>
      </c>
      <c r="F235" s="258">
        <f t="shared" si="75"/>
        <v>12.5</v>
      </c>
      <c r="G235" s="258">
        <f t="shared" si="76"/>
        <v>20308.666666666664</v>
      </c>
      <c r="H235" s="258">
        <f t="shared" si="77"/>
        <v>3046.2999999999997</v>
      </c>
    </row>
    <row r="236" spans="1:8">
      <c r="A236" s="65" t="s">
        <v>58</v>
      </c>
      <c r="B236" s="188"/>
      <c r="C236" s="179"/>
      <c r="D236" s="272"/>
      <c r="E236" s="71"/>
    </row>
    <row r="237" spans="1:8" ht="47.25">
      <c r="A237" s="69" t="s">
        <v>107</v>
      </c>
      <c r="B237" s="67"/>
      <c r="C237" s="42"/>
      <c r="D237" s="268"/>
      <c r="E237" s="41"/>
    </row>
    <row r="238" spans="1:8">
      <c r="A238" s="64" t="s">
        <v>55</v>
      </c>
      <c r="B238" s="203">
        <f>'приложение 2 культура '!B279</f>
        <v>1</v>
      </c>
      <c r="C238" s="193">
        <f>D238/B238/12*1000</f>
        <v>46650</v>
      </c>
      <c r="D238" s="268">
        <f>'приложение 2 культура '!C279</f>
        <v>559.79999999999995</v>
      </c>
      <c r="E238" s="41">
        <f>C238/C239</f>
        <v>1.2754728899015306</v>
      </c>
    </row>
    <row r="239" spans="1:8">
      <c r="A239" s="64" t="s">
        <v>56</v>
      </c>
      <c r="B239" s="203">
        <f>'приложение 2 культура '!B280</f>
        <v>20.2</v>
      </c>
      <c r="C239" s="193">
        <f t="shared" ref="C239:C240" si="78">D239/B239/12*1000</f>
        <v>36574.669966996698</v>
      </c>
      <c r="D239" s="268">
        <f>'приложение 2 культура '!C280</f>
        <v>8865.7000000000007</v>
      </c>
      <c r="E239" s="41">
        <f>C239/C239</f>
        <v>1</v>
      </c>
    </row>
    <row r="240" spans="1:8">
      <c r="A240" s="64" t="s">
        <v>57</v>
      </c>
      <c r="B240" s="203">
        <f>'приложение 2 культура '!B281</f>
        <v>1.2</v>
      </c>
      <c r="C240" s="193">
        <f t="shared" si="78"/>
        <v>18062.500000000004</v>
      </c>
      <c r="D240" s="268">
        <f>'приложение 2 культура '!C281</f>
        <v>260.10000000000002</v>
      </c>
      <c r="E240" s="41">
        <f>C240/C239</f>
        <v>0.4938527132657321</v>
      </c>
    </row>
    <row r="241" spans="1:6765">
      <c r="A241" s="50" t="s">
        <v>61</v>
      </c>
      <c r="B241" s="189"/>
      <c r="C241" s="179"/>
      <c r="D241" s="273"/>
      <c r="E241" s="256"/>
    </row>
    <row r="242" spans="1:6765" ht="47.25">
      <c r="A242" s="69" t="s">
        <v>108</v>
      </c>
      <c r="B242" s="67"/>
      <c r="C242" s="42"/>
      <c r="D242" s="268"/>
      <c r="E242" s="41"/>
    </row>
    <row r="243" spans="1:6765">
      <c r="A243" s="64" t="s">
        <v>55</v>
      </c>
      <c r="B243" s="203">
        <f>'приложение 2 культура '!B285</f>
        <v>2</v>
      </c>
      <c r="C243" s="193">
        <f>D243/B243/12*1000</f>
        <v>46654.166666666672</v>
      </c>
      <c r="D243" s="268">
        <f>'приложение 2 культура '!C285</f>
        <v>1119.7</v>
      </c>
      <c r="E243" s="41">
        <f>C243/C244</f>
        <v>1.275036921307092</v>
      </c>
    </row>
    <row r="244" spans="1:6765">
      <c r="A244" s="64" t="s">
        <v>56</v>
      </c>
      <c r="B244" s="203">
        <f>'приложение 2 культура '!B286</f>
        <v>29.3</v>
      </c>
      <c r="C244" s="193">
        <f t="shared" ref="C244:C245" si="79">D244/B244/12*1000</f>
        <v>36590.443686006831</v>
      </c>
      <c r="D244" s="268">
        <f>'приложение 2 культура '!C286</f>
        <v>12865.2</v>
      </c>
      <c r="E244" s="41">
        <f>C244/C244</f>
        <v>1</v>
      </c>
    </row>
    <row r="245" spans="1:6765">
      <c r="A245" s="64" t="s">
        <v>57</v>
      </c>
      <c r="B245" s="203">
        <f>'приложение 2 культура '!B287</f>
        <v>11.3</v>
      </c>
      <c r="C245" s="193">
        <f t="shared" si="79"/>
        <v>20547.197640117989</v>
      </c>
      <c r="D245" s="268">
        <f>'приложение 2 культура '!C287</f>
        <v>2786.2</v>
      </c>
      <c r="E245" s="41">
        <f>C245/C244</f>
        <v>0.56154546297496222</v>
      </c>
    </row>
    <row r="246" spans="1:6765" ht="19.5">
      <c r="A246" s="838" t="s">
        <v>109</v>
      </c>
      <c r="B246" s="839"/>
      <c r="C246" s="839"/>
      <c r="D246" s="839"/>
      <c r="E246" s="839"/>
    </row>
    <row r="247" spans="1:6765">
      <c r="A247" s="197" t="s">
        <v>55</v>
      </c>
      <c r="B247" s="47">
        <f>'приложение 2 культура '!B310</f>
        <v>2.9</v>
      </c>
      <c r="C247" s="198">
        <f>D247/B247/12*1000</f>
        <v>79890.80459770115</v>
      </c>
      <c r="D247" s="266">
        <f>'приложение 2 культура '!C310</f>
        <v>2780.2</v>
      </c>
      <c r="E247" s="175">
        <f>C247/C248</f>
        <v>1.8676819065175929</v>
      </c>
      <c r="F247" s="258">
        <f>B252+B257</f>
        <v>2.9</v>
      </c>
      <c r="G247" s="258">
        <f>H247/F247/12*1000</f>
        <v>79890.80459770115</v>
      </c>
      <c r="H247" s="258">
        <f>D252+D257</f>
        <v>2780.2</v>
      </c>
    </row>
    <row r="248" spans="1:6765">
      <c r="A248" s="197" t="s">
        <v>56</v>
      </c>
      <c r="B248" s="47">
        <f>'приложение 2 культура '!B311</f>
        <v>39.400000000000006</v>
      </c>
      <c r="C248" s="198">
        <f t="shared" ref="C248:C249" si="80">D248/B248/12*1000</f>
        <v>42775.380710659898</v>
      </c>
      <c r="D248" s="266">
        <f>'приложение 2 культура '!C311</f>
        <v>20224.2</v>
      </c>
      <c r="E248" s="175">
        <f>C248/C248</f>
        <v>1</v>
      </c>
      <c r="F248" s="258">
        <f t="shared" ref="F248:F249" si="81">B253+B258</f>
        <v>39.400000000000006</v>
      </c>
      <c r="G248" s="258">
        <f t="shared" ref="G248:G249" si="82">H248/F248/12*1000</f>
        <v>42775.380710659898</v>
      </c>
      <c r="H248" s="258">
        <f t="shared" ref="H248:H249" si="83">D253+D258</f>
        <v>20224.2</v>
      </c>
    </row>
    <row r="249" spans="1:6765">
      <c r="A249" s="197" t="s">
        <v>57</v>
      </c>
      <c r="B249" s="47">
        <f>'приложение 2 культура '!B312</f>
        <v>16.899999999999999</v>
      </c>
      <c r="C249" s="198">
        <f t="shared" si="80"/>
        <v>25757.396449704142</v>
      </c>
      <c r="D249" s="266">
        <f>'приложение 2 культура '!C312</f>
        <v>5223.5999999999995</v>
      </c>
      <c r="E249" s="175">
        <f>C249/C248</f>
        <v>0.60215469790746323</v>
      </c>
      <c r="F249" s="258">
        <f t="shared" si="81"/>
        <v>16.899999999999999</v>
      </c>
      <c r="G249" s="258">
        <f t="shared" si="82"/>
        <v>25757.396449704142</v>
      </c>
      <c r="H249" s="258">
        <f t="shared" si="83"/>
        <v>5223.5999999999995</v>
      </c>
    </row>
    <row r="250" spans="1:6765" s="71" customFormat="1">
      <c r="A250" s="65" t="s">
        <v>58</v>
      </c>
      <c r="B250" s="47"/>
      <c r="C250" s="179"/>
      <c r="D250" s="272"/>
      <c r="F250" s="295"/>
      <c r="G250" s="290"/>
      <c r="H250" s="295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70"/>
      <c r="AB250" s="70"/>
      <c r="AC250" s="70"/>
      <c r="AD250" s="70"/>
      <c r="AE250" s="70"/>
      <c r="AF250" s="70"/>
      <c r="AG250" s="70"/>
      <c r="AH250" s="70"/>
      <c r="AI250" s="70"/>
      <c r="AJ250" s="70"/>
      <c r="AK250" s="70"/>
      <c r="AL250" s="70"/>
      <c r="AM250" s="70"/>
      <c r="AN250" s="70"/>
      <c r="AO250" s="70"/>
      <c r="AP250" s="70"/>
      <c r="AQ250" s="70"/>
      <c r="AR250" s="70"/>
      <c r="AS250" s="70"/>
      <c r="AT250" s="70"/>
      <c r="AU250" s="70"/>
      <c r="AV250" s="70"/>
      <c r="AW250" s="70"/>
      <c r="AX250" s="70"/>
      <c r="AY250" s="70"/>
      <c r="AZ250" s="70"/>
      <c r="BA250" s="70"/>
      <c r="BB250" s="70"/>
      <c r="BC250" s="70"/>
      <c r="BD250" s="70"/>
      <c r="BE250" s="70"/>
      <c r="BF250" s="70"/>
      <c r="BG250" s="70"/>
      <c r="BH250" s="70"/>
      <c r="BI250" s="70"/>
      <c r="BJ250" s="70"/>
      <c r="BK250" s="70"/>
      <c r="BL250" s="70"/>
      <c r="BM250" s="70"/>
      <c r="BN250" s="70"/>
      <c r="BO250" s="70"/>
      <c r="BP250" s="70"/>
      <c r="BQ250" s="70"/>
      <c r="BR250" s="70"/>
      <c r="BS250" s="70"/>
      <c r="BT250" s="70"/>
      <c r="BU250" s="70"/>
      <c r="BV250" s="70"/>
      <c r="BW250" s="70"/>
      <c r="BX250" s="70"/>
      <c r="BY250" s="70"/>
      <c r="BZ250" s="70"/>
      <c r="CA250" s="70"/>
      <c r="CB250" s="70"/>
      <c r="CC250" s="70"/>
      <c r="CD250" s="70"/>
      <c r="CE250" s="70"/>
      <c r="CF250" s="70"/>
      <c r="CG250" s="70"/>
      <c r="CH250" s="70"/>
      <c r="CI250" s="70"/>
      <c r="CJ250" s="70"/>
      <c r="CK250" s="70"/>
      <c r="CL250" s="70"/>
      <c r="CM250" s="70"/>
      <c r="CN250" s="70"/>
      <c r="CO250" s="70"/>
      <c r="CP250" s="70"/>
      <c r="CQ250" s="70"/>
      <c r="CR250" s="70"/>
      <c r="CS250" s="70"/>
      <c r="CT250" s="70"/>
      <c r="CU250" s="70"/>
      <c r="CV250" s="70"/>
      <c r="CW250" s="70"/>
      <c r="CX250" s="70"/>
      <c r="CY250" s="70"/>
      <c r="CZ250" s="70"/>
      <c r="DA250" s="70"/>
      <c r="DB250" s="70"/>
      <c r="DC250" s="70"/>
      <c r="DD250" s="70"/>
      <c r="DE250" s="70"/>
      <c r="DF250" s="70"/>
      <c r="DG250" s="70"/>
      <c r="DH250" s="70"/>
      <c r="DI250" s="70"/>
      <c r="DJ250" s="70"/>
      <c r="DK250" s="70"/>
      <c r="DL250" s="70"/>
      <c r="DM250" s="70"/>
      <c r="DN250" s="70"/>
      <c r="DO250" s="70"/>
      <c r="DP250" s="70"/>
      <c r="DQ250" s="70"/>
      <c r="DR250" s="70"/>
      <c r="DS250" s="70"/>
      <c r="DT250" s="70"/>
      <c r="DU250" s="70"/>
      <c r="DV250" s="70"/>
      <c r="DW250" s="70"/>
      <c r="DX250" s="70"/>
      <c r="DY250" s="70"/>
      <c r="DZ250" s="70"/>
      <c r="EA250" s="70"/>
      <c r="EB250" s="70"/>
      <c r="EC250" s="70"/>
      <c r="ED250" s="70"/>
      <c r="EE250" s="70"/>
      <c r="EF250" s="70"/>
      <c r="EG250" s="70"/>
      <c r="EH250" s="70"/>
      <c r="EI250" s="70"/>
      <c r="EJ250" s="70"/>
      <c r="EK250" s="70"/>
      <c r="EL250" s="70"/>
      <c r="EM250" s="70"/>
      <c r="EN250" s="70"/>
      <c r="EO250" s="70"/>
      <c r="EP250" s="70"/>
      <c r="EQ250" s="70"/>
      <c r="ER250" s="70"/>
      <c r="ES250" s="70"/>
      <c r="ET250" s="70"/>
      <c r="EU250" s="70"/>
      <c r="EV250" s="70"/>
      <c r="EW250" s="70"/>
      <c r="EX250" s="70"/>
      <c r="EY250" s="70"/>
      <c r="EZ250" s="70"/>
      <c r="FA250" s="70"/>
      <c r="FB250" s="70"/>
      <c r="FC250" s="70"/>
      <c r="FD250" s="70"/>
      <c r="FE250" s="70"/>
      <c r="FF250" s="70"/>
      <c r="FG250" s="70"/>
      <c r="FH250" s="70"/>
      <c r="FI250" s="70"/>
      <c r="FJ250" s="70"/>
      <c r="FK250" s="70"/>
      <c r="FL250" s="70"/>
      <c r="FM250" s="70"/>
      <c r="FN250" s="70"/>
      <c r="FO250" s="70"/>
      <c r="FP250" s="70"/>
      <c r="FQ250" s="70"/>
      <c r="FR250" s="70"/>
      <c r="FS250" s="70"/>
      <c r="FT250" s="70"/>
      <c r="FU250" s="70"/>
      <c r="FV250" s="70"/>
      <c r="FW250" s="70"/>
      <c r="FX250" s="70"/>
      <c r="FY250" s="70"/>
      <c r="FZ250" s="70"/>
      <c r="GA250" s="70"/>
      <c r="GB250" s="70"/>
      <c r="GC250" s="70"/>
      <c r="GD250" s="70"/>
      <c r="GE250" s="70"/>
      <c r="GF250" s="70"/>
      <c r="GG250" s="70"/>
      <c r="GH250" s="70"/>
      <c r="GI250" s="70"/>
      <c r="GJ250" s="70"/>
      <c r="GK250" s="70"/>
      <c r="GL250" s="70"/>
      <c r="GM250" s="70"/>
      <c r="GN250" s="70"/>
      <c r="GO250" s="70"/>
      <c r="GP250" s="70"/>
      <c r="GQ250" s="70"/>
      <c r="GR250" s="70"/>
      <c r="GS250" s="70"/>
      <c r="GT250" s="70"/>
      <c r="GU250" s="70"/>
      <c r="GV250" s="70"/>
      <c r="GW250" s="70"/>
      <c r="GX250" s="70"/>
      <c r="GY250" s="70"/>
      <c r="GZ250" s="70"/>
      <c r="HA250" s="70"/>
      <c r="HB250" s="70"/>
      <c r="HC250" s="70"/>
      <c r="HD250" s="70"/>
      <c r="HE250" s="70"/>
      <c r="HF250" s="70"/>
      <c r="HG250" s="70"/>
      <c r="HH250" s="70"/>
      <c r="HI250" s="70"/>
      <c r="HJ250" s="70"/>
      <c r="HK250" s="70"/>
      <c r="HL250" s="70"/>
      <c r="HM250" s="70"/>
      <c r="HN250" s="70"/>
      <c r="HO250" s="70"/>
      <c r="HP250" s="70"/>
      <c r="HQ250" s="70"/>
      <c r="HR250" s="70"/>
      <c r="HS250" s="70"/>
      <c r="HT250" s="70"/>
      <c r="HU250" s="70"/>
      <c r="HV250" s="70"/>
      <c r="HW250" s="70"/>
      <c r="HX250" s="70"/>
      <c r="HY250" s="70"/>
      <c r="HZ250" s="70"/>
      <c r="IA250" s="70"/>
      <c r="IB250" s="70"/>
      <c r="IC250" s="70"/>
      <c r="ID250" s="70"/>
      <c r="IE250" s="70"/>
      <c r="IF250" s="70"/>
      <c r="IG250" s="70"/>
      <c r="IH250" s="70"/>
      <c r="II250" s="70"/>
      <c r="IJ250" s="70"/>
      <c r="IK250" s="70"/>
      <c r="IL250" s="70"/>
      <c r="IM250" s="70"/>
      <c r="IN250" s="70"/>
      <c r="IO250" s="70"/>
      <c r="IP250" s="70"/>
      <c r="IQ250" s="70"/>
      <c r="IR250" s="70"/>
      <c r="IS250" s="70"/>
      <c r="IT250" s="70"/>
      <c r="IU250" s="70"/>
      <c r="IV250" s="70"/>
      <c r="IW250" s="70"/>
      <c r="IX250" s="70"/>
      <c r="IY250" s="70"/>
      <c r="IZ250" s="70"/>
      <c r="JA250" s="70"/>
      <c r="JB250" s="70"/>
      <c r="JC250" s="70"/>
      <c r="JD250" s="70"/>
      <c r="JE250" s="70"/>
      <c r="JF250" s="70"/>
      <c r="JG250" s="70"/>
      <c r="JH250" s="70"/>
      <c r="JI250" s="70"/>
      <c r="JJ250" s="70"/>
      <c r="JK250" s="70"/>
      <c r="JL250" s="70"/>
      <c r="JM250" s="70"/>
      <c r="JN250" s="70"/>
      <c r="JO250" s="70"/>
      <c r="JP250" s="70"/>
      <c r="JQ250" s="70"/>
      <c r="JR250" s="70"/>
      <c r="JS250" s="70"/>
      <c r="JT250" s="70"/>
      <c r="JU250" s="70"/>
      <c r="JV250" s="70"/>
      <c r="JW250" s="70"/>
      <c r="JX250" s="70"/>
      <c r="JY250" s="70"/>
      <c r="JZ250" s="70"/>
      <c r="KA250" s="70"/>
      <c r="KB250" s="70"/>
      <c r="KC250" s="70"/>
      <c r="KD250" s="70"/>
      <c r="KE250" s="70"/>
      <c r="KF250" s="70"/>
      <c r="KG250" s="70"/>
      <c r="KH250" s="70"/>
      <c r="KI250" s="70"/>
      <c r="KJ250" s="70"/>
      <c r="KK250" s="70"/>
      <c r="KL250" s="70"/>
      <c r="KM250" s="70"/>
      <c r="KN250" s="70"/>
      <c r="KO250" s="70"/>
      <c r="KP250" s="70"/>
      <c r="KQ250" s="70"/>
      <c r="KR250" s="70"/>
      <c r="KS250" s="70"/>
      <c r="KT250" s="70"/>
      <c r="KU250" s="70"/>
      <c r="KV250" s="70"/>
      <c r="KW250" s="70"/>
      <c r="KX250" s="70"/>
      <c r="KY250" s="70"/>
      <c r="KZ250" s="70"/>
      <c r="LA250" s="70"/>
      <c r="LB250" s="70"/>
      <c r="LC250" s="70"/>
      <c r="LD250" s="70"/>
      <c r="LE250" s="70"/>
      <c r="LF250" s="70"/>
      <c r="LG250" s="70"/>
      <c r="LH250" s="70"/>
      <c r="LI250" s="70"/>
      <c r="LJ250" s="70"/>
      <c r="LK250" s="70"/>
      <c r="LL250" s="70"/>
      <c r="LM250" s="70"/>
      <c r="LN250" s="70"/>
      <c r="LO250" s="70"/>
      <c r="LP250" s="70"/>
      <c r="LQ250" s="70"/>
      <c r="LR250" s="70"/>
      <c r="LS250" s="70"/>
      <c r="LT250" s="70"/>
      <c r="LU250" s="70"/>
      <c r="LV250" s="70"/>
      <c r="LW250" s="70"/>
      <c r="LX250" s="70"/>
      <c r="LY250" s="70"/>
      <c r="LZ250" s="70"/>
      <c r="MA250" s="70"/>
      <c r="MB250" s="70"/>
      <c r="MC250" s="70"/>
      <c r="MD250" s="70"/>
      <c r="ME250" s="70"/>
      <c r="MF250" s="70"/>
      <c r="MG250" s="70"/>
      <c r="MH250" s="70"/>
      <c r="MI250" s="70"/>
      <c r="MJ250" s="70"/>
      <c r="MK250" s="70"/>
      <c r="ML250" s="70"/>
      <c r="MM250" s="70"/>
      <c r="MN250" s="70"/>
      <c r="MO250" s="70"/>
      <c r="MP250" s="70"/>
      <c r="MQ250" s="70"/>
      <c r="MR250" s="70"/>
      <c r="MS250" s="70"/>
      <c r="MT250" s="70"/>
      <c r="MU250" s="70"/>
      <c r="MV250" s="70"/>
      <c r="MW250" s="70"/>
      <c r="MX250" s="70"/>
      <c r="MY250" s="70"/>
      <c r="MZ250" s="70"/>
      <c r="NA250" s="70"/>
      <c r="NB250" s="70"/>
      <c r="NC250" s="70"/>
      <c r="ND250" s="70"/>
      <c r="NE250" s="70"/>
      <c r="NF250" s="70"/>
      <c r="NG250" s="70"/>
      <c r="NH250" s="70"/>
      <c r="NI250" s="70"/>
      <c r="NJ250" s="70"/>
      <c r="NK250" s="70"/>
      <c r="NL250" s="70"/>
      <c r="NM250" s="70"/>
      <c r="NN250" s="70"/>
      <c r="NO250" s="70"/>
      <c r="NP250" s="70"/>
      <c r="NQ250" s="70"/>
      <c r="NR250" s="70"/>
      <c r="NS250" s="70"/>
      <c r="NT250" s="70"/>
      <c r="NU250" s="70"/>
      <c r="NV250" s="70"/>
      <c r="NW250" s="70"/>
      <c r="NX250" s="70"/>
      <c r="NY250" s="70"/>
      <c r="NZ250" s="70"/>
      <c r="OA250" s="70"/>
      <c r="OB250" s="70"/>
      <c r="OC250" s="70"/>
      <c r="OD250" s="70"/>
      <c r="OE250" s="70"/>
      <c r="OF250" s="70"/>
      <c r="OG250" s="70"/>
      <c r="OH250" s="70"/>
      <c r="OI250" s="70"/>
      <c r="OJ250" s="70"/>
      <c r="OK250" s="70"/>
      <c r="OL250" s="70"/>
      <c r="OM250" s="70"/>
      <c r="ON250" s="70"/>
      <c r="OO250" s="70"/>
      <c r="OP250" s="70"/>
      <c r="OQ250" s="70"/>
      <c r="OR250" s="70"/>
      <c r="OS250" s="70"/>
      <c r="OT250" s="70"/>
      <c r="OU250" s="70"/>
      <c r="OV250" s="70"/>
      <c r="OW250" s="70"/>
      <c r="OX250" s="70"/>
      <c r="OY250" s="70"/>
      <c r="OZ250" s="70"/>
      <c r="PA250" s="70"/>
      <c r="PB250" s="70"/>
      <c r="PC250" s="70"/>
      <c r="PD250" s="70"/>
      <c r="PE250" s="70"/>
      <c r="PF250" s="70"/>
      <c r="PG250" s="70"/>
      <c r="PH250" s="70"/>
      <c r="PI250" s="70"/>
      <c r="PJ250" s="70"/>
      <c r="PK250" s="70"/>
      <c r="PL250" s="70"/>
      <c r="PM250" s="70"/>
      <c r="PN250" s="70"/>
      <c r="PO250" s="70"/>
      <c r="PP250" s="70"/>
      <c r="PQ250" s="70"/>
      <c r="PR250" s="70"/>
      <c r="PS250" s="70"/>
      <c r="PT250" s="70"/>
      <c r="PU250" s="70"/>
      <c r="PV250" s="70"/>
      <c r="PW250" s="70"/>
      <c r="PX250" s="70"/>
      <c r="PY250" s="70"/>
      <c r="PZ250" s="70"/>
      <c r="QA250" s="70"/>
      <c r="QB250" s="70"/>
      <c r="QC250" s="70"/>
      <c r="QD250" s="70"/>
      <c r="QE250" s="70"/>
      <c r="QF250" s="70"/>
      <c r="QG250" s="70"/>
      <c r="QH250" s="70"/>
      <c r="QI250" s="70"/>
      <c r="QJ250" s="70"/>
      <c r="QK250" s="70"/>
      <c r="QL250" s="70"/>
      <c r="QM250" s="70"/>
      <c r="QN250" s="70"/>
      <c r="QO250" s="70"/>
      <c r="QP250" s="70"/>
      <c r="QQ250" s="70"/>
      <c r="QR250" s="70"/>
      <c r="QS250" s="70"/>
      <c r="QT250" s="70"/>
      <c r="QU250" s="70"/>
      <c r="QV250" s="70"/>
      <c r="QW250" s="70"/>
      <c r="QX250" s="70"/>
      <c r="QY250" s="70"/>
      <c r="QZ250" s="70"/>
      <c r="RA250" s="70"/>
      <c r="RB250" s="70"/>
      <c r="RC250" s="70"/>
      <c r="RD250" s="70"/>
      <c r="RE250" s="70"/>
      <c r="RF250" s="70"/>
      <c r="RG250" s="70"/>
      <c r="RH250" s="70"/>
      <c r="RI250" s="70"/>
      <c r="RJ250" s="70"/>
      <c r="RK250" s="70"/>
      <c r="RL250" s="70"/>
      <c r="RM250" s="70"/>
      <c r="RN250" s="70"/>
      <c r="RO250" s="70"/>
      <c r="RP250" s="70"/>
      <c r="RQ250" s="70"/>
      <c r="RR250" s="70"/>
      <c r="RS250" s="70"/>
      <c r="RT250" s="70"/>
      <c r="RU250" s="70"/>
      <c r="RV250" s="70"/>
      <c r="RW250" s="70"/>
      <c r="RX250" s="70"/>
      <c r="RY250" s="70"/>
      <c r="RZ250" s="70"/>
      <c r="SA250" s="70"/>
      <c r="SB250" s="70"/>
      <c r="SC250" s="70"/>
      <c r="SD250" s="70"/>
      <c r="SE250" s="70"/>
      <c r="SF250" s="70"/>
      <c r="SG250" s="70"/>
      <c r="SH250" s="70"/>
      <c r="SI250" s="70"/>
      <c r="SJ250" s="70"/>
      <c r="SK250" s="70"/>
      <c r="SL250" s="70"/>
      <c r="SM250" s="70"/>
      <c r="SN250" s="70"/>
      <c r="SO250" s="70"/>
      <c r="SP250" s="70"/>
      <c r="SQ250" s="70"/>
      <c r="SR250" s="70"/>
      <c r="SS250" s="70"/>
      <c r="ST250" s="70"/>
      <c r="SU250" s="70"/>
      <c r="SV250" s="70"/>
      <c r="SW250" s="70"/>
      <c r="SX250" s="70"/>
      <c r="SY250" s="70"/>
      <c r="SZ250" s="70"/>
      <c r="TA250" s="70"/>
      <c r="TB250" s="70"/>
      <c r="TC250" s="70"/>
      <c r="TD250" s="70"/>
      <c r="TE250" s="70"/>
      <c r="TF250" s="70"/>
      <c r="TG250" s="70"/>
      <c r="TH250" s="70"/>
      <c r="TI250" s="70"/>
      <c r="TJ250" s="70"/>
      <c r="TK250" s="70"/>
      <c r="TL250" s="70"/>
      <c r="TM250" s="70"/>
      <c r="TN250" s="70"/>
      <c r="TO250" s="70"/>
      <c r="TP250" s="70"/>
      <c r="TQ250" s="70"/>
      <c r="TR250" s="70"/>
      <c r="TS250" s="70"/>
      <c r="TT250" s="70"/>
      <c r="TU250" s="70"/>
      <c r="TV250" s="70"/>
      <c r="TW250" s="70"/>
      <c r="TX250" s="70"/>
      <c r="TY250" s="70"/>
      <c r="TZ250" s="70"/>
      <c r="UA250" s="70"/>
      <c r="UB250" s="70"/>
      <c r="UC250" s="70"/>
      <c r="UD250" s="70"/>
      <c r="UE250" s="70"/>
      <c r="UF250" s="70"/>
      <c r="UG250" s="70"/>
      <c r="UH250" s="70"/>
      <c r="UI250" s="70"/>
      <c r="UJ250" s="70"/>
      <c r="UK250" s="70"/>
      <c r="UL250" s="70"/>
      <c r="UM250" s="70"/>
      <c r="UN250" s="70"/>
      <c r="UO250" s="70"/>
      <c r="UP250" s="70"/>
      <c r="UQ250" s="70"/>
      <c r="UR250" s="70"/>
      <c r="US250" s="70"/>
      <c r="UT250" s="70"/>
      <c r="UU250" s="70"/>
      <c r="UV250" s="70"/>
      <c r="UW250" s="70"/>
      <c r="UX250" s="70"/>
      <c r="UY250" s="70"/>
      <c r="UZ250" s="70"/>
      <c r="VA250" s="70"/>
      <c r="VB250" s="70"/>
      <c r="VC250" s="70"/>
      <c r="VD250" s="70"/>
      <c r="VE250" s="70"/>
      <c r="VF250" s="70"/>
      <c r="VG250" s="70"/>
      <c r="VH250" s="70"/>
      <c r="VI250" s="70"/>
      <c r="VJ250" s="70"/>
      <c r="VK250" s="70"/>
      <c r="VL250" s="70"/>
      <c r="VM250" s="70"/>
      <c r="VN250" s="70"/>
      <c r="VO250" s="70"/>
      <c r="VP250" s="70"/>
      <c r="VQ250" s="70"/>
      <c r="VR250" s="70"/>
      <c r="VS250" s="70"/>
      <c r="VT250" s="70"/>
      <c r="VU250" s="70"/>
      <c r="VV250" s="70"/>
      <c r="VW250" s="70"/>
      <c r="VX250" s="70"/>
      <c r="VY250" s="70"/>
      <c r="VZ250" s="70"/>
      <c r="WA250" s="70"/>
      <c r="WB250" s="70"/>
      <c r="WC250" s="70"/>
      <c r="WD250" s="70"/>
      <c r="WE250" s="70"/>
      <c r="WF250" s="70"/>
      <c r="WG250" s="70"/>
      <c r="WH250" s="70"/>
      <c r="WI250" s="70"/>
      <c r="WJ250" s="70"/>
      <c r="WK250" s="70"/>
      <c r="WL250" s="70"/>
      <c r="WM250" s="70"/>
      <c r="WN250" s="70"/>
      <c r="WO250" s="70"/>
      <c r="WP250" s="70"/>
      <c r="WQ250" s="70"/>
      <c r="WR250" s="70"/>
      <c r="WS250" s="70"/>
      <c r="WT250" s="70"/>
      <c r="WU250" s="70"/>
      <c r="WV250" s="70"/>
      <c r="WW250" s="70"/>
      <c r="WX250" s="70"/>
      <c r="WY250" s="70"/>
      <c r="WZ250" s="70"/>
      <c r="XA250" s="70"/>
      <c r="XB250" s="70"/>
      <c r="XC250" s="70"/>
      <c r="XD250" s="70"/>
      <c r="XE250" s="70"/>
      <c r="XF250" s="70"/>
      <c r="XG250" s="70"/>
      <c r="XH250" s="70"/>
      <c r="XI250" s="70"/>
      <c r="XJ250" s="70"/>
      <c r="XK250" s="70"/>
      <c r="XL250" s="70"/>
      <c r="XM250" s="70"/>
      <c r="XN250" s="70"/>
      <c r="XO250" s="70"/>
      <c r="XP250" s="70"/>
      <c r="XQ250" s="70"/>
      <c r="XR250" s="70"/>
      <c r="XS250" s="70"/>
      <c r="XT250" s="70"/>
      <c r="XU250" s="70"/>
      <c r="XV250" s="70"/>
      <c r="XW250" s="70"/>
      <c r="XX250" s="70"/>
      <c r="XY250" s="70"/>
      <c r="XZ250" s="70"/>
      <c r="YA250" s="70"/>
      <c r="YB250" s="70"/>
      <c r="YC250" s="70"/>
      <c r="YD250" s="70"/>
      <c r="YE250" s="70"/>
      <c r="YF250" s="70"/>
      <c r="YG250" s="70"/>
      <c r="YH250" s="70"/>
      <c r="YI250" s="70"/>
      <c r="YJ250" s="70"/>
      <c r="YK250" s="70"/>
      <c r="YL250" s="70"/>
      <c r="YM250" s="70"/>
      <c r="YN250" s="70"/>
      <c r="YO250" s="70"/>
      <c r="YP250" s="70"/>
      <c r="YQ250" s="70"/>
      <c r="YR250" s="70"/>
      <c r="YS250" s="70"/>
      <c r="YT250" s="70"/>
      <c r="YU250" s="70"/>
      <c r="YV250" s="70"/>
      <c r="YW250" s="70"/>
      <c r="YX250" s="70"/>
      <c r="YY250" s="70"/>
      <c r="YZ250" s="70"/>
      <c r="ZA250" s="70"/>
      <c r="ZB250" s="70"/>
      <c r="ZC250" s="70"/>
      <c r="ZD250" s="70"/>
      <c r="ZE250" s="70"/>
      <c r="ZF250" s="70"/>
      <c r="ZG250" s="70"/>
      <c r="ZH250" s="70"/>
      <c r="ZI250" s="70"/>
      <c r="ZJ250" s="70"/>
      <c r="ZK250" s="70"/>
      <c r="ZL250" s="70"/>
      <c r="ZM250" s="70"/>
      <c r="ZN250" s="70"/>
      <c r="ZO250" s="70"/>
      <c r="ZP250" s="70"/>
      <c r="ZQ250" s="70"/>
      <c r="ZR250" s="70"/>
      <c r="ZS250" s="70"/>
      <c r="ZT250" s="70"/>
      <c r="ZU250" s="70"/>
      <c r="ZV250" s="70"/>
      <c r="ZW250" s="70"/>
      <c r="ZX250" s="70"/>
      <c r="ZY250" s="70"/>
      <c r="ZZ250" s="70"/>
      <c r="AAA250" s="70"/>
      <c r="AAB250" s="70"/>
      <c r="AAC250" s="70"/>
      <c r="AAD250" s="70"/>
      <c r="AAE250" s="70"/>
      <c r="AAF250" s="70"/>
      <c r="AAG250" s="70"/>
      <c r="AAH250" s="70"/>
      <c r="AAI250" s="70"/>
      <c r="AAJ250" s="70"/>
      <c r="AAK250" s="70"/>
      <c r="AAL250" s="70"/>
      <c r="AAM250" s="70"/>
      <c r="AAN250" s="70"/>
      <c r="AAO250" s="70"/>
      <c r="AAP250" s="70"/>
      <c r="AAQ250" s="70"/>
      <c r="AAR250" s="70"/>
      <c r="AAS250" s="70"/>
      <c r="AAT250" s="70"/>
      <c r="AAU250" s="70"/>
      <c r="AAV250" s="70"/>
      <c r="AAW250" s="70"/>
      <c r="AAX250" s="70"/>
      <c r="AAY250" s="70"/>
      <c r="AAZ250" s="70"/>
      <c r="ABA250" s="70"/>
      <c r="ABB250" s="70"/>
      <c r="ABC250" s="70"/>
      <c r="ABD250" s="70"/>
      <c r="ABE250" s="70"/>
      <c r="ABF250" s="70"/>
      <c r="ABG250" s="70"/>
      <c r="ABH250" s="70"/>
      <c r="ABI250" s="70"/>
      <c r="ABJ250" s="70"/>
      <c r="ABK250" s="70"/>
      <c r="ABL250" s="70"/>
      <c r="ABM250" s="70"/>
      <c r="ABN250" s="70"/>
      <c r="ABO250" s="70"/>
      <c r="ABP250" s="70"/>
      <c r="ABQ250" s="70"/>
      <c r="ABR250" s="70"/>
      <c r="ABS250" s="70"/>
      <c r="ABT250" s="70"/>
      <c r="ABU250" s="70"/>
      <c r="ABV250" s="70"/>
      <c r="ABW250" s="70"/>
      <c r="ABX250" s="70"/>
      <c r="ABY250" s="70"/>
      <c r="ABZ250" s="70"/>
      <c r="ACA250" s="70"/>
      <c r="ACB250" s="70"/>
      <c r="ACC250" s="70"/>
      <c r="ACD250" s="70"/>
      <c r="ACE250" s="70"/>
      <c r="ACF250" s="70"/>
      <c r="ACG250" s="70"/>
      <c r="ACH250" s="70"/>
      <c r="ACI250" s="70"/>
      <c r="ACJ250" s="70"/>
      <c r="ACK250" s="70"/>
      <c r="ACL250" s="70"/>
      <c r="ACM250" s="70"/>
      <c r="ACN250" s="70"/>
      <c r="ACO250" s="70"/>
      <c r="ACP250" s="70"/>
      <c r="ACQ250" s="70"/>
      <c r="ACR250" s="70"/>
      <c r="ACS250" s="70"/>
      <c r="ACT250" s="70"/>
      <c r="ACU250" s="70"/>
      <c r="ACV250" s="70"/>
      <c r="ACW250" s="70"/>
      <c r="ACX250" s="70"/>
      <c r="ACY250" s="70"/>
      <c r="ACZ250" s="70"/>
      <c r="ADA250" s="70"/>
      <c r="ADB250" s="70"/>
      <c r="ADC250" s="70"/>
      <c r="ADD250" s="70"/>
      <c r="ADE250" s="70"/>
      <c r="ADF250" s="70"/>
      <c r="ADG250" s="70"/>
      <c r="ADH250" s="70"/>
      <c r="ADI250" s="70"/>
      <c r="ADJ250" s="70"/>
      <c r="ADK250" s="70"/>
      <c r="ADL250" s="70"/>
      <c r="ADM250" s="70"/>
      <c r="ADN250" s="70"/>
      <c r="ADO250" s="70"/>
      <c r="ADP250" s="70"/>
      <c r="ADQ250" s="70"/>
      <c r="ADR250" s="70"/>
      <c r="ADS250" s="70"/>
      <c r="ADT250" s="70"/>
      <c r="ADU250" s="70"/>
      <c r="ADV250" s="70"/>
      <c r="ADW250" s="70"/>
      <c r="ADX250" s="70"/>
      <c r="ADY250" s="70"/>
      <c r="ADZ250" s="70"/>
      <c r="AEA250" s="70"/>
      <c r="AEB250" s="70"/>
      <c r="AEC250" s="70"/>
      <c r="AED250" s="70"/>
      <c r="AEE250" s="70"/>
      <c r="AEF250" s="70"/>
      <c r="AEG250" s="70"/>
      <c r="AEH250" s="70"/>
      <c r="AEI250" s="70"/>
      <c r="AEJ250" s="70"/>
      <c r="AEK250" s="70"/>
      <c r="AEL250" s="70"/>
      <c r="AEM250" s="70"/>
      <c r="AEN250" s="70"/>
      <c r="AEO250" s="70"/>
      <c r="AEP250" s="70"/>
      <c r="AEQ250" s="70"/>
      <c r="AER250" s="70"/>
      <c r="AES250" s="70"/>
      <c r="AET250" s="70"/>
      <c r="AEU250" s="70"/>
      <c r="AEV250" s="70"/>
      <c r="AEW250" s="70"/>
      <c r="AEX250" s="70"/>
      <c r="AEY250" s="70"/>
      <c r="AEZ250" s="70"/>
      <c r="AFA250" s="70"/>
      <c r="AFB250" s="70"/>
      <c r="AFC250" s="70"/>
      <c r="AFD250" s="70"/>
      <c r="AFE250" s="70"/>
      <c r="AFF250" s="70"/>
      <c r="AFG250" s="70"/>
      <c r="AFH250" s="70"/>
      <c r="AFI250" s="70"/>
      <c r="AFJ250" s="70"/>
      <c r="AFK250" s="70"/>
      <c r="AFL250" s="70"/>
      <c r="AFM250" s="70"/>
      <c r="AFN250" s="70"/>
      <c r="AFO250" s="70"/>
      <c r="AFP250" s="70"/>
      <c r="AFQ250" s="70"/>
      <c r="AFR250" s="70"/>
      <c r="AFS250" s="70"/>
      <c r="AFT250" s="70"/>
      <c r="AFU250" s="70"/>
      <c r="AFV250" s="70"/>
      <c r="AFW250" s="70"/>
      <c r="AFX250" s="70"/>
      <c r="AFY250" s="70"/>
      <c r="AFZ250" s="70"/>
      <c r="AGA250" s="70"/>
      <c r="AGB250" s="70"/>
      <c r="AGC250" s="70"/>
      <c r="AGD250" s="70"/>
      <c r="AGE250" s="70"/>
      <c r="AGF250" s="70"/>
      <c r="AGG250" s="70"/>
      <c r="AGH250" s="70"/>
      <c r="AGI250" s="70"/>
      <c r="AGJ250" s="70"/>
      <c r="AGK250" s="70"/>
      <c r="AGL250" s="70"/>
      <c r="AGM250" s="70"/>
      <c r="AGN250" s="70"/>
      <c r="AGO250" s="70"/>
      <c r="AGP250" s="70"/>
      <c r="AGQ250" s="70"/>
      <c r="AGR250" s="70"/>
      <c r="AGS250" s="70"/>
      <c r="AGT250" s="70"/>
      <c r="AGU250" s="70"/>
      <c r="AGV250" s="70"/>
      <c r="AGW250" s="70"/>
      <c r="AGX250" s="70"/>
      <c r="AGY250" s="70"/>
      <c r="AGZ250" s="70"/>
      <c r="AHA250" s="70"/>
      <c r="AHB250" s="70"/>
      <c r="AHC250" s="70"/>
      <c r="AHD250" s="70"/>
      <c r="AHE250" s="70"/>
      <c r="AHF250" s="70"/>
      <c r="AHG250" s="70"/>
      <c r="AHH250" s="70"/>
      <c r="AHI250" s="70"/>
      <c r="AHJ250" s="70"/>
      <c r="AHK250" s="70"/>
      <c r="AHL250" s="70"/>
      <c r="AHM250" s="70"/>
      <c r="AHN250" s="70"/>
      <c r="AHO250" s="70"/>
      <c r="AHP250" s="70"/>
      <c r="AHQ250" s="70"/>
      <c r="AHR250" s="70"/>
      <c r="AHS250" s="70"/>
      <c r="AHT250" s="70"/>
      <c r="AHU250" s="70"/>
      <c r="AHV250" s="70"/>
      <c r="AHW250" s="70"/>
      <c r="AHX250" s="70"/>
      <c r="AHY250" s="70"/>
      <c r="AHZ250" s="70"/>
      <c r="AIA250" s="70"/>
      <c r="AIB250" s="70"/>
      <c r="AIC250" s="70"/>
      <c r="AID250" s="70"/>
      <c r="AIE250" s="70"/>
      <c r="AIF250" s="70"/>
      <c r="AIG250" s="70"/>
      <c r="AIH250" s="70"/>
      <c r="AII250" s="70"/>
      <c r="AIJ250" s="70"/>
      <c r="AIK250" s="70"/>
      <c r="AIL250" s="70"/>
      <c r="AIM250" s="70"/>
      <c r="AIN250" s="70"/>
      <c r="AIO250" s="70"/>
      <c r="AIP250" s="70"/>
      <c r="AIQ250" s="70"/>
      <c r="AIR250" s="70"/>
      <c r="AIS250" s="70"/>
      <c r="AIT250" s="70"/>
      <c r="AIU250" s="70"/>
      <c r="AIV250" s="70"/>
      <c r="AIW250" s="70"/>
      <c r="AIX250" s="70"/>
      <c r="AIY250" s="70"/>
      <c r="AIZ250" s="70"/>
      <c r="AJA250" s="70"/>
      <c r="AJB250" s="70"/>
      <c r="AJC250" s="70"/>
      <c r="AJD250" s="70"/>
      <c r="AJE250" s="70"/>
      <c r="AJF250" s="70"/>
      <c r="AJG250" s="70"/>
      <c r="AJH250" s="70"/>
      <c r="AJI250" s="70"/>
      <c r="AJJ250" s="70"/>
      <c r="AJK250" s="70"/>
      <c r="AJL250" s="70"/>
      <c r="AJM250" s="70"/>
      <c r="AJN250" s="70"/>
      <c r="AJO250" s="70"/>
      <c r="AJP250" s="70"/>
      <c r="AJQ250" s="70"/>
      <c r="AJR250" s="70"/>
      <c r="AJS250" s="70"/>
      <c r="AJT250" s="70"/>
      <c r="AJU250" s="70"/>
      <c r="AJV250" s="70"/>
      <c r="AJW250" s="70"/>
      <c r="AJX250" s="70"/>
      <c r="AJY250" s="70"/>
      <c r="AJZ250" s="70"/>
      <c r="AKA250" s="70"/>
      <c r="AKB250" s="70"/>
      <c r="AKC250" s="70"/>
      <c r="AKD250" s="70"/>
      <c r="AKE250" s="70"/>
      <c r="AKF250" s="70"/>
      <c r="AKG250" s="70"/>
      <c r="AKH250" s="70"/>
      <c r="AKI250" s="70"/>
      <c r="AKJ250" s="70"/>
      <c r="AKK250" s="70"/>
      <c r="AKL250" s="70"/>
      <c r="AKM250" s="70"/>
      <c r="AKN250" s="70"/>
      <c r="AKO250" s="70"/>
      <c r="AKP250" s="70"/>
      <c r="AKQ250" s="70"/>
      <c r="AKR250" s="70"/>
      <c r="AKS250" s="70"/>
      <c r="AKT250" s="70"/>
      <c r="AKU250" s="70"/>
      <c r="AKV250" s="70"/>
      <c r="AKW250" s="70"/>
      <c r="AKX250" s="70"/>
      <c r="AKY250" s="70"/>
      <c r="AKZ250" s="70"/>
      <c r="ALA250" s="70"/>
      <c r="ALB250" s="70"/>
      <c r="ALC250" s="70"/>
      <c r="ALD250" s="70"/>
      <c r="ALE250" s="70"/>
      <c r="ALF250" s="70"/>
      <c r="ALG250" s="70"/>
      <c r="ALH250" s="70"/>
      <c r="ALI250" s="70"/>
      <c r="ALJ250" s="70"/>
      <c r="ALK250" s="70"/>
      <c r="ALL250" s="70"/>
      <c r="ALM250" s="70"/>
      <c r="ALN250" s="70"/>
      <c r="ALO250" s="70"/>
      <c r="ALP250" s="70"/>
      <c r="ALQ250" s="70"/>
      <c r="ALR250" s="70"/>
      <c r="ALS250" s="70"/>
      <c r="ALT250" s="70"/>
      <c r="ALU250" s="70"/>
      <c r="ALV250" s="70"/>
      <c r="ALW250" s="70"/>
      <c r="ALX250" s="70"/>
      <c r="ALY250" s="70"/>
      <c r="ALZ250" s="70"/>
      <c r="AMA250" s="70"/>
      <c r="AMB250" s="70"/>
      <c r="AMC250" s="70"/>
      <c r="AMD250" s="70"/>
      <c r="AME250" s="70"/>
      <c r="AMF250" s="70"/>
      <c r="AMG250" s="70"/>
      <c r="AMH250" s="70"/>
      <c r="AMI250" s="70"/>
      <c r="AMJ250" s="70"/>
      <c r="AMK250" s="70"/>
      <c r="AML250" s="70"/>
      <c r="AMM250" s="70"/>
      <c r="AMN250" s="70"/>
      <c r="AMO250" s="70"/>
      <c r="AMP250" s="70"/>
      <c r="AMQ250" s="70"/>
      <c r="AMR250" s="70"/>
      <c r="AMS250" s="70"/>
      <c r="AMT250" s="70"/>
      <c r="AMU250" s="70"/>
      <c r="AMV250" s="70"/>
      <c r="AMW250" s="70"/>
      <c r="AMX250" s="70"/>
      <c r="AMY250" s="70"/>
      <c r="AMZ250" s="70"/>
      <c r="ANA250" s="70"/>
      <c r="ANB250" s="70"/>
      <c r="ANC250" s="70"/>
      <c r="AND250" s="70"/>
      <c r="ANE250" s="70"/>
      <c r="ANF250" s="70"/>
      <c r="ANG250" s="70"/>
      <c r="ANH250" s="70"/>
      <c r="ANI250" s="70"/>
      <c r="ANJ250" s="70"/>
      <c r="ANK250" s="70"/>
      <c r="ANL250" s="70"/>
      <c r="ANM250" s="70"/>
      <c r="ANN250" s="70"/>
      <c r="ANO250" s="70"/>
      <c r="ANP250" s="70"/>
      <c r="ANQ250" s="70"/>
      <c r="ANR250" s="70"/>
      <c r="ANS250" s="70"/>
      <c r="ANT250" s="70"/>
      <c r="ANU250" s="70"/>
      <c r="ANV250" s="70"/>
      <c r="ANW250" s="70"/>
      <c r="ANX250" s="70"/>
      <c r="ANY250" s="70"/>
      <c r="ANZ250" s="70"/>
      <c r="AOA250" s="70"/>
      <c r="AOB250" s="70"/>
      <c r="AOC250" s="70"/>
      <c r="AOD250" s="70"/>
      <c r="AOE250" s="70"/>
      <c r="AOF250" s="70"/>
      <c r="AOG250" s="70"/>
      <c r="AOH250" s="70"/>
      <c r="AOI250" s="70"/>
      <c r="AOJ250" s="70"/>
      <c r="AOK250" s="70"/>
      <c r="AOL250" s="70"/>
      <c r="AOM250" s="70"/>
      <c r="AON250" s="70"/>
      <c r="AOO250" s="70"/>
      <c r="AOP250" s="70"/>
      <c r="AOQ250" s="70"/>
      <c r="AOR250" s="70"/>
      <c r="AOS250" s="70"/>
      <c r="AOT250" s="70"/>
      <c r="AOU250" s="70"/>
      <c r="AOV250" s="70"/>
      <c r="AOW250" s="70"/>
      <c r="AOX250" s="70"/>
      <c r="AOY250" s="70"/>
      <c r="AOZ250" s="70"/>
      <c r="APA250" s="70"/>
      <c r="APB250" s="70"/>
      <c r="APC250" s="70"/>
      <c r="APD250" s="70"/>
      <c r="APE250" s="70"/>
      <c r="APF250" s="70"/>
      <c r="APG250" s="70"/>
      <c r="APH250" s="70"/>
      <c r="API250" s="70"/>
      <c r="APJ250" s="70"/>
      <c r="APK250" s="70"/>
      <c r="APL250" s="70"/>
      <c r="APM250" s="70"/>
      <c r="APN250" s="70"/>
      <c r="APO250" s="70"/>
      <c r="APP250" s="70"/>
      <c r="APQ250" s="70"/>
      <c r="APR250" s="70"/>
      <c r="APS250" s="70"/>
      <c r="APT250" s="70"/>
      <c r="APU250" s="70"/>
      <c r="APV250" s="70"/>
      <c r="APW250" s="70"/>
      <c r="APX250" s="70"/>
      <c r="APY250" s="70"/>
      <c r="APZ250" s="70"/>
      <c r="AQA250" s="70"/>
      <c r="AQB250" s="70"/>
      <c r="AQC250" s="70"/>
      <c r="AQD250" s="70"/>
      <c r="AQE250" s="70"/>
      <c r="AQF250" s="70"/>
      <c r="AQG250" s="70"/>
      <c r="AQH250" s="70"/>
      <c r="AQI250" s="70"/>
      <c r="AQJ250" s="70"/>
      <c r="AQK250" s="70"/>
      <c r="AQL250" s="70"/>
      <c r="AQM250" s="70"/>
      <c r="AQN250" s="70"/>
      <c r="AQO250" s="70"/>
      <c r="AQP250" s="70"/>
      <c r="AQQ250" s="70"/>
      <c r="AQR250" s="70"/>
      <c r="AQS250" s="70"/>
      <c r="AQT250" s="70"/>
      <c r="AQU250" s="70"/>
      <c r="AQV250" s="70"/>
      <c r="AQW250" s="70"/>
      <c r="AQX250" s="70"/>
      <c r="AQY250" s="70"/>
      <c r="AQZ250" s="70"/>
      <c r="ARA250" s="70"/>
      <c r="ARB250" s="70"/>
      <c r="ARC250" s="70"/>
      <c r="ARD250" s="70"/>
      <c r="ARE250" s="70"/>
      <c r="ARF250" s="70"/>
      <c r="ARG250" s="70"/>
      <c r="ARH250" s="70"/>
      <c r="ARI250" s="70"/>
      <c r="ARJ250" s="70"/>
      <c r="ARK250" s="70"/>
      <c r="ARL250" s="70"/>
      <c r="ARM250" s="70"/>
      <c r="ARN250" s="70"/>
      <c r="ARO250" s="70"/>
      <c r="ARP250" s="70"/>
      <c r="ARQ250" s="70"/>
      <c r="ARR250" s="70"/>
      <c r="ARS250" s="70"/>
      <c r="ART250" s="70"/>
      <c r="ARU250" s="70"/>
      <c r="ARV250" s="70"/>
      <c r="ARW250" s="70"/>
      <c r="ARX250" s="70"/>
      <c r="ARY250" s="70"/>
      <c r="ARZ250" s="70"/>
      <c r="ASA250" s="70"/>
      <c r="ASB250" s="70"/>
      <c r="ASC250" s="70"/>
      <c r="ASD250" s="70"/>
      <c r="ASE250" s="70"/>
      <c r="ASF250" s="70"/>
      <c r="ASG250" s="70"/>
      <c r="ASH250" s="70"/>
      <c r="ASI250" s="70"/>
      <c r="ASJ250" s="70"/>
      <c r="ASK250" s="70"/>
      <c r="ASL250" s="70"/>
      <c r="ASM250" s="70"/>
      <c r="ASN250" s="70"/>
      <c r="ASO250" s="70"/>
      <c r="ASP250" s="70"/>
      <c r="ASQ250" s="70"/>
      <c r="ASR250" s="70"/>
      <c r="ASS250" s="70"/>
      <c r="AST250" s="70"/>
      <c r="ASU250" s="70"/>
      <c r="ASV250" s="70"/>
      <c r="ASW250" s="70"/>
      <c r="ASX250" s="70"/>
      <c r="ASY250" s="70"/>
      <c r="ASZ250" s="70"/>
      <c r="ATA250" s="70"/>
      <c r="ATB250" s="70"/>
      <c r="ATC250" s="70"/>
      <c r="ATD250" s="70"/>
      <c r="ATE250" s="70"/>
      <c r="ATF250" s="70"/>
      <c r="ATG250" s="70"/>
      <c r="ATH250" s="70"/>
      <c r="ATI250" s="70"/>
      <c r="ATJ250" s="70"/>
      <c r="ATK250" s="70"/>
      <c r="ATL250" s="70"/>
      <c r="ATM250" s="70"/>
      <c r="ATN250" s="70"/>
      <c r="ATO250" s="70"/>
      <c r="ATP250" s="70"/>
      <c r="ATQ250" s="70"/>
      <c r="ATR250" s="70"/>
      <c r="ATS250" s="70"/>
      <c r="ATT250" s="70"/>
      <c r="ATU250" s="70"/>
      <c r="ATV250" s="70"/>
      <c r="ATW250" s="70"/>
      <c r="ATX250" s="70"/>
      <c r="ATY250" s="70"/>
      <c r="ATZ250" s="70"/>
      <c r="AUA250" s="70"/>
      <c r="AUB250" s="70"/>
      <c r="AUC250" s="70"/>
      <c r="AUD250" s="70"/>
      <c r="AUE250" s="70"/>
      <c r="AUF250" s="70"/>
      <c r="AUG250" s="70"/>
      <c r="AUH250" s="70"/>
      <c r="AUI250" s="70"/>
      <c r="AUJ250" s="70"/>
      <c r="AUK250" s="70"/>
      <c r="AUL250" s="70"/>
      <c r="AUM250" s="70"/>
      <c r="AUN250" s="70"/>
      <c r="AUO250" s="70"/>
      <c r="AUP250" s="70"/>
      <c r="AUQ250" s="70"/>
      <c r="AUR250" s="70"/>
      <c r="AUS250" s="70"/>
      <c r="AUT250" s="70"/>
      <c r="AUU250" s="70"/>
      <c r="AUV250" s="70"/>
      <c r="AUW250" s="70"/>
      <c r="AUX250" s="70"/>
      <c r="AUY250" s="70"/>
      <c r="AUZ250" s="70"/>
      <c r="AVA250" s="70"/>
      <c r="AVB250" s="70"/>
      <c r="AVC250" s="70"/>
      <c r="AVD250" s="70"/>
      <c r="AVE250" s="70"/>
      <c r="AVF250" s="70"/>
      <c r="AVG250" s="70"/>
      <c r="AVH250" s="70"/>
      <c r="AVI250" s="70"/>
      <c r="AVJ250" s="70"/>
      <c r="AVK250" s="70"/>
      <c r="AVL250" s="70"/>
      <c r="AVM250" s="70"/>
      <c r="AVN250" s="70"/>
      <c r="AVO250" s="70"/>
      <c r="AVP250" s="70"/>
      <c r="AVQ250" s="70"/>
      <c r="AVR250" s="70"/>
      <c r="AVS250" s="70"/>
      <c r="AVT250" s="70"/>
      <c r="AVU250" s="70"/>
      <c r="AVV250" s="70"/>
      <c r="AVW250" s="70"/>
      <c r="AVX250" s="70"/>
      <c r="AVY250" s="70"/>
      <c r="AVZ250" s="70"/>
      <c r="AWA250" s="70"/>
      <c r="AWB250" s="70"/>
      <c r="AWC250" s="70"/>
      <c r="AWD250" s="70"/>
      <c r="AWE250" s="70"/>
      <c r="AWF250" s="70"/>
      <c r="AWG250" s="70"/>
      <c r="AWH250" s="70"/>
      <c r="AWI250" s="70"/>
      <c r="AWJ250" s="70"/>
      <c r="AWK250" s="70"/>
      <c r="AWL250" s="70"/>
      <c r="AWM250" s="70"/>
      <c r="AWN250" s="70"/>
      <c r="AWO250" s="70"/>
      <c r="AWP250" s="70"/>
      <c r="AWQ250" s="70"/>
      <c r="AWR250" s="70"/>
      <c r="AWS250" s="70"/>
      <c r="AWT250" s="70"/>
      <c r="AWU250" s="70"/>
      <c r="AWV250" s="70"/>
      <c r="AWW250" s="70"/>
      <c r="AWX250" s="70"/>
      <c r="AWY250" s="70"/>
      <c r="AWZ250" s="70"/>
      <c r="AXA250" s="70"/>
      <c r="AXB250" s="70"/>
      <c r="AXC250" s="70"/>
      <c r="AXD250" s="70"/>
      <c r="AXE250" s="70"/>
      <c r="AXF250" s="70"/>
      <c r="AXG250" s="70"/>
      <c r="AXH250" s="70"/>
      <c r="AXI250" s="70"/>
      <c r="AXJ250" s="70"/>
      <c r="AXK250" s="70"/>
      <c r="AXL250" s="70"/>
      <c r="AXM250" s="70"/>
      <c r="AXN250" s="70"/>
      <c r="AXO250" s="70"/>
      <c r="AXP250" s="70"/>
      <c r="AXQ250" s="70"/>
      <c r="AXR250" s="70"/>
      <c r="AXS250" s="70"/>
      <c r="AXT250" s="70"/>
      <c r="AXU250" s="70"/>
      <c r="AXV250" s="70"/>
      <c r="AXW250" s="70"/>
      <c r="AXX250" s="70"/>
      <c r="AXY250" s="70"/>
      <c r="AXZ250" s="70"/>
      <c r="AYA250" s="70"/>
      <c r="AYB250" s="70"/>
      <c r="AYC250" s="70"/>
      <c r="AYD250" s="70"/>
      <c r="AYE250" s="70"/>
      <c r="AYF250" s="70"/>
      <c r="AYG250" s="70"/>
      <c r="AYH250" s="70"/>
      <c r="AYI250" s="70"/>
      <c r="AYJ250" s="70"/>
      <c r="AYK250" s="70"/>
      <c r="AYL250" s="70"/>
      <c r="AYM250" s="70"/>
      <c r="AYN250" s="70"/>
      <c r="AYO250" s="70"/>
      <c r="AYP250" s="70"/>
      <c r="AYQ250" s="70"/>
      <c r="AYR250" s="70"/>
      <c r="AYS250" s="70"/>
      <c r="AYT250" s="70"/>
      <c r="AYU250" s="70"/>
      <c r="AYV250" s="70"/>
      <c r="AYW250" s="70"/>
      <c r="AYX250" s="70"/>
      <c r="AYY250" s="70"/>
      <c r="AYZ250" s="70"/>
      <c r="AZA250" s="70"/>
      <c r="AZB250" s="70"/>
      <c r="AZC250" s="70"/>
      <c r="AZD250" s="70"/>
      <c r="AZE250" s="70"/>
      <c r="AZF250" s="70"/>
      <c r="AZG250" s="70"/>
      <c r="AZH250" s="70"/>
      <c r="AZI250" s="70"/>
      <c r="AZJ250" s="70"/>
      <c r="AZK250" s="70"/>
      <c r="AZL250" s="70"/>
      <c r="AZM250" s="70"/>
      <c r="AZN250" s="70"/>
      <c r="AZO250" s="70"/>
      <c r="AZP250" s="70"/>
      <c r="AZQ250" s="70"/>
      <c r="AZR250" s="70"/>
      <c r="AZS250" s="70"/>
      <c r="AZT250" s="70"/>
      <c r="AZU250" s="70"/>
      <c r="AZV250" s="70"/>
      <c r="AZW250" s="70"/>
      <c r="AZX250" s="70"/>
      <c r="AZY250" s="70"/>
      <c r="AZZ250" s="70"/>
      <c r="BAA250" s="70"/>
      <c r="BAB250" s="70"/>
      <c r="BAC250" s="70"/>
      <c r="BAD250" s="70"/>
      <c r="BAE250" s="70"/>
      <c r="BAF250" s="70"/>
      <c r="BAG250" s="70"/>
      <c r="BAH250" s="70"/>
      <c r="BAI250" s="70"/>
      <c r="BAJ250" s="70"/>
      <c r="BAK250" s="70"/>
      <c r="BAL250" s="70"/>
      <c r="BAM250" s="70"/>
      <c r="BAN250" s="70"/>
      <c r="BAO250" s="70"/>
      <c r="BAP250" s="70"/>
      <c r="BAQ250" s="70"/>
      <c r="BAR250" s="70"/>
      <c r="BAS250" s="70"/>
      <c r="BAT250" s="70"/>
      <c r="BAU250" s="70"/>
      <c r="BAV250" s="70"/>
      <c r="BAW250" s="70"/>
      <c r="BAX250" s="70"/>
      <c r="BAY250" s="70"/>
      <c r="BAZ250" s="70"/>
      <c r="BBA250" s="70"/>
      <c r="BBB250" s="70"/>
      <c r="BBC250" s="70"/>
      <c r="BBD250" s="70"/>
      <c r="BBE250" s="70"/>
      <c r="BBF250" s="70"/>
      <c r="BBG250" s="70"/>
      <c r="BBH250" s="70"/>
      <c r="BBI250" s="70"/>
      <c r="BBJ250" s="70"/>
      <c r="BBK250" s="70"/>
      <c r="BBL250" s="70"/>
      <c r="BBM250" s="70"/>
      <c r="BBN250" s="70"/>
      <c r="BBO250" s="70"/>
      <c r="BBP250" s="70"/>
      <c r="BBQ250" s="70"/>
      <c r="BBR250" s="70"/>
      <c r="BBS250" s="70"/>
      <c r="BBT250" s="70"/>
      <c r="BBU250" s="70"/>
      <c r="BBV250" s="70"/>
      <c r="BBW250" s="70"/>
      <c r="BBX250" s="70"/>
      <c r="BBY250" s="70"/>
      <c r="BBZ250" s="70"/>
      <c r="BCA250" s="70"/>
      <c r="BCB250" s="70"/>
      <c r="BCC250" s="70"/>
      <c r="BCD250" s="70"/>
      <c r="BCE250" s="70"/>
      <c r="BCF250" s="70"/>
      <c r="BCG250" s="70"/>
      <c r="BCH250" s="70"/>
      <c r="BCI250" s="70"/>
      <c r="BCJ250" s="70"/>
      <c r="BCK250" s="70"/>
      <c r="BCL250" s="70"/>
      <c r="BCM250" s="70"/>
      <c r="BCN250" s="70"/>
      <c r="BCO250" s="70"/>
      <c r="BCP250" s="70"/>
      <c r="BCQ250" s="70"/>
      <c r="BCR250" s="70"/>
      <c r="BCS250" s="70"/>
      <c r="BCT250" s="70"/>
      <c r="BCU250" s="70"/>
      <c r="BCV250" s="70"/>
      <c r="BCW250" s="70"/>
      <c r="BCX250" s="70"/>
      <c r="BCY250" s="70"/>
      <c r="BCZ250" s="70"/>
      <c r="BDA250" s="70"/>
      <c r="BDB250" s="70"/>
      <c r="BDC250" s="70"/>
      <c r="BDD250" s="70"/>
      <c r="BDE250" s="70"/>
      <c r="BDF250" s="70"/>
      <c r="BDG250" s="70"/>
      <c r="BDH250" s="70"/>
      <c r="BDI250" s="70"/>
      <c r="BDJ250" s="70"/>
      <c r="BDK250" s="70"/>
      <c r="BDL250" s="70"/>
      <c r="BDM250" s="70"/>
      <c r="BDN250" s="70"/>
      <c r="BDO250" s="70"/>
      <c r="BDP250" s="70"/>
      <c r="BDQ250" s="70"/>
      <c r="BDR250" s="70"/>
      <c r="BDS250" s="70"/>
      <c r="BDT250" s="70"/>
      <c r="BDU250" s="70"/>
      <c r="BDV250" s="70"/>
      <c r="BDW250" s="70"/>
      <c r="BDX250" s="70"/>
      <c r="BDY250" s="70"/>
      <c r="BDZ250" s="70"/>
      <c r="BEA250" s="70"/>
      <c r="BEB250" s="70"/>
      <c r="BEC250" s="70"/>
      <c r="BED250" s="70"/>
      <c r="BEE250" s="70"/>
      <c r="BEF250" s="70"/>
      <c r="BEG250" s="70"/>
      <c r="BEH250" s="70"/>
      <c r="BEI250" s="70"/>
      <c r="BEJ250" s="70"/>
      <c r="BEK250" s="70"/>
      <c r="BEL250" s="70"/>
      <c r="BEM250" s="70"/>
      <c r="BEN250" s="70"/>
      <c r="BEO250" s="70"/>
      <c r="BEP250" s="70"/>
      <c r="BEQ250" s="70"/>
      <c r="BER250" s="70"/>
      <c r="BES250" s="70"/>
      <c r="BET250" s="70"/>
      <c r="BEU250" s="70"/>
      <c r="BEV250" s="70"/>
      <c r="BEW250" s="70"/>
      <c r="BEX250" s="70"/>
      <c r="BEY250" s="70"/>
      <c r="BEZ250" s="70"/>
      <c r="BFA250" s="70"/>
      <c r="BFB250" s="70"/>
      <c r="BFC250" s="70"/>
      <c r="BFD250" s="70"/>
      <c r="BFE250" s="70"/>
      <c r="BFF250" s="70"/>
      <c r="BFG250" s="70"/>
      <c r="BFH250" s="70"/>
      <c r="BFI250" s="70"/>
      <c r="BFJ250" s="70"/>
      <c r="BFK250" s="70"/>
      <c r="BFL250" s="70"/>
      <c r="BFM250" s="70"/>
      <c r="BFN250" s="70"/>
      <c r="BFO250" s="70"/>
      <c r="BFP250" s="70"/>
      <c r="BFQ250" s="70"/>
      <c r="BFR250" s="70"/>
      <c r="BFS250" s="70"/>
      <c r="BFT250" s="70"/>
      <c r="BFU250" s="70"/>
      <c r="BFV250" s="70"/>
      <c r="BFW250" s="70"/>
      <c r="BFX250" s="70"/>
      <c r="BFY250" s="70"/>
      <c r="BFZ250" s="70"/>
      <c r="BGA250" s="70"/>
      <c r="BGB250" s="70"/>
      <c r="BGC250" s="70"/>
      <c r="BGD250" s="70"/>
      <c r="BGE250" s="70"/>
      <c r="BGF250" s="70"/>
      <c r="BGG250" s="70"/>
      <c r="BGH250" s="70"/>
      <c r="BGI250" s="70"/>
      <c r="BGJ250" s="70"/>
      <c r="BGK250" s="70"/>
      <c r="BGL250" s="70"/>
      <c r="BGM250" s="70"/>
      <c r="BGN250" s="70"/>
      <c r="BGO250" s="70"/>
      <c r="BGP250" s="70"/>
      <c r="BGQ250" s="70"/>
      <c r="BGR250" s="70"/>
      <c r="BGS250" s="70"/>
      <c r="BGT250" s="70"/>
      <c r="BGU250" s="70"/>
      <c r="BGV250" s="70"/>
      <c r="BGW250" s="70"/>
      <c r="BGX250" s="70"/>
      <c r="BGY250" s="70"/>
      <c r="BGZ250" s="70"/>
      <c r="BHA250" s="70"/>
      <c r="BHB250" s="70"/>
      <c r="BHC250" s="70"/>
      <c r="BHD250" s="70"/>
      <c r="BHE250" s="70"/>
      <c r="BHF250" s="70"/>
      <c r="BHG250" s="70"/>
      <c r="BHH250" s="70"/>
      <c r="BHI250" s="70"/>
      <c r="BHJ250" s="70"/>
      <c r="BHK250" s="70"/>
      <c r="BHL250" s="70"/>
      <c r="BHM250" s="70"/>
      <c r="BHN250" s="70"/>
      <c r="BHO250" s="70"/>
      <c r="BHP250" s="70"/>
      <c r="BHQ250" s="70"/>
      <c r="BHR250" s="70"/>
      <c r="BHS250" s="70"/>
      <c r="BHT250" s="70"/>
      <c r="BHU250" s="70"/>
      <c r="BHV250" s="70"/>
      <c r="BHW250" s="70"/>
      <c r="BHX250" s="70"/>
      <c r="BHY250" s="70"/>
      <c r="BHZ250" s="70"/>
      <c r="BIA250" s="70"/>
      <c r="BIB250" s="70"/>
      <c r="BIC250" s="70"/>
      <c r="BID250" s="70"/>
      <c r="BIE250" s="70"/>
      <c r="BIF250" s="70"/>
      <c r="BIG250" s="70"/>
      <c r="BIH250" s="70"/>
      <c r="BII250" s="70"/>
      <c r="BIJ250" s="70"/>
      <c r="BIK250" s="70"/>
      <c r="BIL250" s="70"/>
      <c r="BIM250" s="70"/>
      <c r="BIN250" s="70"/>
      <c r="BIO250" s="70"/>
      <c r="BIP250" s="70"/>
      <c r="BIQ250" s="70"/>
      <c r="BIR250" s="70"/>
      <c r="BIS250" s="70"/>
      <c r="BIT250" s="70"/>
      <c r="BIU250" s="70"/>
      <c r="BIV250" s="70"/>
      <c r="BIW250" s="70"/>
      <c r="BIX250" s="70"/>
      <c r="BIY250" s="70"/>
      <c r="BIZ250" s="70"/>
      <c r="BJA250" s="70"/>
      <c r="BJB250" s="70"/>
      <c r="BJC250" s="70"/>
      <c r="BJD250" s="70"/>
      <c r="BJE250" s="70"/>
      <c r="BJF250" s="70"/>
      <c r="BJG250" s="70"/>
      <c r="BJH250" s="70"/>
      <c r="BJI250" s="70"/>
      <c r="BJJ250" s="70"/>
      <c r="BJK250" s="70"/>
      <c r="BJL250" s="70"/>
      <c r="BJM250" s="70"/>
      <c r="BJN250" s="70"/>
      <c r="BJO250" s="70"/>
      <c r="BJP250" s="70"/>
      <c r="BJQ250" s="70"/>
      <c r="BJR250" s="70"/>
      <c r="BJS250" s="70"/>
      <c r="BJT250" s="70"/>
      <c r="BJU250" s="70"/>
      <c r="BJV250" s="70"/>
      <c r="BJW250" s="70"/>
      <c r="BJX250" s="70"/>
      <c r="BJY250" s="70"/>
      <c r="BJZ250" s="70"/>
      <c r="BKA250" s="70"/>
      <c r="BKB250" s="70"/>
      <c r="BKC250" s="70"/>
      <c r="BKD250" s="70"/>
      <c r="BKE250" s="70"/>
      <c r="BKF250" s="70"/>
      <c r="BKG250" s="70"/>
      <c r="BKH250" s="70"/>
      <c r="BKI250" s="70"/>
      <c r="BKJ250" s="70"/>
      <c r="BKK250" s="70"/>
      <c r="BKL250" s="70"/>
      <c r="BKM250" s="70"/>
      <c r="BKN250" s="70"/>
      <c r="BKO250" s="70"/>
      <c r="BKP250" s="70"/>
      <c r="BKQ250" s="70"/>
      <c r="BKR250" s="70"/>
      <c r="BKS250" s="70"/>
      <c r="BKT250" s="70"/>
      <c r="BKU250" s="70"/>
      <c r="BKV250" s="70"/>
      <c r="BKW250" s="70"/>
      <c r="BKX250" s="70"/>
      <c r="BKY250" s="70"/>
      <c r="BKZ250" s="70"/>
      <c r="BLA250" s="70"/>
      <c r="BLB250" s="70"/>
      <c r="BLC250" s="70"/>
      <c r="BLD250" s="70"/>
      <c r="BLE250" s="70"/>
      <c r="BLF250" s="70"/>
      <c r="BLG250" s="70"/>
      <c r="BLH250" s="70"/>
      <c r="BLI250" s="70"/>
      <c r="BLJ250" s="70"/>
      <c r="BLK250" s="70"/>
      <c r="BLL250" s="70"/>
      <c r="BLM250" s="70"/>
      <c r="BLN250" s="70"/>
      <c r="BLO250" s="70"/>
      <c r="BLP250" s="70"/>
      <c r="BLQ250" s="70"/>
      <c r="BLR250" s="70"/>
      <c r="BLS250" s="70"/>
      <c r="BLT250" s="70"/>
      <c r="BLU250" s="70"/>
      <c r="BLV250" s="70"/>
      <c r="BLW250" s="70"/>
      <c r="BLX250" s="70"/>
      <c r="BLY250" s="70"/>
      <c r="BLZ250" s="70"/>
      <c r="BMA250" s="70"/>
      <c r="BMB250" s="70"/>
      <c r="BMC250" s="70"/>
      <c r="BMD250" s="70"/>
      <c r="BME250" s="70"/>
      <c r="BMF250" s="70"/>
      <c r="BMG250" s="70"/>
      <c r="BMH250" s="70"/>
      <c r="BMI250" s="70"/>
      <c r="BMJ250" s="70"/>
      <c r="BMK250" s="70"/>
      <c r="BML250" s="70"/>
      <c r="BMM250" s="70"/>
      <c r="BMN250" s="70"/>
      <c r="BMO250" s="70"/>
      <c r="BMP250" s="70"/>
      <c r="BMQ250" s="70"/>
      <c r="BMR250" s="70"/>
      <c r="BMS250" s="70"/>
      <c r="BMT250" s="70"/>
      <c r="BMU250" s="70"/>
      <c r="BMV250" s="70"/>
      <c r="BMW250" s="70"/>
      <c r="BMX250" s="70"/>
      <c r="BMY250" s="70"/>
      <c r="BMZ250" s="70"/>
      <c r="BNA250" s="70"/>
      <c r="BNB250" s="70"/>
      <c r="BNC250" s="70"/>
      <c r="BND250" s="70"/>
      <c r="BNE250" s="70"/>
      <c r="BNF250" s="70"/>
      <c r="BNG250" s="70"/>
      <c r="BNH250" s="70"/>
      <c r="BNI250" s="70"/>
      <c r="BNJ250" s="70"/>
      <c r="BNK250" s="70"/>
      <c r="BNL250" s="70"/>
      <c r="BNM250" s="70"/>
      <c r="BNN250" s="70"/>
      <c r="BNO250" s="70"/>
      <c r="BNP250" s="70"/>
      <c r="BNQ250" s="70"/>
      <c r="BNR250" s="70"/>
      <c r="BNS250" s="70"/>
      <c r="BNT250" s="70"/>
      <c r="BNU250" s="70"/>
      <c r="BNV250" s="70"/>
      <c r="BNW250" s="70"/>
      <c r="BNX250" s="70"/>
      <c r="BNY250" s="70"/>
      <c r="BNZ250" s="70"/>
      <c r="BOA250" s="70"/>
      <c r="BOB250" s="70"/>
      <c r="BOC250" s="70"/>
      <c r="BOD250" s="70"/>
      <c r="BOE250" s="70"/>
      <c r="BOF250" s="70"/>
      <c r="BOG250" s="70"/>
      <c r="BOH250" s="70"/>
      <c r="BOI250" s="70"/>
      <c r="BOJ250" s="70"/>
      <c r="BOK250" s="70"/>
      <c r="BOL250" s="70"/>
      <c r="BOM250" s="70"/>
      <c r="BON250" s="70"/>
      <c r="BOO250" s="70"/>
      <c r="BOP250" s="70"/>
      <c r="BOQ250" s="70"/>
      <c r="BOR250" s="70"/>
      <c r="BOS250" s="70"/>
      <c r="BOT250" s="70"/>
      <c r="BOU250" s="70"/>
      <c r="BOV250" s="70"/>
      <c r="BOW250" s="70"/>
      <c r="BOX250" s="70"/>
      <c r="BOY250" s="70"/>
      <c r="BOZ250" s="70"/>
      <c r="BPA250" s="70"/>
      <c r="BPB250" s="70"/>
      <c r="BPC250" s="70"/>
      <c r="BPD250" s="70"/>
      <c r="BPE250" s="70"/>
      <c r="BPF250" s="70"/>
      <c r="BPG250" s="70"/>
      <c r="BPH250" s="70"/>
      <c r="BPI250" s="70"/>
      <c r="BPJ250" s="70"/>
      <c r="BPK250" s="70"/>
      <c r="BPL250" s="70"/>
      <c r="BPM250" s="70"/>
      <c r="BPN250" s="70"/>
      <c r="BPO250" s="70"/>
      <c r="BPP250" s="70"/>
      <c r="BPQ250" s="70"/>
      <c r="BPR250" s="70"/>
      <c r="BPS250" s="70"/>
      <c r="BPT250" s="70"/>
      <c r="BPU250" s="70"/>
      <c r="BPV250" s="70"/>
      <c r="BPW250" s="70"/>
      <c r="BPX250" s="70"/>
      <c r="BPY250" s="70"/>
      <c r="BPZ250" s="70"/>
      <c r="BQA250" s="70"/>
      <c r="BQB250" s="70"/>
      <c r="BQC250" s="70"/>
      <c r="BQD250" s="70"/>
      <c r="BQE250" s="70"/>
      <c r="BQF250" s="70"/>
      <c r="BQG250" s="70"/>
      <c r="BQH250" s="70"/>
      <c r="BQI250" s="70"/>
      <c r="BQJ250" s="70"/>
      <c r="BQK250" s="70"/>
      <c r="BQL250" s="70"/>
      <c r="BQM250" s="70"/>
      <c r="BQN250" s="70"/>
      <c r="BQO250" s="70"/>
      <c r="BQP250" s="70"/>
      <c r="BQQ250" s="70"/>
      <c r="BQR250" s="70"/>
      <c r="BQS250" s="70"/>
      <c r="BQT250" s="70"/>
      <c r="BQU250" s="70"/>
      <c r="BQV250" s="70"/>
      <c r="BQW250" s="70"/>
      <c r="BQX250" s="70"/>
      <c r="BQY250" s="70"/>
      <c r="BQZ250" s="70"/>
      <c r="BRA250" s="70"/>
      <c r="BRB250" s="70"/>
      <c r="BRC250" s="70"/>
      <c r="BRD250" s="70"/>
      <c r="BRE250" s="70"/>
      <c r="BRF250" s="70"/>
      <c r="BRG250" s="70"/>
      <c r="BRH250" s="70"/>
      <c r="BRI250" s="70"/>
      <c r="BRJ250" s="70"/>
      <c r="BRK250" s="70"/>
      <c r="BRL250" s="70"/>
      <c r="BRM250" s="70"/>
      <c r="BRN250" s="70"/>
      <c r="BRO250" s="70"/>
      <c r="BRP250" s="70"/>
      <c r="BRQ250" s="70"/>
      <c r="BRR250" s="70"/>
      <c r="BRS250" s="70"/>
      <c r="BRT250" s="70"/>
      <c r="BRU250" s="70"/>
      <c r="BRV250" s="70"/>
      <c r="BRW250" s="70"/>
      <c r="BRX250" s="70"/>
      <c r="BRY250" s="70"/>
      <c r="BRZ250" s="70"/>
      <c r="BSA250" s="70"/>
      <c r="BSB250" s="70"/>
      <c r="BSC250" s="70"/>
      <c r="BSD250" s="70"/>
      <c r="BSE250" s="70"/>
      <c r="BSF250" s="70"/>
      <c r="BSG250" s="70"/>
      <c r="BSH250" s="70"/>
      <c r="BSI250" s="70"/>
      <c r="BSJ250" s="70"/>
      <c r="BSK250" s="70"/>
      <c r="BSL250" s="70"/>
      <c r="BSM250" s="70"/>
      <c r="BSN250" s="70"/>
      <c r="BSO250" s="70"/>
      <c r="BSP250" s="70"/>
      <c r="BSQ250" s="70"/>
      <c r="BSR250" s="70"/>
      <c r="BSS250" s="70"/>
      <c r="BST250" s="70"/>
      <c r="BSU250" s="70"/>
      <c r="BSV250" s="70"/>
      <c r="BSW250" s="70"/>
      <c r="BSX250" s="70"/>
      <c r="BSY250" s="70"/>
      <c r="BSZ250" s="70"/>
      <c r="BTA250" s="70"/>
      <c r="BTB250" s="70"/>
      <c r="BTC250" s="70"/>
      <c r="BTD250" s="70"/>
      <c r="BTE250" s="70"/>
      <c r="BTF250" s="70"/>
      <c r="BTG250" s="70"/>
      <c r="BTH250" s="70"/>
      <c r="BTI250" s="70"/>
      <c r="BTJ250" s="70"/>
      <c r="BTK250" s="70"/>
      <c r="BTL250" s="70"/>
      <c r="BTM250" s="70"/>
      <c r="BTN250" s="70"/>
      <c r="BTO250" s="70"/>
      <c r="BTP250" s="70"/>
      <c r="BTQ250" s="70"/>
      <c r="BTR250" s="70"/>
      <c r="BTS250" s="70"/>
      <c r="BTT250" s="70"/>
      <c r="BTU250" s="70"/>
      <c r="BTV250" s="70"/>
      <c r="BTW250" s="70"/>
      <c r="BTX250" s="70"/>
      <c r="BTY250" s="70"/>
      <c r="BTZ250" s="70"/>
      <c r="BUA250" s="70"/>
      <c r="BUB250" s="70"/>
      <c r="BUC250" s="70"/>
      <c r="BUD250" s="70"/>
      <c r="BUE250" s="70"/>
      <c r="BUF250" s="70"/>
      <c r="BUG250" s="70"/>
      <c r="BUH250" s="70"/>
      <c r="BUI250" s="70"/>
      <c r="BUJ250" s="70"/>
      <c r="BUK250" s="70"/>
      <c r="BUL250" s="70"/>
      <c r="BUM250" s="70"/>
      <c r="BUN250" s="70"/>
      <c r="BUO250" s="70"/>
      <c r="BUP250" s="70"/>
      <c r="BUQ250" s="70"/>
      <c r="BUR250" s="70"/>
      <c r="BUS250" s="70"/>
      <c r="BUT250" s="70"/>
      <c r="BUU250" s="70"/>
      <c r="BUV250" s="70"/>
      <c r="BUW250" s="70"/>
      <c r="BUX250" s="70"/>
      <c r="BUY250" s="70"/>
      <c r="BUZ250" s="70"/>
      <c r="BVA250" s="70"/>
      <c r="BVB250" s="70"/>
      <c r="BVC250" s="70"/>
      <c r="BVD250" s="70"/>
      <c r="BVE250" s="70"/>
      <c r="BVF250" s="70"/>
      <c r="BVG250" s="70"/>
      <c r="BVH250" s="70"/>
      <c r="BVI250" s="70"/>
      <c r="BVJ250" s="70"/>
      <c r="BVK250" s="70"/>
      <c r="BVL250" s="70"/>
      <c r="BVM250" s="70"/>
      <c r="BVN250" s="70"/>
      <c r="BVO250" s="70"/>
      <c r="BVP250" s="70"/>
      <c r="BVQ250" s="70"/>
      <c r="BVR250" s="70"/>
      <c r="BVS250" s="70"/>
      <c r="BVT250" s="70"/>
      <c r="BVU250" s="70"/>
      <c r="BVV250" s="70"/>
      <c r="BVW250" s="70"/>
      <c r="BVX250" s="70"/>
      <c r="BVY250" s="70"/>
      <c r="BVZ250" s="70"/>
      <c r="BWA250" s="70"/>
      <c r="BWB250" s="70"/>
      <c r="BWC250" s="70"/>
      <c r="BWD250" s="70"/>
      <c r="BWE250" s="70"/>
      <c r="BWF250" s="70"/>
      <c r="BWG250" s="70"/>
      <c r="BWH250" s="70"/>
      <c r="BWI250" s="70"/>
      <c r="BWJ250" s="70"/>
      <c r="BWK250" s="70"/>
      <c r="BWL250" s="70"/>
      <c r="BWM250" s="70"/>
      <c r="BWN250" s="70"/>
      <c r="BWO250" s="70"/>
      <c r="BWP250" s="70"/>
      <c r="BWQ250" s="70"/>
      <c r="BWR250" s="70"/>
      <c r="BWS250" s="70"/>
      <c r="BWT250" s="70"/>
      <c r="BWU250" s="70"/>
      <c r="BWV250" s="70"/>
      <c r="BWW250" s="70"/>
      <c r="BWX250" s="70"/>
      <c r="BWY250" s="70"/>
      <c r="BWZ250" s="70"/>
      <c r="BXA250" s="70"/>
      <c r="BXB250" s="70"/>
      <c r="BXC250" s="70"/>
      <c r="BXD250" s="70"/>
      <c r="BXE250" s="70"/>
      <c r="BXF250" s="70"/>
      <c r="BXG250" s="70"/>
      <c r="BXH250" s="70"/>
      <c r="BXI250" s="70"/>
      <c r="BXJ250" s="70"/>
      <c r="BXK250" s="70"/>
      <c r="BXL250" s="70"/>
      <c r="BXM250" s="70"/>
      <c r="BXN250" s="70"/>
      <c r="BXO250" s="70"/>
      <c r="BXP250" s="70"/>
      <c r="BXQ250" s="70"/>
      <c r="BXR250" s="70"/>
      <c r="BXS250" s="70"/>
      <c r="BXT250" s="70"/>
      <c r="BXU250" s="70"/>
      <c r="BXV250" s="70"/>
      <c r="BXW250" s="70"/>
      <c r="BXX250" s="70"/>
      <c r="BXY250" s="70"/>
      <c r="BXZ250" s="70"/>
      <c r="BYA250" s="70"/>
      <c r="BYB250" s="70"/>
      <c r="BYC250" s="70"/>
      <c r="BYD250" s="70"/>
      <c r="BYE250" s="70"/>
      <c r="BYF250" s="70"/>
      <c r="BYG250" s="70"/>
      <c r="BYH250" s="70"/>
      <c r="BYI250" s="70"/>
      <c r="BYJ250" s="70"/>
      <c r="BYK250" s="70"/>
      <c r="BYL250" s="70"/>
      <c r="BYM250" s="70"/>
      <c r="BYN250" s="70"/>
      <c r="BYO250" s="70"/>
      <c r="BYP250" s="70"/>
      <c r="BYQ250" s="70"/>
      <c r="BYR250" s="70"/>
      <c r="BYS250" s="70"/>
      <c r="BYT250" s="70"/>
      <c r="BYU250" s="70"/>
      <c r="BYV250" s="70"/>
      <c r="BYW250" s="70"/>
      <c r="BYX250" s="70"/>
      <c r="BYY250" s="70"/>
      <c r="BYZ250" s="70"/>
      <c r="BZA250" s="70"/>
      <c r="BZB250" s="70"/>
      <c r="BZC250" s="70"/>
      <c r="BZD250" s="70"/>
      <c r="BZE250" s="70"/>
      <c r="BZF250" s="70"/>
      <c r="BZG250" s="70"/>
      <c r="BZH250" s="70"/>
      <c r="BZI250" s="70"/>
      <c r="BZJ250" s="70"/>
      <c r="BZK250" s="70"/>
      <c r="BZL250" s="70"/>
      <c r="BZM250" s="70"/>
      <c r="BZN250" s="70"/>
      <c r="BZO250" s="70"/>
      <c r="BZP250" s="70"/>
      <c r="BZQ250" s="70"/>
      <c r="BZR250" s="70"/>
      <c r="BZS250" s="70"/>
      <c r="BZT250" s="70"/>
      <c r="BZU250" s="70"/>
      <c r="BZV250" s="70"/>
      <c r="BZW250" s="70"/>
      <c r="BZX250" s="70"/>
      <c r="BZY250" s="70"/>
      <c r="BZZ250" s="70"/>
      <c r="CAA250" s="70"/>
      <c r="CAB250" s="70"/>
      <c r="CAC250" s="70"/>
      <c r="CAD250" s="70"/>
      <c r="CAE250" s="70"/>
      <c r="CAF250" s="70"/>
      <c r="CAG250" s="70"/>
      <c r="CAH250" s="70"/>
      <c r="CAI250" s="70"/>
      <c r="CAJ250" s="70"/>
      <c r="CAK250" s="70"/>
      <c r="CAL250" s="70"/>
      <c r="CAM250" s="70"/>
      <c r="CAN250" s="70"/>
      <c r="CAO250" s="70"/>
      <c r="CAP250" s="70"/>
      <c r="CAQ250" s="70"/>
      <c r="CAR250" s="70"/>
      <c r="CAS250" s="70"/>
      <c r="CAT250" s="70"/>
      <c r="CAU250" s="70"/>
      <c r="CAV250" s="70"/>
      <c r="CAW250" s="70"/>
      <c r="CAX250" s="70"/>
      <c r="CAY250" s="70"/>
      <c r="CAZ250" s="70"/>
      <c r="CBA250" s="70"/>
      <c r="CBB250" s="70"/>
      <c r="CBC250" s="70"/>
      <c r="CBD250" s="70"/>
      <c r="CBE250" s="70"/>
      <c r="CBF250" s="70"/>
      <c r="CBG250" s="70"/>
      <c r="CBH250" s="70"/>
      <c r="CBI250" s="70"/>
      <c r="CBJ250" s="70"/>
      <c r="CBK250" s="70"/>
      <c r="CBL250" s="70"/>
      <c r="CBM250" s="70"/>
      <c r="CBN250" s="70"/>
      <c r="CBO250" s="70"/>
      <c r="CBP250" s="70"/>
      <c r="CBQ250" s="70"/>
      <c r="CBR250" s="70"/>
      <c r="CBS250" s="70"/>
      <c r="CBT250" s="70"/>
      <c r="CBU250" s="70"/>
      <c r="CBV250" s="70"/>
      <c r="CBW250" s="70"/>
      <c r="CBX250" s="70"/>
      <c r="CBY250" s="70"/>
      <c r="CBZ250" s="70"/>
      <c r="CCA250" s="70"/>
      <c r="CCB250" s="70"/>
      <c r="CCC250" s="70"/>
      <c r="CCD250" s="70"/>
      <c r="CCE250" s="70"/>
      <c r="CCF250" s="70"/>
      <c r="CCG250" s="70"/>
      <c r="CCH250" s="70"/>
      <c r="CCI250" s="70"/>
      <c r="CCJ250" s="70"/>
      <c r="CCK250" s="70"/>
      <c r="CCL250" s="70"/>
      <c r="CCM250" s="70"/>
      <c r="CCN250" s="70"/>
      <c r="CCO250" s="70"/>
      <c r="CCP250" s="70"/>
      <c r="CCQ250" s="70"/>
      <c r="CCR250" s="70"/>
      <c r="CCS250" s="70"/>
      <c r="CCT250" s="70"/>
      <c r="CCU250" s="70"/>
      <c r="CCV250" s="70"/>
      <c r="CCW250" s="70"/>
      <c r="CCX250" s="70"/>
      <c r="CCY250" s="70"/>
      <c r="CCZ250" s="70"/>
      <c r="CDA250" s="70"/>
      <c r="CDB250" s="70"/>
      <c r="CDC250" s="70"/>
      <c r="CDD250" s="70"/>
      <c r="CDE250" s="70"/>
      <c r="CDF250" s="70"/>
      <c r="CDG250" s="70"/>
      <c r="CDH250" s="70"/>
      <c r="CDI250" s="70"/>
      <c r="CDJ250" s="70"/>
      <c r="CDK250" s="70"/>
      <c r="CDL250" s="70"/>
      <c r="CDM250" s="70"/>
      <c r="CDN250" s="70"/>
      <c r="CDO250" s="70"/>
      <c r="CDP250" s="70"/>
      <c r="CDQ250" s="70"/>
      <c r="CDR250" s="70"/>
      <c r="CDS250" s="70"/>
      <c r="CDT250" s="70"/>
      <c r="CDU250" s="70"/>
      <c r="CDV250" s="70"/>
      <c r="CDW250" s="70"/>
      <c r="CDX250" s="70"/>
      <c r="CDY250" s="70"/>
      <c r="CDZ250" s="70"/>
      <c r="CEA250" s="70"/>
      <c r="CEB250" s="70"/>
      <c r="CEC250" s="70"/>
      <c r="CED250" s="70"/>
      <c r="CEE250" s="70"/>
      <c r="CEF250" s="70"/>
      <c r="CEG250" s="70"/>
      <c r="CEH250" s="70"/>
      <c r="CEI250" s="70"/>
      <c r="CEJ250" s="70"/>
      <c r="CEK250" s="70"/>
      <c r="CEL250" s="70"/>
      <c r="CEM250" s="70"/>
      <c r="CEN250" s="70"/>
      <c r="CEO250" s="70"/>
      <c r="CEP250" s="70"/>
      <c r="CEQ250" s="70"/>
      <c r="CER250" s="70"/>
      <c r="CES250" s="70"/>
      <c r="CET250" s="70"/>
      <c r="CEU250" s="70"/>
      <c r="CEV250" s="70"/>
      <c r="CEW250" s="70"/>
      <c r="CEX250" s="70"/>
      <c r="CEY250" s="70"/>
      <c r="CEZ250" s="70"/>
      <c r="CFA250" s="70"/>
      <c r="CFB250" s="70"/>
      <c r="CFC250" s="70"/>
      <c r="CFD250" s="70"/>
      <c r="CFE250" s="70"/>
      <c r="CFF250" s="70"/>
      <c r="CFG250" s="70"/>
      <c r="CFH250" s="70"/>
      <c r="CFI250" s="70"/>
      <c r="CFJ250" s="70"/>
      <c r="CFK250" s="70"/>
      <c r="CFL250" s="70"/>
      <c r="CFM250" s="70"/>
      <c r="CFN250" s="70"/>
      <c r="CFO250" s="70"/>
      <c r="CFP250" s="70"/>
      <c r="CFQ250" s="70"/>
      <c r="CFR250" s="70"/>
      <c r="CFS250" s="70"/>
      <c r="CFT250" s="70"/>
      <c r="CFU250" s="70"/>
      <c r="CFV250" s="70"/>
      <c r="CFW250" s="70"/>
      <c r="CFX250" s="70"/>
      <c r="CFY250" s="70"/>
      <c r="CFZ250" s="70"/>
      <c r="CGA250" s="70"/>
      <c r="CGB250" s="70"/>
      <c r="CGC250" s="70"/>
      <c r="CGD250" s="70"/>
      <c r="CGE250" s="70"/>
      <c r="CGF250" s="70"/>
      <c r="CGG250" s="70"/>
      <c r="CGH250" s="70"/>
      <c r="CGI250" s="70"/>
      <c r="CGJ250" s="70"/>
      <c r="CGK250" s="70"/>
      <c r="CGL250" s="70"/>
      <c r="CGM250" s="70"/>
      <c r="CGN250" s="70"/>
      <c r="CGO250" s="70"/>
      <c r="CGP250" s="70"/>
      <c r="CGQ250" s="70"/>
      <c r="CGR250" s="70"/>
      <c r="CGS250" s="70"/>
      <c r="CGT250" s="70"/>
      <c r="CGU250" s="70"/>
      <c r="CGV250" s="70"/>
      <c r="CGW250" s="70"/>
      <c r="CGX250" s="70"/>
      <c r="CGY250" s="70"/>
      <c r="CGZ250" s="70"/>
      <c r="CHA250" s="70"/>
      <c r="CHB250" s="70"/>
      <c r="CHC250" s="70"/>
      <c r="CHD250" s="70"/>
      <c r="CHE250" s="70"/>
      <c r="CHF250" s="70"/>
      <c r="CHG250" s="70"/>
      <c r="CHH250" s="70"/>
      <c r="CHI250" s="70"/>
      <c r="CHJ250" s="70"/>
      <c r="CHK250" s="70"/>
      <c r="CHL250" s="70"/>
      <c r="CHM250" s="70"/>
      <c r="CHN250" s="70"/>
      <c r="CHO250" s="70"/>
      <c r="CHP250" s="70"/>
      <c r="CHQ250" s="70"/>
      <c r="CHR250" s="70"/>
      <c r="CHS250" s="70"/>
      <c r="CHT250" s="70"/>
      <c r="CHU250" s="70"/>
      <c r="CHV250" s="70"/>
      <c r="CHW250" s="70"/>
      <c r="CHX250" s="70"/>
      <c r="CHY250" s="70"/>
      <c r="CHZ250" s="70"/>
      <c r="CIA250" s="70"/>
      <c r="CIB250" s="70"/>
      <c r="CIC250" s="70"/>
      <c r="CID250" s="70"/>
      <c r="CIE250" s="70"/>
      <c r="CIF250" s="70"/>
      <c r="CIG250" s="70"/>
      <c r="CIH250" s="70"/>
      <c r="CII250" s="70"/>
      <c r="CIJ250" s="70"/>
      <c r="CIK250" s="70"/>
      <c r="CIL250" s="70"/>
      <c r="CIM250" s="70"/>
      <c r="CIN250" s="70"/>
      <c r="CIO250" s="70"/>
      <c r="CIP250" s="70"/>
      <c r="CIQ250" s="70"/>
      <c r="CIR250" s="70"/>
      <c r="CIS250" s="70"/>
      <c r="CIT250" s="70"/>
      <c r="CIU250" s="70"/>
      <c r="CIV250" s="70"/>
      <c r="CIW250" s="70"/>
      <c r="CIX250" s="70"/>
      <c r="CIY250" s="70"/>
      <c r="CIZ250" s="70"/>
      <c r="CJA250" s="70"/>
      <c r="CJB250" s="70"/>
      <c r="CJC250" s="70"/>
      <c r="CJD250" s="70"/>
      <c r="CJE250" s="70"/>
      <c r="CJF250" s="70"/>
      <c r="CJG250" s="70"/>
      <c r="CJH250" s="70"/>
      <c r="CJI250" s="70"/>
      <c r="CJJ250" s="70"/>
      <c r="CJK250" s="70"/>
      <c r="CJL250" s="70"/>
      <c r="CJM250" s="70"/>
      <c r="CJN250" s="70"/>
      <c r="CJO250" s="70"/>
      <c r="CJP250" s="70"/>
      <c r="CJQ250" s="70"/>
      <c r="CJR250" s="70"/>
      <c r="CJS250" s="70"/>
      <c r="CJT250" s="70"/>
      <c r="CJU250" s="70"/>
      <c r="CJV250" s="70"/>
      <c r="CJW250" s="70"/>
      <c r="CJX250" s="70"/>
      <c r="CJY250" s="70"/>
      <c r="CJZ250" s="70"/>
      <c r="CKA250" s="70"/>
      <c r="CKB250" s="70"/>
      <c r="CKC250" s="70"/>
      <c r="CKD250" s="70"/>
      <c r="CKE250" s="70"/>
      <c r="CKF250" s="70"/>
      <c r="CKG250" s="70"/>
      <c r="CKH250" s="70"/>
      <c r="CKI250" s="70"/>
      <c r="CKJ250" s="70"/>
      <c r="CKK250" s="70"/>
      <c r="CKL250" s="70"/>
      <c r="CKM250" s="70"/>
      <c r="CKN250" s="70"/>
      <c r="CKO250" s="70"/>
      <c r="CKP250" s="70"/>
      <c r="CKQ250" s="70"/>
      <c r="CKR250" s="70"/>
      <c r="CKS250" s="70"/>
      <c r="CKT250" s="70"/>
      <c r="CKU250" s="70"/>
      <c r="CKV250" s="70"/>
      <c r="CKW250" s="70"/>
      <c r="CKX250" s="70"/>
      <c r="CKY250" s="70"/>
      <c r="CKZ250" s="70"/>
      <c r="CLA250" s="70"/>
      <c r="CLB250" s="70"/>
      <c r="CLC250" s="70"/>
      <c r="CLD250" s="70"/>
      <c r="CLE250" s="70"/>
      <c r="CLF250" s="70"/>
      <c r="CLG250" s="70"/>
      <c r="CLH250" s="70"/>
      <c r="CLI250" s="70"/>
      <c r="CLJ250" s="70"/>
      <c r="CLK250" s="70"/>
      <c r="CLL250" s="70"/>
      <c r="CLM250" s="70"/>
      <c r="CLN250" s="70"/>
      <c r="CLO250" s="70"/>
      <c r="CLP250" s="70"/>
      <c r="CLQ250" s="70"/>
      <c r="CLR250" s="70"/>
      <c r="CLS250" s="70"/>
      <c r="CLT250" s="70"/>
      <c r="CLU250" s="70"/>
      <c r="CLV250" s="70"/>
      <c r="CLW250" s="70"/>
      <c r="CLX250" s="70"/>
      <c r="CLY250" s="70"/>
      <c r="CLZ250" s="70"/>
      <c r="CMA250" s="70"/>
      <c r="CMB250" s="70"/>
      <c r="CMC250" s="70"/>
      <c r="CMD250" s="70"/>
      <c r="CME250" s="70"/>
      <c r="CMF250" s="70"/>
      <c r="CMG250" s="70"/>
      <c r="CMH250" s="70"/>
      <c r="CMI250" s="70"/>
      <c r="CMJ250" s="70"/>
      <c r="CMK250" s="70"/>
      <c r="CML250" s="70"/>
      <c r="CMM250" s="70"/>
      <c r="CMN250" s="70"/>
      <c r="CMO250" s="70"/>
      <c r="CMP250" s="70"/>
      <c r="CMQ250" s="70"/>
      <c r="CMR250" s="70"/>
      <c r="CMS250" s="70"/>
      <c r="CMT250" s="70"/>
      <c r="CMU250" s="70"/>
      <c r="CMV250" s="70"/>
      <c r="CMW250" s="70"/>
      <c r="CMX250" s="70"/>
      <c r="CMY250" s="70"/>
      <c r="CMZ250" s="70"/>
      <c r="CNA250" s="70"/>
      <c r="CNB250" s="70"/>
      <c r="CNC250" s="70"/>
      <c r="CND250" s="70"/>
      <c r="CNE250" s="70"/>
      <c r="CNF250" s="70"/>
      <c r="CNG250" s="70"/>
      <c r="CNH250" s="70"/>
      <c r="CNI250" s="70"/>
      <c r="CNJ250" s="70"/>
      <c r="CNK250" s="70"/>
      <c r="CNL250" s="70"/>
      <c r="CNM250" s="70"/>
      <c r="CNN250" s="70"/>
      <c r="CNO250" s="70"/>
      <c r="CNP250" s="70"/>
      <c r="CNQ250" s="70"/>
      <c r="CNR250" s="70"/>
      <c r="CNS250" s="70"/>
      <c r="CNT250" s="70"/>
      <c r="CNU250" s="70"/>
      <c r="CNV250" s="70"/>
      <c r="CNW250" s="70"/>
      <c r="CNX250" s="70"/>
      <c r="CNY250" s="70"/>
      <c r="CNZ250" s="70"/>
      <c r="COA250" s="70"/>
      <c r="COB250" s="70"/>
      <c r="COC250" s="70"/>
      <c r="COD250" s="70"/>
      <c r="COE250" s="70"/>
      <c r="COF250" s="70"/>
      <c r="COG250" s="70"/>
      <c r="COH250" s="70"/>
      <c r="COI250" s="70"/>
      <c r="COJ250" s="70"/>
      <c r="COK250" s="70"/>
      <c r="COL250" s="70"/>
      <c r="COM250" s="70"/>
      <c r="CON250" s="70"/>
      <c r="COO250" s="70"/>
      <c r="COP250" s="70"/>
      <c r="COQ250" s="70"/>
      <c r="COR250" s="70"/>
      <c r="COS250" s="70"/>
      <c r="COT250" s="70"/>
      <c r="COU250" s="70"/>
      <c r="COV250" s="70"/>
      <c r="COW250" s="70"/>
      <c r="COX250" s="70"/>
      <c r="COY250" s="70"/>
      <c r="COZ250" s="70"/>
      <c r="CPA250" s="70"/>
      <c r="CPB250" s="70"/>
      <c r="CPC250" s="70"/>
      <c r="CPD250" s="70"/>
      <c r="CPE250" s="70"/>
      <c r="CPF250" s="70"/>
      <c r="CPG250" s="70"/>
      <c r="CPH250" s="70"/>
      <c r="CPI250" s="70"/>
      <c r="CPJ250" s="70"/>
      <c r="CPK250" s="70"/>
      <c r="CPL250" s="70"/>
      <c r="CPM250" s="70"/>
      <c r="CPN250" s="70"/>
      <c r="CPO250" s="70"/>
      <c r="CPP250" s="70"/>
      <c r="CPQ250" s="70"/>
      <c r="CPR250" s="70"/>
      <c r="CPS250" s="70"/>
      <c r="CPT250" s="70"/>
      <c r="CPU250" s="70"/>
      <c r="CPV250" s="70"/>
      <c r="CPW250" s="70"/>
      <c r="CPX250" s="70"/>
      <c r="CPY250" s="70"/>
      <c r="CPZ250" s="70"/>
      <c r="CQA250" s="70"/>
      <c r="CQB250" s="70"/>
      <c r="CQC250" s="70"/>
      <c r="CQD250" s="70"/>
      <c r="CQE250" s="70"/>
      <c r="CQF250" s="70"/>
      <c r="CQG250" s="70"/>
      <c r="CQH250" s="70"/>
      <c r="CQI250" s="70"/>
      <c r="CQJ250" s="70"/>
      <c r="CQK250" s="70"/>
      <c r="CQL250" s="70"/>
      <c r="CQM250" s="70"/>
      <c r="CQN250" s="70"/>
      <c r="CQO250" s="70"/>
      <c r="CQP250" s="70"/>
      <c r="CQQ250" s="70"/>
      <c r="CQR250" s="70"/>
      <c r="CQS250" s="70"/>
      <c r="CQT250" s="70"/>
      <c r="CQU250" s="70"/>
      <c r="CQV250" s="70"/>
      <c r="CQW250" s="70"/>
      <c r="CQX250" s="70"/>
      <c r="CQY250" s="70"/>
      <c r="CQZ250" s="70"/>
      <c r="CRA250" s="70"/>
      <c r="CRB250" s="70"/>
      <c r="CRC250" s="70"/>
      <c r="CRD250" s="70"/>
      <c r="CRE250" s="70"/>
      <c r="CRF250" s="70"/>
      <c r="CRG250" s="70"/>
      <c r="CRH250" s="70"/>
      <c r="CRI250" s="70"/>
      <c r="CRJ250" s="70"/>
      <c r="CRK250" s="70"/>
      <c r="CRL250" s="70"/>
      <c r="CRM250" s="70"/>
      <c r="CRN250" s="70"/>
      <c r="CRO250" s="70"/>
      <c r="CRP250" s="70"/>
      <c r="CRQ250" s="70"/>
      <c r="CRR250" s="70"/>
      <c r="CRS250" s="70"/>
      <c r="CRT250" s="70"/>
      <c r="CRU250" s="70"/>
      <c r="CRV250" s="70"/>
      <c r="CRW250" s="70"/>
      <c r="CRX250" s="70"/>
      <c r="CRY250" s="70"/>
      <c r="CRZ250" s="70"/>
      <c r="CSA250" s="70"/>
      <c r="CSB250" s="70"/>
      <c r="CSC250" s="70"/>
      <c r="CSD250" s="70"/>
      <c r="CSE250" s="70"/>
      <c r="CSF250" s="70"/>
      <c r="CSG250" s="70"/>
      <c r="CSH250" s="70"/>
      <c r="CSI250" s="70"/>
      <c r="CSJ250" s="70"/>
      <c r="CSK250" s="70"/>
      <c r="CSL250" s="70"/>
      <c r="CSM250" s="70"/>
      <c r="CSN250" s="70"/>
      <c r="CSO250" s="70"/>
      <c r="CSP250" s="70"/>
      <c r="CSQ250" s="70"/>
      <c r="CSR250" s="70"/>
      <c r="CSS250" s="70"/>
      <c r="CST250" s="70"/>
      <c r="CSU250" s="70"/>
      <c r="CSV250" s="70"/>
      <c r="CSW250" s="70"/>
      <c r="CSX250" s="70"/>
      <c r="CSY250" s="70"/>
      <c r="CSZ250" s="70"/>
      <c r="CTA250" s="70"/>
      <c r="CTB250" s="70"/>
      <c r="CTC250" s="70"/>
      <c r="CTD250" s="70"/>
      <c r="CTE250" s="70"/>
      <c r="CTF250" s="70"/>
      <c r="CTG250" s="70"/>
      <c r="CTH250" s="70"/>
      <c r="CTI250" s="70"/>
      <c r="CTJ250" s="70"/>
      <c r="CTK250" s="70"/>
      <c r="CTL250" s="70"/>
      <c r="CTM250" s="70"/>
      <c r="CTN250" s="70"/>
      <c r="CTO250" s="70"/>
      <c r="CTP250" s="70"/>
      <c r="CTQ250" s="70"/>
      <c r="CTR250" s="70"/>
      <c r="CTS250" s="70"/>
      <c r="CTT250" s="70"/>
      <c r="CTU250" s="70"/>
      <c r="CTV250" s="70"/>
      <c r="CTW250" s="70"/>
      <c r="CTX250" s="70"/>
      <c r="CTY250" s="70"/>
      <c r="CTZ250" s="70"/>
      <c r="CUA250" s="70"/>
      <c r="CUB250" s="70"/>
      <c r="CUC250" s="70"/>
      <c r="CUD250" s="70"/>
      <c r="CUE250" s="70"/>
      <c r="CUF250" s="70"/>
      <c r="CUG250" s="70"/>
      <c r="CUH250" s="70"/>
      <c r="CUI250" s="70"/>
      <c r="CUJ250" s="70"/>
      <c r="CUK250" s="70"/>
      <c r="CUL250" s="70"/>
      <c r="CUM250" s="70"/>
      <c r="CUN250" s="70"/>
      <c r="CUO250" s="70"/>
      <c r="CUP250" s="70"/>
      <c r="CUQ250" s="70"/>
      <c r="CUR250" s="70"/>
      <c r="CUS250" s="70"/>
      <c r="CUT250" s="70"/>
      <c r="CUU250" s="70"/>
      <c r="CUV250" s="70"/>
      <c r="CUW250" s="70"/>
      <c r="CUX250" s="70"/>
      <c r="CUY250" s="70"/>
      <c r="CUZ250" s="70"/>
      <c r="CVA250" s="70"/>
      <c r="CVB250" s="70"/>
      <c r="CVC250" s="70"/>
      <c r="CVD250" s="70"/>
      <c r="CVE250" s="70"/>
      <c r="CVF250" s="70"/>
      <c r="CVG250" s="70"/>
      <c r="CVH250" s="70"/>
      <c r="CVI250" s="70"/>
      <c r="CVJ250" s="70"/>
      <c r="CVK250" s="70"/>
      <c r="CVL250" s="70"/>
      <c r="CVM250" s="70"/>
      <c r="CVN250" s="70"/>
      <c r="CVO250" s="70"/>
      <c r="CVP250" s="70"/>
      <c r="CVQ250" s="70"/>
      <c r="CVR250" s="70"/>
      <c r="CVS250" s="70"/>
      <c r="CVT250" s="70"/>
      <c r="CVU250" s="70"/>
      <c r="CVV250" s="70"/>
      <c r="CVW250" s="70"/>
      <c r="CVX250" s="70"/>
      <c r="CVY250" s="70"/>
      <c r="CVZ250" s="70"/>
      <c r="CWA250" s="70"/>
      <c r="CWB250" s="70"/>
      <c r="CWC250" s="70"/>
      <c r="CWD250" s="70"/>
      <c r="CWE250" s="70"/>
      <c r="CWF250" s="70"/>
      <c r="CWG250" s="70"/>
      <c r="CWH250" s="70"/>
      <c r="CWI250" s="70"/>
      <c r="CWJ250" s="70"/>
      <c r="CWK250" s="70"/>
      <c r="CWL250" s="70"/>
      <c r="CWM250" s="70"/>
      <c r="CWN250" s="70"/>
      <c r="CWO250" s="70"/>
      <c r="CWP250" s="70"/>
      <c r="CWQ250" s="70"/>
      <c r="CWR250" s="70"/>
      <c r="CWS250" s="70"/>
      <c r="CWT250" s="70"/>
      <c r="CWU250" s="70"/>
      <c r="CWV250" s="70"/>
      <c r="CWW250" s="70"/>
      <c r="CWX250" s="70"/>
      <c r="CWY250" s="70"/>
      <c r="CWZ250" s="70"/>
      <c r="CXA250" s="70"/>
      <c r="CXB250" s="70"/>
      <c r="CXC250" s="70"/>
      <c r="CXD250" s="70"/>
      <c r="CXE250" s="70"/>
      <c r="CXF250" s="70"/>
      <c r="CXG250" s="70"/>
      <c r="CXH250" s="70"/>
      <c r="CXI250" s="70"/>
      <c r="CXJ250" s="70"/>
      <c r="CXK250" s="70"/>
      <c r="CXL250" s="70"/>
      <c r="CXM250" s="70"/>
      <c r="CXN250" s="70"/>
      <c r="CXO250" s="70"/>
      <c r="CXP250" s="70"/>
      <c r="CXQ250" s="70"/>
      <c r="CXR250" s="70"/>
      <c r="CXS250" s="70"/>
      <c r="CXT250" s="70"/>
      <c r="CXU250" s="70"/>
      <c r="CXV250" s="70"/>
      <c r="CXW250" s="70"/>
      <c r="CXX250" s="70"/>
      <c r="CXY250" s="70"/>
      <c r="CXZ250" s="70"/>
      <c r="CYA250" s="70"/>
      <c r="CYB250" s="70"/>
      <c r="CYC250" s="70"/>
      <c r="CYD250" s="70"/>
      <c r="CYE250" s="70"/>
      <c r="CYF250" s="70"/>
      <c r="CYG250" s="70"/>
      <c r="CYH250" s="70"/>
      <c r="CYI250" s="70"/>
      <c r="CYJ250" s="70"/>
      <c r="CYK250" s="70"/>
      <c r="CYL250" s="70"/>
      <c r="CYM250" s="70"/>
      <c r="CYN250" s="70"/>
      <c r="CYO250" s="70"/>
      <c r="CYP250" s="70"/>
      <c r="CYQ250" s="70"/>
      <c r="CYR250" s="70"/>
      <c r="CYS250" s="70"/>
      <c r="CYT250" s="70"/>
      <c r="CYU250" s="70"/>
      <c r="CYV250" s="70"/>
      <c r="CYW250" s="70"/>
      <c r="CYX250" s="70"/>
      <c r="CYY250" s="70"/>
      <c r="CYZ250" s="70"/>
      <c r="CZA250" s="70"/>
      <c r="CZB250" s="70"/>
      <c r="CZC250" s="70"/>
      <c r="CZD250" s="70"/>
      <c r="CZE250" s="70"/>
      <c r="CZF250" s="70"/>
      <c r="CZG250" s="70"/>
      <c r="CZH250" s="70"/>
      <c r="CZI250" s="70"/>
      <c r="CZJ250" s="70"/>
      <c r="CZK250" s="70"/>
      <c r="CZL250" s="70"/>
      <c r="CZM250" s="70"/>
      <c r="CZN250" s="70"/>
      <c r="CZO250" s="70"/>
      <c r="CZP250" s="70"/>
      <c r="CZQ250" s="70"/>
      <c r="CZR250" s="70"/>
      <c r="CZS250" s="70"/>
      <c r="CZT250" s="70"/>
      <c r="CZU250" s="70"/>
      <c r="CZV250" s="70"/>
      <c r="CZW250" s="70"/>
      <c r="CZX250" s="70"/>
      <c r="CZY250" s="70"/>
      <c r="CZZ250" s="70"/>
      <c r="DAA250" s="70"/>
      <c r="DAB250" s="70"/>
      <c r="DAC250" s="70"/>
      <c r="DAD250" s="70"/>
      <c r="DAE250" s="70"/>
      <c r="DAF250" s="70"/>
      <c r="DAG250" s="70"/>
      <c r="DAH250" s="70"/>
      <c r="DAI250" s="70"/>
      <c r="DAJ250" s="70"/>
      <c r="DAK250" s="70"/>
      <c r="DAL250" s="70"/>
      <c r="DAM250" s="70"/>
      <c r="DAN250" s="70"/>
      <c r="DAO250" s="70"/>
      <c r="DAP250" s="70"/>
      <c r="DAQ250" s="70"/>
      <c r="DAR250" s="70"/>
      <c r="DAS250" s="70"/>
      <c r="DAT250" s="70"/>
      <c r="DAU250" s="70"/>
      <c r="DAV250" s="70"/>
      <c r="DAW250" s="70"/>
      <c r="DAX250" s="70"/>
      <c r="DAY250" s="70"/>
      <c r="DAZ250" s="70"/>
      <c r="DBA250" s="70"/>
      <c r="DBB250" s="70"/>
      <c r="DBC250" s="70"/>
      <c r="DBD250" s="70"/>
      <c r="DBE250" s="70"/>
      <c r="DBF250" s="70"/>
      <c r="DBG250" s="70"/>
      <c r="DBH250" s="70"/>
      <c r="DBI250" s="70"/>
      <c r="DBJ250" s="70"/>
      <c r="DBK250" s="70"/>
      <c r="DBL250" s="70"/>
      <c r="DBM250" s="70"/>
      <c r="DBN250" s="70"/>
      <c r="DBO250" s="70"/>
      <c r="DBP250" s="70"/>
      <c r="DBQ250" s="70"/>
      <c r="DBR250" s="70"/>
      <c r="DBS250" s="70"/>
      <c r="DBT250" s="70"/>
      <c r="DBU250" s="70"/>
      <c r="DBV250" s="70"/>
      <c r="DBW250" s="70"/>
      <c r="DBX250" s="70"/>
      <c r="DBY250" s="70"/>
      <c r="DBZ250" s="70"/>
      <c r="DCA250" s="70"/>
      <c r="DCB250" s="70"/>
      <c r="DCC250" s="70"/>
      <c r="DCD250" s="70"/>
      <c r="DCE250" s="70"/>
      <c r="DCF250" s="70"/>
      <c r="DCG250" s="70"/>
      <c r="DCH250" s="70"/>
      <c r="DCI250" s="70"/>
      <c r="DCJ250" s="70"/>
      <c r="DCK250" s="70"/>
      <c r="DCL250" s="70"/>
      <c r="DCM250" s="70"/>
      <c r="DCN250" s="70"/>
      <c r="DCO250" s="70"/>
      <c r="DCP250" s="70"/>
      <c r="DCQ250" s="70"/>
      <c r="DCR250" s="70"/>
      <c r="DCS250" s="70"/>
      <c r="DCT250" s="70"/>
      <c r="DCU250" s="70"/>
      <c r="DCV250" s="70"/>
      <c r="DCW250" s="70"/>
      <c r="DCX250" s="70"/>
      <c r="DCY250" s="70"/>
      <c r="DCZ250" s="70"/>
      <c r="DDA250" s="70"/>
      <c r="DDB250" s="70"/>
      <c r="DDC250" s="70"/>
      <c r="DDD250" s="70"/>
      <c r="DDE250" s="70"/>
      <c r="DDF250" s="70"/>
      <c r="DDG250" s="70"/>
      <c r="DDH250" s="70"/>
      <c r="DDI250" s="70"/>
      <c r="DDJ250" s="70"/>
      <c r="DDK250" s="70"/>
      <c r="DDL250" s="70"/>
      <c r="DDM250" s="70"/>
      <c r="DDN250" s="70"/>
      <c r="DDO250" s="70"/>
      <c r="DDP250" s="70"/>
      <c r="DDQ250" s="70"/>
      <c r="DDR250" s="70"/>
      <c r="DDS250" s="70"/>
      <c r="DDT250" s="70"/>
      <c r="DDU250" s="70"/>
      <c r="DDV250" s="70"/>
      <c r="DDW250" s="70"/>
      <c r="DDX250" s="70"/>
      <c r="DDY250" s="70"/>
      <c r="DDZ250" s="70"/>
      <c r="DEA250" s="70"/>
      <c r="DEB250" s="70"/>
      <c r="DEC250" s="70"/>
      <c r="DED250" s="70"/>
      <c r="DEE250" s="70"/>
      <c r="DEF250" s="70"/>
      <c r="DEG250" s="70"/>
      <c r="DEH250" s="70"/>
      <c r="DEI250" s="70"/>
      <c r="DEJ250" s="70"/>
      <c r="DEK250" s="70"/>
      <c r="DEL250" s="70"/>
      <c r="DEM250" s="70"/>
      <c r="DEN250" s="70"/>
      <c r="DEO250" s="70"/>
      <c r="DEP250" s="70"/>
      <c r="DEQ250" s="70"/>
      <c r="DER250" s="70"/>
      <c r="DES250" s="70"/>
      <c r="DET250" s="70"/>
      <c r="DEU250" s="70"/>
      <c r="DEV250" s="70"/>
      <c r="DEW250" s="70"/>
      <c r="DEX250" s="70"/>
      <c r="DEY250" s="70"/>
      <c r="DEZ250" s="70"/>
      <c r="DFA250" s="70"/>
      <c r="DFB250" s="70"/>
      <c r="DFC250" s="70"/>
      <c r="DFD250" s="70"/>
      <c r="DFE250" s="70"/>
      <c r="DFF250" s="70"/>
      <c r="DFG250" s="70"/>
      <c r="DFH250" s="70"/>
      <c r="DFI250" s="70"/>
      <c r="DFJ250" s="70"/>
      <c r="DFK250" s="70"/>
      <c r="DFL250" s="70"/>
      <c r="DFM250" s="70"/>
      <c r="DFN250" s="70"/>
      <c r="DFO250" s="70"/>
      <c r="DFP250" s="70"/>
      <c r="DFQ250" s="70"/>
      <c r="DFR250" s="70"/>
      <c r="DFS250" s="70"/>
      <c r="DFT250" s="70"/>
      <c r="DFU250" s="70"/>
      <c r="DFV250" s="70"/>
      <c r="DFW250" s="70"/>
      <c r="DFX250" s="70"/>
      <c r="DFY250" s="70"/>
      <c r="DFZ250" s="70"/>
      <c r="DGA250" s="70"/>
      <c r="DGB250" s="70"/>
      <c r="DGC250" s="70"/>
      <c r="DGD250" s="70"/>
      <c r="DGE250" s="70"/>
      <c r="DGF250" s="70"/>
      <c r="DGG250" s="70"/>
      <c r="DGH250" s="70"/>
      <c r="DGI250" s="70"/>
      <c r="DGJ250" s="70"/>
      <c r="DGK250" s="70"/>
      <c r="DGL250" s="70"/>
      <c r="DGM250" s="70"/>
      <c r="DGN250" s="70"/>
      <c r="DGO250" s="70"/>
      <c r="DGP250" s="70"/>
      <c r="DGQ250" s="70"/>
      <c r="DGR250" s="70"/>
      <c r="DGS250" s="70"/>
      <c r="DGT250" s="70"/>
      <c r="DGU250" s="70"/>
      <c r="DGV250" s="70"/>
      <c r="DGW250" s="70"/>
      <c r="DGX250" s="70"/>
      <c r="DGY250" s="70"/>
      <c r="DGZ250" s="70"/>
      <c r="DHA250" s="70"/>
      <c r="DHB250" s="70"/>
      <c r="DHC250" s="70"/>
      <c r="DHD250" s="70"/>
      <c r="DHE250" s="70"/>
      <c r="DHF250" s="70"/>
      <c r="DHG250" s="70"/>
      <c r="DHH250" s="70"/>
      <c r="DHI250" s="70"/>
      <c r="DHJ250" s="70"/>
      <c r="DHK250" s="70"/>
      <c r="DHL250" s="70"/>
      <c r="DHM250" s="70"/>
      <c r="DHN250" s="70"/>
      <c r="DHO250" s="70"/>
      <c r="DHP250" s="70"/>
      <c r="DHQ250" s="70"/>
      <c r="DHR250" s="70"/>
      <c r="DHS250" s="70"/>
      <c r="DHT250" s="70"/>
      <c r="DHU250" s="70"/>
      <c r="DHV250" s="70"/>
      <c r="DHW250" s="70"/>
      <c r="DHX250" s="70"/>
      <c r="DHY250" s="70"/>
      <c r="DHZ250" s="70"/>
      <c r="DIA250" s="70"/>
      <c r="DIB250" s="70"/>
      <c r="DIC250" s="70"/>
      <c r="DID250" s="70"/>
      <c r="DIE250" s="70"/>
      <c r="DIF250" s="70"/>
      <c r="DIG250" s="70"/>
      <c r="DIH250" s="70"/>
      <c r="DII250" s="70"/>
      <c r="DIJ250" s="70"/>
      <c r="DIK250" s="70"/>
      <c r="DIL250" s="70"/>
      <c r="DIM250" s="70"/>
      <c r="DIN250" s="70"/>
      <c r="DIO250" s="70"/>
      <c r="DIP250" s="70"/>
      <c r="DIQ250" s="70"/>
      <c r="DIR250" s="70"/>
      <c r="DIS250" s="70"/>
      <c r="DIT250" s="70"/>
      <c r="DIU250" s="70"/>
      <c r="DIV250" s="70"/>
      <c r="DIW250" s="70"/>
      <c r="DIX250" s="70"/>
      <c r="DIY250" s="70"/>
      <c r="DIZ250" s="70"/>
      <c r="DJA250" s="70"/>
      <c r="DJB250" s="70"/>
      <c r="DJC250" s="70"/>
      <c r="DJD250" s="70"/>
      <c r="DJE250" s="70"/>
      <c r="DJF250" s="70"/>
      <c r="DJG250" s="70"/>
      <c r="DJH250" s="70"/>
      <c r="DJI250" s="70"/>
      <c r="DJJ250" s="70"/>
      <c r="DJK250" s="70"/>
      <c r="DJL250" s="70"/>
      <c r="DJM250" s="70"/>
      <c r="DJN250" s="70"/>
      <c r="DJO250" s="70"/>
      <c r="DJP250" s="70"/>
      <c r="DJQ250" s="70"/>
      <c r="DJR250" s="70"/>
      <c r="DJS250" s="70"/>
      <c r="DJT250" s="70"/>
      <c r="DJU250" s="70"/>
      <c r="DJV250" s="70"/>
      <c r="DJW250" s="70"/>
      <c r="DJX250" s="70"/>
      <c r="DJY250" s="70"/>
      <c r="DJZ250" s="70"/>
      <c r="DKA250" s="70"/>
      <c r="DKB250" s="70"/>
      <c r="DKC250" s="70"/>
      <c r="DKD250" s="70"/>
      <c r="DKE250" s="70"/>
      <c r="DKF250" s="70"/>
      <c r="DKG250" s="70"/>
      <c r="DKH250" s="70"/>
      <c r="DKI250" s="70"/>
      <c r="DKJ250" s="70"/>
      <c r="DKK250" s="70"/>
      <c r="DKL250" s="70"/>
      <c r="DKM250" s="70"/>
      <c r="DKN250" s="70"/>
      <c r="DKO250" s="70"/>
      <c r="DKP250" s="70"/>
      <c r="DKQ250" s="70"/>
      <c r="DKR250" s="70"/>
      <c r="DKS250" s="70"/>
      <c r="DKT250" s="70"/>
      <c r="DKU250" s="70"/>
      <c r="DKV250" s="70"/>
      <c r="DKW250" s="70"/>
      <c r="DKX250" s="70"/>
      <c r="DKY250" s="70"/>
      <c r="DKZ250" s="70"/>
      <c r="DLA250" s="70"/>
      <c r="DLB250" s="70"/>
      <c r="DLC250" s="70"/>
      <c r="DLD250" s="70"/>
      <c r="DLE250" s="70"/>
      <c r="DLF250" s="70"/>
      <c r="DLG250" s="70"/>
      <c r="DLH250" s="70"/>
      <c r="DLI250" s="70"/>
      <c r="DLJ250" s="70"/>
      <c r="DLK250" s="70"/>
      <c r="DLL250" s="70"/>
      <c r="DLM250" s="70"/>
      <c r="DLN250" s="70"/>
      <c r="DLO250" s="70"/>
      <c r="DLP250" s="70"/>
      <c r="DLQ250" s="70"/>
      <c r="DLR250" s="70"/>
      <c r="DLS250" s="70"/>
      <c r="DLT250" s="70"/>
      <c r="DLU250" s="70"/>
      <c r="DLV250" s="70"/>
      <c r="DLW250" s="70"/>
      <c r="DLX250" s="70"/>
      <c r="DLY250" s="70"/>
      <c r="DLZ250" s="70"/>
      <c r="DMA250" s="70"/>
      <c r="DMB250" s="70"/>
      <c r="DMC250" s="70"/>
      <c r="DMD250" s="70"/>
      <c r="DME250" s="70"/>
      <c r="DMF250" s="70"/>
      <c r="DMG250" s="70"/>
      <c r="DMH250" s="70"/>
      <c r="DMI250" s="70"/>
      <c r="DMJ250" s="70"/>
      <c r="DMK250" s="70"/>
      <c r="DML250" s="70"/>
      <c r="DMM250" s="70"/>
      <c r="DMN250" s="70"/>
      <c r="DMO250" s="70"/>
      <c r="DMP250" s="70"/>
      <c r="DMQ250" s="70"/>
      <c r="DMR250" s="70"/>
      <c r="DMS250" s="70"/>
      <c r="DMT250" s="70"/>
      <c r="DMU250" s="70"/>
      <c r="DMV250" s="70"/>
      <c r="DMW250" s="70"/>
      <c r="DMX250" s="70"/>
      <c r="DMY250" s="70"/>
      <c r="DMZ250" s="70"/>
      <c r="DNA250" s="70"/>
      <c r="DNB250" s="70"/>
      <c r="DNC250" s="70"/>
      <c r="DND250" s="70"/>
      <c r="DNE250" s="70"/>
      <c r="DNF250" s="70"/>
      <c r="DNG250" s="70"/>
      <c r="DNH250" s="70"/>
      <c r="DNI250" s="70"/>
      <c r="DNJ250" s="70"/>
      <c r="DNK250" s="70"/>
      <c r="DNL250" s="70"/>
      <c r="DNM250" s="70"/>
      <c r="DNN250" s="70"/>
      <c r="DNO250" s="70"/>
      <c r="DNP250" s="70"/>
      <c r="DNQ250" s="70"/>
      <c r="DNR250" s="70"/>
      <c r="DNS250" s="70"/>
      <c r="DNT250" s="70"/>
      <c r="DNU250" s="70"/>
      <c r="DNV250" s="70"/>
      <c r="DNW250" s="70"/>
      <c r="DNX250" s="70"/>
      <c r="DNY250" s="70"/>
      <c r="DNZ250" s="70"/>
      <c r="DOA250" s="70"/>
      <c r="DOB250" s="70"/>
      <c r="DOC250" s="70"/>
      <c r="DOD250" s="70"/>
      <c r="DOE250" s="70"/>
      <c r="DOF250" s="70"/>
      <c r="DOG250" s="70"/>
      <c r="DOH250" s="70"/>
      <c r="DOI250" s="70"/>
      <c r="DOJ250" s="70"/>
      <c r="DOK250" s="70"/>
      <c r="DOL250" s="70"/>
      <c r="DOM250" s="70"/>
      <c r="DON250" s="70"/>
      <c r="DOO250" s="70"/>
      <c r="DOP250" s="70"/>
      <c r="DOQ250" s="70"/>
      <c r="DOR250" s="70"/>
      <c r="DOS250" s="70"/>
      <c r="DOT250" s="70"/>
      <c r="DOU250" s="70"/>
      <c r="DOV250" s="70"/>
      <c r="DOW250" s="70"/>
      <c r="DOX250" s="70"/>
      <c r="DOY250" s="70"/>
      <c r="DOZ250" s="70"/>
      <c r="DPA250" s="70"/>
      <c r="DPB250" s="70"/>
      <c r="DPC250" s="70"/>
      <c r="DPD250" s="70"/>
      <c r="DPE250" s="70"/>
      <c r="DPF250" s="70"/>
      <c r="DPG250" s="70"/>
      <c r="DPH250" s="70"/>
      <c r="DPI250" s="70"/>
      <c r="DPJ250" s="70"/>
      <c r="DPK250" s="70"/>
      <c r="DPL250" s="70"/>
      <c r="DPM250" s="70"/>
      <c r="DPN250" s="70"/>
      <c r="DPO250" s="70"/>
      <c r="DPP250" s="70"/>
      <c r="DPQ250" s="70"/>
      <c r="DPR250" s="70"/>
      <c r="DPS250" s="70"/>
      <c r="DPT250" s="70"/>
      <c r="DPU250" s="70"/>
      <c r="DPV250" s="70"/>
      <c r="DPW250" s="70"/>
      <c r="DPX250" s="70"/>
      <c r="DPY250" s="70"/>
      <c r="DPZ250" s="70"/>
      <c r="DQA250" s="70"/>
      <c r="DQB250" s="70"/>
      <c r="DQC250" s="70"/>
      <c r="DQD250" s="70"/>
      <c r="DQE250" s="70"/>
      <c r="DQF250" s="70"/>
      <c r="DQG250" s="70"/>
      <c r="DQH250" s="70"/>
      <c r="DQI250" s="70"/>
      <c r="DQJ250" s="70"/>
      <c r="DQK250" s="70"/>
      <c r="DQL250" s="70"/>
      <c r="DQM250" s="70"/>
      <c r="DQN250" s="70"/>
      <c r="DQO250" s="70"/>
      <c r="DQP250" s="70"/>
      <c r="DQQ250" s="70"/>
      <c r="DQR250" s="70"/>
      <c r="DQS250" s="70"/>
      <c r="DQT250" s="70"/>
      <c r="DQU250" s="70"/>
      <c r="DQV250" s="70"/>
      <c r="DQW250" s="70"/>
      <c r="DQX250" s="70"/>
      <c r="DQY250" s="70"/>
      <c r="DQZ250" s="70"/>
      <c r="DRA250" s="70"/>
      <c r="DRB250" s="70"/>
      <c r="DRC250" s="70"/>
      <c r="DRD250" s="70"/>
      <c r="DRE250" s="70"/>
      <c r="DRF250" s="70"/>
      <c r="DRG250" s="70"/>
      <c r="DRH250" s="70"/>
      <c r="DRI250" s="70"/>
      <c r="DRJ250" s="70"/>
      <c r="DRK250" s="70"/>
      <c r="DRL250" s="70"/>
      <c r="DRM250" s="70"/>
      <c r="DRN250" s="70"/>
      <c r="DRO250" s="70"/>
      <c r="DRP250" s="70"/>
      <c r="DRQ250" s="70"/>
      <c r="DRR250" s="70"/>
      <c r="DRS250" s="70"/>
      <c r="DRT250" s="70"/>
      <c r="DRU250" s="70"/>
      <c r="DRV250" s="70"/>
      <c r="DRW250" s="70"/>
      <c r="DRX250" s="70"/>
      <c r="DRY250" s="70"/>
      <c r="DRZ250" s="70"/>
      <c r="DSA250" s="70"/>
      <c r="DSB250" s="70"/>
      <c r="DSC250" s="70"/>
      <c r="DSD250" s="70"/>
      <c r="DSE250" s="70"/>
      <c r="DSF250" s="70"/>
      <c r="DSG250" s="70"/>
      <c r="DSH250" s="70"/>
      <c r="DSI250" s="70"/>
      <c r="DSJ250" s="70"/>
      <c r="DSK250" s="70"/>
      <c r="DSL250" s="70"/>
      <c r="DSM250" s="70"/>
      <c r="DSN250" s="70"/>
      <c r="DSO250" s="70"/>
      <c r="DSP250" s="70"/>
      <c r="DSQ250" s="70"/>
      <c r="DSR250" s="70"/>
      <c r="DSS250" s="70"/>
      <c r="DST250" s="70"/>
      <c r="DSU250" s="70"/>
      <c r="DSV250" s="70"/>
      <c r="DSW250" s="70"/>
      <c r="DSX250" s="70"/>
      <c r="DSY250" s="70"/>
      <c r="DSZ250" s="70"/>
      <c r="DTA250" s="70"/>
      <c r="DTB250" s="70"/>
      <c r="DTC250" s="70"/>
      <c r="DTD250" s="70"/>
      <c r="DTE250" s="70"/>
      <c r="DTF250" s="70"/>
      <c r="DTG250" s="70"/>
      <c r="DTH250" s="70"/>
      <c r="DTI250" s="70"/>
      <c r="DTJ250" s="70"/>
      <c r="DTK250" s="70"/>
      <c r="DTL250" s="70"/>
      <c r="DTM250" s="70"/>
      <c r="DTN250" s="70"/>
      <c r="DTO250" s="70"/>
      <c r="DTP250" s="70"/>
      <c r="DTQ250" s="70"/>
      <c r="DTR250" s="70"/>
      <c r="DTS250" s="70"/>
      <c r="DTT250" s="70"/>
      <c r="DTU250" s="70"/>
      <c r="DTV250" s="70"/>
      <c r="DTW250" s="70"/>
      <c r="DTX250" s="70"/>
      <c r="DTY250" s="70"/>
      <c r="DTZ250" s="70"/>
      <c r="DUA250" s="70"/>
      <c r="DUB250" s="70"/>
      <c r="DUC250" s="70"/>
      <c r="DUD250" s="70"/>
      <c r="DUE250" s="70"/>
      <c r="DUF250" s="70"/>
      <c r="DUG250" s="70"/>
      <c r="DUH250" s="70"/>
      <c r="DUI250" s="70"/>
      <c r="DUJ250" s="70"/>
      <c r="DUK250" s="70"/>
      <c r="DUL250" s="70"/>
      <c r="DUM250" s="70"/>
      <c r="DUN250" s="70"/>
      <c r="DUO250" s="70"/>
      <c r="DUP250" s="70"/>
      <c r="DUQ250" s="70"/>
      <c r="DUR250" s="70"/>
      <c r="DUS250" s="70"/>
      <c r="DUT250" s="70"/>
      <c r="DUU250" s="70"/>
      <c r="DUV250" s="70"/>
      <c r="DUW250" s="70"/>
      <c r="DUX250" s="70"/>
      <c r="DUY250" s="70"/>
      <c r="DUZ250" s="70"/>
      <c r="DVA250" s="70"/>
      <c r="DVB250" s="70"/>
      <c r="DVC250" s="70"/>
      <c r="DVD250" s="70"/>
      <c r="DVE250" s="70"/>
      <c r="DVF250" s="70"/>
      <c r="DVG250" s="70"/>
      <c r="DVH250" s="70"/>
      <c r="DVI250" s="70"/>
      <c r="DVJ250" s="70"/>
      <c r="DVK250" s="70"/>
      <c r="DVL250" s="70"/>
      <c r="DVM250" s="70"/>
      <c r="DVN250" s="70"/>
      <c r="DVO250" s="70"/>
      <c r="DVP250" s="70"/>
      <c r="DVQ250" s="70"/>
      <c r="DVR250" s="70"/>
      <c r="DVS250" s="70"/>
      <c r="DVT250" s="70"/>
      <c r="DVU250" s="70"/>
      <c r="DVV250" s="70"/>
      <c r="DVW250" s="70"/>
      <c r="DVX250" s="70"/>
      <c r="DVY250" s="70"/>
      <c r="DVZ250" s="70"/>
      <c r="DWA250" s="70"/>
      <c r="DWB250" s="70"/>
      <c r="DWC250" s="70"/>
      <c r="DWD250" s="70"/>
      <c r="DWE250" s="70"/>
      <c r="DWF250" s="70"/>
      <c r="DWG250" s="70"/>
      <c r="DWH250" s="70"/>
      <c r="DWI250" s="70"/>
      <c r="DWJ250" s="70"/>
      <c r="DWK250" s="70"/>
      <c r="DWL250" s="70"/>
      <c r="DWM250" s="70"/>
      <c r="DWN250" s="70"/>
      <c r="DWO250" s="70"/>
      <c r="DWP250" s="70"/>
      <c r="DWQ250" s="70"/>
      <c r="DWR250" s="70"/>
      <c r="DWS250" s="70"/>
      <c r="DWT250" s="70"/>
      <c r="DWU250" s="70"/>
      <c r="DWV250" s="70"/>
      <c r="DWW250" s="70"/>
      <c r="DWX250" s="70"/>
      <c r="DWY250" s="70"/>
      <c r="DWZ250" s="70"/>
      <c r="DXA250" s="70"/>
      <c r="DXB250" s="70"/>
      <c r="DXC250" s="70"/>
      <c r="DXD250" s="70"/>
      <c r="DXE250" s="70"/>
      <c r="DXF250" s="70"/>
      <c r="DXG250" s="70"/>
      <c r="DXH250" s="70"/>
      <c r="DXI250" s="70"/>
      <c r="DXJ250" s="70"/>
      <c r="DXK250" s="70"/>
      <c r="DXL250" s="70"/>
      <c r="DXM250" s="70"/>
      <c r="DXN250" s="70"/>
      <c r="DXO250" s="70"/>
      <c r="DXP250" s="70"/>
      <c r="DXQ250" s="70"/>
      <c r="DXR250" s="70"/>
      <c r="DXS250" s="70"/>
      <c r="DXT250" s="70"/>
      <c r="DXU250" s="70"/>
      <c r="DXV250" s="70"/>
      <c r="DXW250" s="70"/>
      <c r="DXX250" s="70"/>
      <c r="DXY250" s="70"/>
      <c r="DXZ250" s="70"/>
      <c r="DYA250" s="70"/>
      <c r="DYB250" s="70"/>
      <c r="DYC250" s="70"/>
      <c r="DYD250" s="70"/>
      <c r="DYE250" s="70"/>
      <c r="DYF250" s="70"/>
      <c r="DYG250" s="70"/>
      <c r="DYH250" s="70"/>
      <c r="DYI250" s="70"/>
      <c r="DYJ250" s="70"/>
      <c r="DYK250" s="70"/>
      <c r="DYL250" s="70"/>
      <c r="DYM250" s="70"/>
      <c r="DYN250" s="70"/>
      <c r="DYO250" s="70"/>
      <c r="DYP250" s="70"/>
      <c r="DYQ250" s="70"/>
      <c r="DYR250" s="70"/>
      <c r="DYS250" s="70"/>
      <c r="DYT250" s="70"/>
      <c r="DYU250" s="70"/>
      <c r="DYV250" s="70"/>
      <c r="DYW250" s="70"/>
      <c r="DYX250" s="70"/>
      <c r="DYY250" s="70"/>
      <c r="DYZ250" s="70"/>
      <c r="DZA250" s="70"/>
      <c r="DZB250" s="70"/>
      <c r="DZC250" s="70"/>
      <c r="DZD250" s="70"/>
      <c r="DZE250" s="70"/>
      <c r="DZF250" s="70"/>
      <c r="DZG250" s="70"/>
      <c r="DZH250" s="70"/>
      <c r="DZI250" s="70"/>
      <c r="DZJ250" s="70"/>
      <c r="DZK250" s="70"/>
      <c r="DZL250" s="70"/>
      <c r="DZM250" s="70"/>
      <c r="DZN250" s="70"/>
      <c r="DZO250" s="70"/>
      <c r="DZP250" s="70"/>
      <c r="DZQ250" s="70"/>
      <c r="DZR250" s="70"/>
      <c r="DZS250" s="70"/>
      <c r="DZT250" s="70"/>
      <c r="DZU250" s="70"/>
      <c r="DZV250" s="70"/>
      <c r="DZW250" s="70"/>
      <c r="DZX250" s="70"/>
      <c r="DZY250" s="70"/>
      <c r="DZZ250" s="70"/>
      <c r="EAA250" s="70"/>
      <c r="EAB250" s="70"/>
      <c r="EAC250" s="70"/>
      <c r="EAD250" s="70"/>
      <c r="EAE250" s="70"/>
      <c r="EAF250" s="70"/>
      <c r="EAG250" s="70"/>
      <c r="EAH250" s="70"/>
      <c r="EAI250" s="70"/>
      <c r="EAJ250" s="70"/>
      <c r="EAK250" s="70"/>
      <c r="EAL250" s="70"/>
      <c r="EAM250" s="70"/>
      <c r="EAN250" s="70"/>
      <c r="EAO250" s="70"/>
      <c r="EAP250" s="70"/>
      <c r="EAQ250" s="70"/>
      <c r="EAR250" s="70"/>
      <c r="EAS250" s="70"/>
      <c r="EAT250" s="70"/>
      <c r="EAU250" s="70"/>
      <c r="EAV250" s="70"/>
      <c r="EAW250" s="70"/>
      <c r="EAX250" s="70"/>
      <c r="EAY250" s="70"/>
      <c r="EAZ250" s="70"/>
      <c r="EBA250" s="70"/>
      <c r="EBB250" s="70"/>
      <c r="EBC250" s="70"/>
      <c r="EBD250" s="70"/>
      <c r="EBE250" s="70"/>
      <c r="EBF250" s="70"/>
      <c r="EBG250" s="70"/>
      <c r="EBH250" s="70"/>
      <c r="EBI250" s="70"/>
      <c r="EBJ250" s="70"/>
      <c r="EBK250" s="70"/>
      <c r="EBL250" s="70"/>
      <c r="EBM250" s="70"/>
      <c r="EBN250" s="70"/>
      <c r="EBO250" s="70"/>
      <c r="EBP250" s="70"/>
      <c r="EBQ250" s="70"/>
      <c r="EBR250" s="70"/>
      <c r="EBS250" s="70"/>
      <c r="EBT250" s="70"/>
      <c r="EBU250" s="70"/>
      <c r="EBV250" s="70"/>
      <c r="EBW250" s="70"/>
      <c r="EBX250" s="70"/>
      <c r="EBY250" s="70"/>
      <c r="EBZ250" s="70"/>
      <c r="ECA250" s="70"/>
      <c r="ECB250" s="70"/>
      <c r="ECC250" s="70"/>
      <c r="ECD250" s="70"/>
      <c r="ECE250" s="70"/>
      <c r="ECF250" s="70"/>
      <c r="ECG250" s="70"/>
      <c r="ECH250" s="70"/>
      <c r="ECI250" s="70"/>
      <c r="ECJ250" s="70"/>
      <c r="ECK250" s="70"/>
      <c r="ECL250" s="70"/>
      <c r="ECM250" s="70"/>
      <c r="ECN250" s="70"/>
      <c r="ECO250" s="70"/>
      <c r="ECP250" s="70"/>
      <c r="ECQ250" s="70"/>
      <c r="ECR250" s="70"/>
      <c r="ECS250" s="70"/>
      <c r="ECT250" s="70"/>
      <c r="ECU250" s="70"/>
      <c r="ECV250" s="70"/>
      <c r="ECW250" s="70"/>
      <c r="ECX250" s="70"/>
      <c r="ECY250" s="70"/>
      <c r="ECZ250" s="70"/>
      <c r="EDA250" s="70"/>
      <c r="EDB250" s="70"/>
      <c r="EDC250" s="70"/>
      <c r="EDD250" s="70"/>
      <c r="EDE250" s="70"/>
      <c r="EDF250" s="70"/>
      <c r="EDG250" s="70"/>
      <c r="EDH250" s="70"/>
      <c r="EDI250" s="70"/>
      <c r="EDJ250" s="70"/>
      <c r="EDK250" s="70"/>
      <c r="EDL250" s="70"/>
      <c r="EDM250" s="70"/>
      <c r="EDN250" s="70"/>
      <c r="EDO250" s="70"/>
      <c r="EDP250" s="70"/>
      <c r="EDQ250" s="70"/>
      <c r="EDR250" s="70"/>
      <c r="EDS250" s="70"/>
      <c r="EDT250" s="70"/>
      <c r="EDU250" s="70"/>
      <c r="EDV250" s="70"/>
      <c r="EDW250" s="70"/>
      <c r="EDX250" s="70"/>
      <c r="EDY250" s="70"/>
      <c r="EDZ250" s="70"/>
      <c r="EEA250" s="70"/>
      <c r="EEB250" s="70"/>
      <c r="EEC250" s="70"/>
      <c r="EED250" s="70"/>
      <c r="EEE250" s="70"/>
      <c r="EEF250" s="70"/>
      <c r="EEG250" s="70"/>
      <c r="EEH250" s="70"/>
      <c r="EEI250" s="70"/>
      <c r="EEJ250" s="70"/>
      <c r="EEK250" s="70"/>
      <c r="EEL250" s="70"/>
      <c r="EEM250" s="70"/>
      <c r="EEN250" s="70"/>
      <c r="EEO250" s="70"/>
      <c r="EEP250" s="70"/>
      <c r="EEQ250" s="70"/>
      <c r="EER250" s="70"/>
      <c r="EES250" s="70"/>
      <c r="EET250" s="70"/>
      <c r="EEU250" s="70"/>
      <c r="EEV250" s="70"/>
      <c r="EEW250" s="70"/>
      <c r="EEX250" s="70"/>
      <c r="EEY250" s="70"/>
      <c r="EEZ250" s="70"/>
      <c r="EFA250" s="70"/>
      <c r="EFB250" s="70"/>
      <c r="EFC250" s="70"/>
      <c r="EFD250" s="70"/>
      <c r="EFE250" s="70"/>
      <c r="EFF250" s="70"/>
      <c r="EFG250" s="70"/>
      <c r="EFH250" s="70"/>
      <c r="EFI250" s="70"/>
      <c r="EFJ250" s="70"/>
      <c r="EFK250" s="70"/>
      <c r="EFL250" s="70"/>
      <c r="EFM250" s="70"/>
      <c r="EFN250" s="70"/>
      <c r="EFO250" s="70"/>
      <c r="EFP250" s="70"/>
      <c r="EFQ250" s="70"/>
      <c r="EFR250" s="70"/>
      <c r="EFS250" s="70"/>
      <c r="EFT250" s="70"/>
      <c r="EFU250" s="70"/>
      <c r="EFV250" s="70"/>
      <c r="EFW250" s="70"/>
      <c r="EFX250" s="70"/>
      <c r="EFY250" s="70"/>
      <c r="EFZ250" s="70"/>
      <c r="EGA250" s="70"/>
      <c r="EGB250" s="70"/>
      <c r="EGC250" s="70"/>
      <c r="EGD250" s="70"/>
      <c r="EGE250" s="70"/>
      <c r="EGF250" s="70"/>
      <c r="EGG250" s="70"/>
      <c r="EGH250" s="70"/>
      <c r="EGI250" s="70"/>
      <c r="EGJ250" s="70"/>
      <c r="EGK250" s="70"/>
      <c r="EGL250" s="70"/>
      <c r="EGM250" s="70"/>
      <c r="EGN250" s="70"/>
      <c r="EGO250" s="70"/>
      <c r="EGP250" s="70"/>
      <c r="EGQ250" s="70"/>
      <c r="EGR250" s="70"/>
      <c r="EGS250" s="70"/>
      <c r="EGT250" s="70"/>
      <c r="EGU250" s="70"/>
      <c r="EGV250" s="70"/>
      <c r="EGW250" s="70"/>
      <c r="EGX250" s="70"/>
      <c r="EGY250" s="70"/>
      <c r="EGZ250" s="70"/>
      <c r="EHA250" s="70"/>
      <c r="EHB250" s="70"/>
      <c r="EHC250" s="70"/>
      <c r="EHD250" s="70"/>
      <c r="EHE250" s="70"/>
      <c r="EHF250" s="70"/>
      <c r="EHG250" s="70"/>
      <c r="EHH250" s="70"/>
      <c r="EHI250" s="70"/>
      <c r="EHJ250" s="70"/>
      <c r="EHK250" s="70"/>
      <c r="EHL250" s="70"/>
      <c r="EHM250" s="70"/>
      <c r="EHN250" s="70"/>
      <c r="EHO250" s="70"/>
      <c r="EHP250" s="70"/>
      <c r="EHQ250" s="70"/>
      <c r="EHR250" s="70"/>
      <c r="EHS250" s="70"/>
      <c r="EHT250" s="70"/>
      <c r="EHU250" s="70"/>
      <c r="EHV250" s="70"/>
      <c r="EHW250" s="70"/>
      <c r="EHX250" s="70"/>
      <c r="EHY250" s="70"/>
      <c r="EHZ250" s="70"/>
      <c r="EIA250" s="70"/>
      <c r="EIB250" s="70"/>
      <c r="EIC250" s="70"/>
      <c r="EID250" s="70"/>
      <c r="EIE250" s="70"/>
      <c r="EIF250" s="70"/>
      <c r="EIG250" s="70"/>
      <c r="EIH250" s="70"/>
      <c r="EII250" s="70"/>
      <c r="EIJ250" s="70"/>
      <c r="EIK250" s="70"/>
      <c r="EIL250" s="70"/>
      <c r="EIM250" s="70"/>
      <c r="EIN250" s="70"/>
      <c r="EIO250" s="70"/>
      <c r="EIP250" s="70"/>
      <c r="EIQ250" s="70"/>
      <c r="EIR250" s="70"/>
      <c r="EIS250" s="70"/>
      <c r="EIT250" s="70"/>
      <c r="EIU250" s="70"/>
      <c r="EIV250" s="70"/>
      <c r="EIW250" s="70"/>
      <c r="EIX250" s="70"/>
      <c r="EIY250" s="70"/>
      <c r="EIZ250" s="70"/>
      <c r="EJA250" s="70"/>
      <c r="EJB250" s="70"/>
      <c r="EJC250" s="70"/>
      <c r="EJD250" s="70"/>
      <c r="EJE250" s="70"/>
      <c r="EJF250" s="70"/>
      <c r="EJG250" s="70"/>
      <c r="EJH250" s="70"/>
      <c r="EJI250" s="70"/>
      <c r="EJJ250" s="70"/>
      <c r="EJK250" s="70"/>
      <c r="EJL250" s="70"/>
      <c r="EJM250" s="70"/>
      <c r="EJN250" s="70"/>
      <c r="EJO250" s="70"/>
      <c r="EJP250" s="70"/>
      <c r="EJQ250" s="70"/>
      <c r="EJR250" s="70"/>
      <c r="EJS250" s="70"/>
      <c r="EJT250" s="70"/>
      <c r="EJU250" s="70"/>
      <c r="EJV250" s="70"/>
      <c r="EJW250" s="70"/>
      <c r="EJX250" s="70"/>
      <c r="EJY250" s="70"/>
      <c r="EJZ250" s="70"/>
      <c r="EKA250" s="70"/>
      <c r="EKB250" s="70"/>
      <c r="EKC250" s="70"/>
      <c r="EKD250" s="70"/>
      <c r="EKE250" s="70"/>
      <c r="EKF250" s="70"/>
      <c r="EKG250" s="70"/>
      <c r="EKH250" s="70"/>
      <c r="EKI250" s="70"/>
      <c r="EKJ250" s="70"/>
      <c r="EKK250" s="70"/>
      <c r="EKL250" s="70"/>
      <c r="EKM250" s="70"/>
      <c r="EKN250" s="70"/>
      <c r="EKO250" s="70"/>
      <c r="EKP250" s="70"/>
      <c r="EKQ250" s="70"/>
      <c r="EKR250" s="70"/>
      <c r="EKS250" s="70"/>
      <c r="EKT250" s="70"/>
      <c r="EKU250" s="70"/>
      <c r="EKV250" s="70"/>
      <c r="EKW250" s="70"/>
      <c r="EKX250" s="70"/>
      <c r="EKY250" s="70"/>
      <c r="EKZ250" s="70"/>
      <c r="ELA250" s="70"/>
      <c r="ELB250" s="70"/>
      <c r="ELC250" s="70"/>
      <c r="ELD250" s="70"/>
      <c r="ELE250" s="70"/>
      <c r="ELF250" s="70"/>
      <c r="ELG250" s="70"/>
      <c r="ELH250" s="70"/>
      <c r="ELI250" s="70"/>
      <c r="ELJ250" s="70"/>
      <c r="ELK250" s="70"/>
      <c r="ELL250" s="70"/>
      <c r="ELM250" s="70"/>
      <c r="ELN250" s="70"/>
      <c r="ELO250" s="70"/>
      <c r="ELP250" s="70"/>
      <c r="ELQ250" s="70"/>
      <c r="ELR250" s="70"/>
      <c r="ELS250" s="70"/>
      <c r="ELT250" s="70"/>
      <c r="ELU250" s="70"/>
      <c r="ELV250" s="70"/>
      <c r="ELW250" s="70"/>
      <c r="ELX250" s="70"/>
      <c r="ELY250" s="70"/>
      <c r="ELZ250" s="70"/>
      <c r="EMA250" s="70"/>
      <c r="EMB250" s="70"/>
      <c r="EMC250" s="70"/>
      <c r="EMD250" s="70"/>
      <c r="EME250" s="70"/>
      <c r="EMF250" s="70"/>
      <c r="EMG250" s="70"/>
      <c r="EMH250" s="70"/>
      <c r="EMI250" s="70"/>
      <c r="EMJ250" s="70"/>
      <c r="EMK250" s="70"/>
      <c r="EML250" s="70"/>
      <c r="EMM250" s="70"/>
      <c r="EMN250" s="70"/>
      <c r="EMO250" s="70"/>
      <c r="EMP250" s="70"/>
      <c r="EMQ250" s="70"/>
      <c r="EMR250" s="70"/>
      <c r="EMS250" s="70"/>
      <c r="EMT250" s="70"/>
      <c r="EMU250" s="70"/>
      <c r="EMV250" s="70"/>
      <c r="EMW250" s="70"/>
      <c r="EMX250" s="70"/>
      <c r="EMY250" s="70"/>
      <c r="EMZ250" s="70"/>
      <c r="ENA250" s="70"/>
      <c r="ENB250" s="70"/>
      <c r="ENC250" s="70"/>
      <c r="END250" s="70"/>
      <c r="ENE250" s="70"/>
      <c r="ENF250" s="70"/>
      <c r="ENG250" s="70"/>
      <c r="ENH250" s="70"/>
      <c r="ENI250" s="70"/>
      <c r="ENJ250" s="70"/>
      <c r="ENK250" s="70"/>
      <c r="ENL250" s="70"/>
      <c r="ENM250" s="70"/>
      <c r="ENN250" s="70"/>
      <c r="ENO250" s="70"/>
      <c r="ENP250" s="70"/>
      <c r="ENQ250" s="70"/>
      <c r="ENR250" s="70"/>
      <c r="ENS250" s="70"/>
      <c r="ENT250" s="70"/>
      <c r="ENU250" s="70"/>
      <c r="ENV250" s="70"/>
      <c r="ENW250" s="70"/>
      <c r="ENX250" s="70"/>
      <c r="ENY250" s="70"/>
      <c r="ENZ250" s="70"/>
      <c r="EOA250" s="70"/>
      <c r="EOB250" s="70"/>
      <c r="EOC250" s="70"/>
      <c r="EOD250" s="70"/>
      <c r="EOE250" s="70"/>
      <c r="EOF250" s="70"/>
      <c r="EOG250" s="70"/>
      <c r="EOH250" s="70"/>
      <c r="EOI250" s="70"/>
      <c r="EOJ250" s="70"/>
      <c r="EOK250" s="70"/>
      <c r="EOL250" s="70"/>
      <c r="EOM250" s="70"/>
      <c r="EON250" s="70"/>
      <c r="EOO250" s="70"/>
      <c r="EOP250" s="70"/>
      <c r="EOQ250" s="70"/>
      <c r="EOR250" s="70"/>
      <c r="EOS250" s="70"/>
      <c r="EOT250" s="70"/>
      <c r="EOU250" s="70"/>
      <c r="EOV250" s="70"/>
      <c r="EOW250" s="70"/>
      <c r="EOX250" s="70"/>
      <c r="EOY250" s="70"/>
      <c r="EOZ250" s="70"/>
      <c r="EPA250" s="70"/>
      <c r="EPB250" s="70"/>
      <c r="EPC250" s="70"/>
      <c r="EPD250" s="70"/>
      <c r="EPE250" s="70"/>
      <c r="EPF250" s="70"/>
      <c r="EPG250" s="70"/>
      <c r="EPH250" s="70"/>
      <c r="EPI250" s="70"/>
      <c r="EPJ250" s="70"/>
      <c r="EPK250" s="70"/>
      <c r="EPL250" s="70"/>
      <c r="EPM250" s="70"/>
      <c r="EPN250" s="70"/>
      <c r="EPO250" s="70"/>
      <c r="EPP250" s="70"/>
      <c r="EPQ250" s="70"/>
      <c r="EPR250" s="70"/>
      <c r="EPS250" s="70"/>
      <c r="EPT250" s="70"/>
      <c r="EPU250" s="70"/>
      <c r="EPV250" s="70"/>
      <c r="EPW250" s="70"/>
      <c r="EPX250" s="70"/>
      <c r="EPY250" s="70"/>
      <c r="EPZ250" s="70"/>
      <c r="EQA250" s="70"/>
      <c r="EQB250" s="70"/>
      <c r="EQC250" s="70"/>
      <c r="EQD250" s="70"/>
      <c r="EQE250" s="70"/>
      <c r="EQF250" s="70"/>
      <c r="EQG250" s="70"/>
      <c r="EQH250" s="70"/>
      <c r="EQI250" s="70"/>
      <c r="EQJ250" s="70"/>
      <c r="EQK250" s="70"/>
      <c r="EQL250" s="70"/>
      <c r="EQM250" s="70"/>
      <c r="EQN250" s="70"/>
      <c r="EQO250" s="70"/>
      <c r="EQP250" s="70"/>
      <c r="EQQ250" s="70"/>
      <c r="EQR250" s="70"/>
      <c r="EQS250" s="70"/>
      <c r="EQT250" s="70"/>
      <c r="EQU250" s="70"/>
      <c r="EQV250" s="70"/>
      <c r="EQW250" s="70"/>
      <c r="EQX250" s="70"/>
      <c r="EQY250" s="70"/>
      <c r="EQZ250" s="70"/>
      <c r="ERA250" s="70"/>
      <c r="ERB250" s="70"/>
      <c r="ERC250" s="70"/>
      <c r="ERD250" s="70"/>
      <c r="ERE250" s="70"/>
      <c r="ERF250" s="70"/>
      <c r="ERG250" s="70"/>
      <c r="ERH250" s="70"/>
      <c r="ERI250" s="70"/>
      <c r="ERJ250" s="70"/>
      <c r="ERK250" s="70"/>
      <c r="ERL250" s="70"/>
      <c r="ERM250" s="70"/>
      <c r="ERN250" s="70"/>
      <c r="ERO250" s="70"/>
      <c r="ERP250" s="70"/>
      <c r="ERQ250" s="70"/>
      <c r="ERR250" s="70"/>
      <c r="ERS250" s="70"/>
      <c r="ERT250" s="70"/>
      <c r="ERU250" s="70"/>
      <c r="ERV250" s="70"/>
      <c r="ERW250" s="70"/>
      <c r="ERX250" s="70"/>
      <c r="ERY250" s="70"/>
      <c r="ERZ250" s="70"/>
      <c r="ESA250" s="70"/>
      <c r="ESB250" s="70"/>
      <c r="ESC250" s="70"/>
      <c r="ESD250" s="70"/>
      <c r="ESE250" s="70"/>
      <c r="ESF250" s="70"/>
      <c r="ESG250" s="70"/>
      <c r="ESH250" s="70"/>
      <c r="ESI250" s="70"/>
      <c r="ESJ250" s="70"/>
      <c r="ESK250" s="70"/>
      <c r="ESL250" s="70"/>
      <c r="ESM250" s="70"/>
      <c r="ESN250" s="70"/>
      <c r="ESO250" s="70"/>
      <c r="ESP250" s="70"/>
      <c r="ESQ250" s="70"/>
      <c r="ESR250" s="70"/>
      <c r="ESS250" s="70"/>
      <c r="EST250" s="70"/>
      <c r="ESU250" s="70"/>
      <c r="ESV250" s="70"/>
      <c r="ESW250" s="70"/>
      <c r="ESX250" s="70"/>
      <c r="ESY250" s="70"/>
      <c r="ESZ250" s="70"/>
      <c r="ETA250" s="70"/>
      <c r="ETB250" s="70"/>
      <c r="ETC250" s="70"/>
      <c r="ETD250" s="70"/>
      <c r="ETE250" s="70"/>
      <c r="ETF250" s="70"/>
      <c r="ETG250" s="70"/>
      <c r="ETH250" s="70"/>
      <c r="ETI250" s="70"/>
      <c r="ETJ250" s="70"/>
      <c r="ETK250" s="70"/>
      <c r="ETL250" s="70"/>
      <c r="ETM250" s="70"/>
      <c r="ETN250" s="70"/>
      <c r="ETO250" s="70"/>
      <c r="ETP250" s="70"/>
      <c r="ETQ250" s="70"/>
      <c r="ETR250" s="70"/>
      <c r="ETS250" s="70"/>
      <c r="ETT250" s="70"/>
      <c r="ETU250" s="70"/>
      <c r="ETV250" s="70"/>
      <c r="ETW250" s="70"/>
      <c r="ETX250" s="70"/>
      <c r="ETY250" s="70"/>
      <c r="ETZ250" s="70"/>
      <c r="EUA250" s="70"/>
      <c r="EUB250" s="70"/>
      <c r="EUC250" s="70"/>
      <c r="EUD250" s="70"/>
      <c r="EUE250" s="70"/>
      <c r="EUF250" s="70"/>
      <c r="EUG250" s="70"/>
      <c r="EUH250" s="70"/>
      <c r="EUI250" s="70"/>
      <c r="EUJ250" s="70"/>
      <c r="EUK250" s="70"/>
      <c r="EUL250" s="70"/>
      <c r="EUM250" s="70"/>
      <c r="EUN250" s="70"/>
      <c r="EUO250" s="70"/>
      <c r="EUP250" s="70"/>
      <c r="EUQ250" s="70"/>
      <c r="EUR250" s="70"/>
      <c r="EUS250" s="70"/>
      <c r="EUT250" s="70"/>
      <c r="EUU250" s="70"/>
      <c r="EUV250" s="70"/>
      <c r="EUW250" s="70"/>
      <c r="EUX250" s="70"/>
      <c r="EUY250" s="70"/>
      <c r="EUZ250" s="70"/>
      <c r="EVA250" s="70"/>
      <c r="EVB250" s="70"/>
      <c r="EVC250" s="70"/>
      <c r="EVD250" s="70"/>
      <c r="EVE250" s="70"/>
      <c r="EVF250" s="70"/>
      <c r="EVG250" s="70"/>
      <c r="EVH250" s="70"/>
      <c r="EVI250" s="70"/>
      <c r="EVJ250" s="70"/>
      <c r="EVK250" s="70"/>
      <c r="EVL250" s="70"/>
      <c r="EVM250" s="70"/>
      <c r="EVN250" s="70"/>
      <c r="EVO250" s="70"/>
      <c r="EVP250" s="70"/>
      <c r="EVQ250" s="70"/>
      <c r="EVR250" s="70"/>
      <c r="EVS250" s="70"/>
      <c r="EVT250" s="70"/>
      <c r="EVU250" s="70"/>
      <c r="EVV250" s="70"/>
      <c r="EVW250" s="70"/>
      <c r="EVX250" s="70"/>
      <c r="EVY250" s="70"/>
      <c r="EVZ250" s="70"/>
      <c r="EWA250" s="70"/>
      <c r="EWB250" s="70"/>
      <c r="EWC250" s="70"/>
      <c r="EWD250" s="70"/>
      <c r="EWE250" s="70"/>
      <c r="EWF250" s="70"/>
      <c r="EWG250" s="70"/>
      <c r="EWH250" s="70"/>
      <c r="EWI250" s="70"/>
      <c r="EWJ250" s="70"/>
      <c r="EWK250" s="70"/>
      <c r="EWL250" s="70"/>
      <c r="EWM250" s="70"/>
      <c r="EWN250" s="70"/>
      <c r="EWO250" s="70"/>
      <c r="EWP250" s="70"/>
      <c r="EWQ250" s="70"/>
      <c r="EWR250" s="70"/>
      <c r="EWS250" s="70"/>
      <c r="EWT250" s="70"/>
      <c r="EWU250" s="70"/>
      <c r="EWV250" s="70"/>
      <c r="EWW250" s="70"/>
      <c r="EWX250" s="70"/>
      <c r="EWY250" s="70"/>
      <c r="EWZ250" s="70"/>
      <c r="EXA250" s="70"/>
      <c r="EXB250" s="70"/>
      <c r="EXC250" s="70"/>
      <c r="EXD250" s="70"/>
      <c r="EXE250" s="70"/>
      <c r="EXF250" s="70"/>
      <c r="EXG250" s="70"/>
      <c r="EXH250" s="70"/>
      <c r="EXI250" s="70"/>
      <c r="EXJ250" s="70"/>
      <c r="EXK250" s="70"/>
      <c r="EXL250" s="70"/>
      <c r="EXM250" s="70"/>
      <c r="EXN250" s="70"/>
      <c r="EXO250" s="70"/>
      <c r="EXP250" s="70"/>
      <c r="EXQ250" s="70"/>
      <c r="EXR250" s="70"/>
      <c r="EXS250" s="70"/>
      <c r="EXT250" s="70"/>
      <c r="EXU250" s="70"/>
      <c r="EXV250" s="70"/>
      <c r="EXW250" s="70"/>
      <c r="EXX250" s="70"/>
      <c r="EXY250" s="70"/>
      <c r="EXZ250" s="70"/>
      <c r="EYA250" s="70"/>
      <c r="EYB250" s="70"/>
      <c r="EYC250" s="70"/>
      <c r="EYD250" s="70"/>
      <c r="EYE250" s="70"/>
      <c r="EYF250" s="70"/>
      <c r="EYG250" s="70"/>
      <c r="EYH250" s="70"/>
      <c r="EYI250" s="70"/>
      <c r="EYJ250" s="70"/>
      <c r="EYK250" s="70"/>
      <c r="EYL250" s="70"/>
      <c r="EYM250" s="70"/>
      <c r="EYN250" s="70"/>
      <c r="EYO250" s="70"/>
      <c r="EYP250" s="70"/>
      <c r="EYQ250" s="70"/>
      <c r="EYR250" s="70"/>
      <c r="EYS250" s="70"/>
      <c r="EYT250" s="70"/>
      <c r="EYU250" s="70"/>
      <c r="EYV250" s="70"/>
      <c r="EYW250" s="70"/>
      <c r="EYX250" s="70"/>
      <c r="EYY250" s="70"/>
      <c r="EYZ250" s="70"/>
      <c r="EZA250" s="70"/>
      <c r="EZB250" s="70"/>
      <c r="EZC250" s="70"/>
      <c r="EZD250" s="70"/>
      <c r="EZE250" s="70"/>
      <c r="EZF250" s="70"/>
      <c r="EZG250" s="70"/>
      <c r="EZH250" s="70"/>
      <c r="EZI250" s="70"/>
      <c r="EZJ250" s="70"/>
      <c r="EZK250" s="70"/>
      <c r="EZL250" s="70"/>
      <c r="EZM250" s="70"/>
      <c r="EZN250" s="70"/>
      <c r="EZO250" s="70"/>
      <c r="EZP250" s="70"/>
      <c r="EZQ250" s="70"/>
      <c r="EZR250" s="70"/>
      <c r="EZS250" s="70"/>
      <c r="EZT250" s="70"/>
      <c r="EZU250" s="70"/>
      <c r="EZV250" s="70"/>
      <c r="EZW250" s="70"/>
      <c r="EZX250" s="70"/>
      <c r="EZY250" s="70"/>
      <c r="EZZ250" s="70"/>
      <c r="FAA250" s="70"/>
      <c r="FAB250" s="70"/>
      <c r="FAC250" s="70"/>
      <c r="FAD250" s="70"/>
      <c r="FAE250" s="70"/>
      <c r="FAF250" s="70"/>
      <c r="FAG250" s="70"/>
      <c r="FAH250" s="70"/>
      <c r="FAI250" s="70"/>
      <c r="FAJ250" s="70"/>
      <c r="FAK250" s="70"/>
      <c r="FAL250" s="70"/>
      <c r="FAM250" s="70"/>
      <c r="FAN250" s="70"/>
      <c r="FAO250" s="70"/>
      <c r="FAP250" s="70"/>
      <c r="FAQ250" s="70"/>
      <c r="FAR250" s="70"/>
      <c r="FAS250" s="70"/>
      <c r="FAT250" s="70"/>
      <c r="FAU250" s="70"/>
      <c r="FAV250" s="70"/>
      <c r="FAW250" s="70"/>
      <c r="FAX250" s="70"/>
      <c r="FAY250" s="70"/>
      <c r="FAZ250" s="70"/>
      <c r="FBA250" s="70"/>
      <c r="FBB250" s="70"/>
      <c r="FBC250" s="70"/>
      <c r="FBD250" s="70"/>
      <c r="FBE250" s="70"/>
      <c r="FBF250" s="70"/>
      <c r="FBG250" s="70"/>
      <c r="FBH250" s="70"/>
      <c r="FBI250" s="70"/>
      <c r="FBJ250" s="70"/>
      <c r="FBK250" s="70"/>
      <c r="FBL250" s="70"/>
      <c r="FBM250" s="70"/>
      <c r="FBN250" s="70"/>
      <c r="FBO250" s="70"/>
      <c r="FBP250" s="70"/>
      <c r="FBQ250" s="70"/>
      <c r="FBR250" s="70"/>
      <c r="FBS250" s="70"/>
      <c r="FBT250" s="70"/>
      <c r="FBU250" s="70"/>
      <c r="FBV250" s="70"/>
      <c r="FBW250" s="70"/>
      <c r="FBX250" s="70"/>
      <c r="FBY250" s="70"/>
      <c r="FBZ250" s="70"/>
      <c r="FCA250" s="70"/>
      <c r="FCB250" s="70"/>
      <c r="FCC250" s="70"/>
      <c r="FCD250" s="70"/>
      <c r="FCE250" s="70"/>
      <c r="FCF250" s="70"/>
      <c r="FCG250" s="70"/>
      <c r="FCH250" s="70"/>
      <c r="FCI250" s="70"/>
      <c r="FCJ250" s="70"/>
      <c r="FCK250" s="70"/>
      <c r="FCL250" s="70"/>
      <c r="FCM250" s="70"/>
      <c r="FCN250" s="70"/>
      <c r="FCO250" s="70"/>
      <c r="FCP250" s="70"/>
      <c r="FCQ250" s="70"/>
      <c r="FCR250" s="70"/>
      <c r="FCS250" s="70"/>
      <c r="FCT250" s="70"/>
      <c r="FCU250" s="70"/>
      <c r="FCV250" s="70"/>
      <c r="FCW250" s="70"/>
      <c r="FCX250" s="70"/>
      <c r="FCY250" s="70"/>
      <c r="FCZ250" s="70"/>
      <c r="FDA250" s="70"/>
      <c r="FDB250" s="70"/>
      <c r="FDC250" s="70"/>
      <c r="FDD250" s="70"/>
      <c r="FDE250" s="70"/>
      <c r="FDF250" s="70"/>
      <c r="FDG250" s="70"/>
      <c r="FDH250" s="70"/>
      <c r="FDI250" s="70"/>
      <c r="FDJ250" s="70"/>
      <c r="FDK250" s="70"/>
      <c r="FDL250" s="70"/>
      <c r="FDM250" s="70"/>
      <c r="FDN250" s="70"/>
      <c r="FDO250" s="70"/>
      <c r="FDP250" s="70"/>
      <c r="FDQ250" s="70"/>
      <c r="FDR250" s="70"/>
      <c r="FDS250" s="70"/>
      <c r="FDT250" s="70"/>
      <c r="FDU250" s="70"/>
      <c r="FDV250" s="70"/>
      <c r="FDW250" s="70"/>
      <c r="FDX250" s="70"/>
      <c r="FDY250" s="70"/>
      <c r="FDZ250" s="70"/>
      <c r="FEA250" s="70"/>
      <c r="FEB250" s="70"/>
      <c r="FEC250" s="70"/>
      <c r="FED250" s="70"/>
      <c r="FEE250" s="70"/>
      <c r="FEF250" s="70"/>
      <c r="FEG250" s="70"/>
      <c r="FEH250" s="70"/>
      <c r="FEI250" s="70"/>
      <c r="FEJ250" s="70"/>
      <c r="FEK250" s="70"/>
      <c r="FEL250" s="70"/>
      <c r="FEM250" s="70"/>
      <c r="FEN250" s="70"/>
      <c r="FEO250" s="70"/>
      <c r="FEP250" s="70"/>
      <c r="FEQ250" s="70"/>
      <c r="FER250" s="70"/>
      <c r="FES250" s="70"/>
      <c r="FET250" s="70"/>
      <c r="FEU250" s="70"/>
      <c r="FEV250" s="70"/>
      <c r="FEW250" s="70"/>
      <c r="FEX250" s="70"/>
      <c r="FEY250" s="70"/>
      <c r="FEZ250" s="70"/>
      <c r="FFA250" s="70"/>
      <c r="FFB250" s="70"/>
      <c r="FFC250" s="70"/>
      <c r="FFD250" s="70"/>
      <c r="FFE250" s="70"/>
      <c r="FFF250" s="70"/>
      <c r="FFG250" s="70"/>
      <c r="FFH250" s="70"/>
      <c r="FFI250" s="70"/>
      <c r="FFJ250" s="70"/>
      <c r="FFK250" s="70"/>
      <c r="FFL250" s="70"/>
      <c r="FFM250" s="70"/>
      <c r="FFN250" s="70"/>
      <c r="FFO250" s="70"/>
      <c r="FFP250" s="70"/>
      <c r="FFQ250" s="70"/>
      <c r="FFR250" s="70"/>
      <c r="FFS250" s="70"/>
      <c r="FFT250" s="70"/>
      <c r="FFU250" s="70"/>
      <c r="FFV250" s="70"/>
      <c r="FFW250" s="70"/>
      <c r="FFX250" s="70"/>
      <c r="FFY250" s="70"/>
      <c r="FFZ250" s="70"/>
      <c r="FGA250" s="70"/>
      <c r="FGB250" s="70"/>
      <c r="FGC250" s="70"/>
      <c r="FGD250" s="70"/>
      <c r="FGE250" s="70"/>
      <c r="FGF250" s="70"/>
      <c r="FGG250" s="70"/>
      <c r="FGH250" s="70"/>
      <c r="FGI250" s="70"/>
      <c r="FGJ250" s="70"/>
      <c r="FGK250" s="70"/>
      <c r="FGL250" s="70"/>
      <c r="FGM250" s="70"/>
      <c r="FGN250" s="70"/>
      <c r="FGO250" s="70"/>
      <c r="FGP250" s="70"/>
      <c r="FGQ250" s="70"/>
      <c r="FGR250" s="70"/>
      <c r="FGS250" s="70"/>
      <c r="FGT250" s="70"/>
      <c r="FGU250" s="70"/>
      <c r="FGV250" s="70"/>
      <c r="FGW250" s="70"/>
      <c r="FGX250" s="70"/>
      <c r="FGY250" s="70"/>
      <c r="FGZ250" s="70"/>
      <c r="FHA250" s="70"/>
      <c r="FHB250" s="70"/>
      <c r="FHC250" s="70"/>
      <c r="FHD250" s="70"/>
      <c r="FHE250" s="70"/>
      <c r="FHF250" s="70"/>
      <c r="FHG250" s="70"/>
      <c r="FHH250" s="70"/>
      <c r="FHI250" s="70"/>
      <c r="FHJ250" s="70"/>
      <c r="FHK250" s="70"/>
      <c r="FHL250" s="70"/>
      <c r="FHM250" s="70"/>
      <c r="FHN250" s="70"/>
      <c r="FHO250" s="70"/>
      <c r="FHP250" s="70"/>
      <c r="FHQ250" s="70"/>
      <c r="FHR250" s="70"/>
      <c r="FHS250" s="70"/>
      <c r="FHT250" s="70"/>
      <c r="FHU250" s="70"/>
      <c r="FHV250" s="70"/>
      <c r="FHW250" s="70"/>
      <c r="FHX250" s="70"/>
      <c r="FHY250" s="70"/>
      <c r="FHZ250" s="70"/>
      <c r="FIA250" s="70"/>
      <c r="FIB250" s="70"/>
      <c r="FIC250" s="70"/>
      <c r="FID250" s="70"/>
      <c r="FIE250" s="70"/>
      <c r="FIF250" s="70"/>
      <c r="FIG250" s="70"/>
      <c r="FIH250" s="70"/>
      <c r="FII250" s="70"/>
      <c r="FIJ250" s="70"/>
      <c r="FIK250" s="70"/>
      <c r="FIL250" s="70"/>
      <c r="FIM250" s="70"/>
      <c r="FIN250" s="70"/>
      <c r="FIO250" s="70"/>
      <c r="FIP250" s="70"/>
      <c r="FIQ250" s="70"/>
      <c r="FIR250" s="70"/>
      <c r="FIS250" s="70"/>
      <c r="FIT250" s="70"/>
      <c r="FIU250" s="70"/>
      <c r="FIV250" s="70"/>
      <c r="FIW250" s="70"/>
      <c r="FIX250" s="70"/>
      <c r="FIY250" s="70"/>
      <c r="FIZ250" s="70"/>
      <c r="FJA250" s="70"/>
      <c r="FJB250" s="70"/>
      <c r="FJC250" s="70"/>
      <c r="FJD250" s="70"/>
      <c r="FJE250" s="70"/>
      <c r="FJF250" s="70"/>
      <c r="FJG250" s="70"/>
      <c r="FJH250" s="70"/>
      <c r="FJI250" s="70"/>
      <c r="FJJ250" s="70"/>
      <c r="FJK250" s="70"/>
      <c r="FJL250" s="70"/>
      <c r="FJM250" s="70"/>
      <c r="FJN250" s="70"/>
      <c r="FJO250" s="70"/>
      <c r="FJP250" s="70"/>
      <c r="FJQ250" s="70"/>
      <c r="FJR250" s="70"/>
      <c r="FJS250" s="70"/>
      <c r="FJT250" s="70"/>
      <c r="FJU250" s="70"/>
      <c r="FJV250" s="70"/>
      <c r="FJW250" s="70"/>
      <c r="FJX250" s="70"/>
      <c r="FJY250" s="70"/>
      <c r="FJZ250" s="70"/>
      <c r="FKA250" s="70"/>
      <c r="FKB250" s="70"/>
      <c r="FKC250" s="70"/>
      <c r="FKD250" s="70"/>
      <c r="FKE250" s="70"/>
      <c r="FKF250" s="70"/>
      <c r="FKG250" s="70"/>
      <c r="FKH250" s="70"/>
      <c r="FKI250" s="70"/>
      <c r="FKJ250" s="70"/>
      <c r="FKK250" s="70"/>
      <c r="FKL250" s="70"/>
      <c r="FKM250" s="70"/>
      <c r="FKN250" s="70"/>
      <c r="FKO250" s="70"/>
      <c r="FKP250" s="70"/>
      <c r="FKQ250" s="70"/>
      <c r="FKR250" s="70"/>
      <c r="FKS250" s="70"/>
      <c r="FKT250" s="70"/>
      <c r="FKU250" s="70"/>
      <c r="FKV250" s="70"/>
      <c r="FKW250" s="70"/>
      <c r="FKX250" s="70"/>
      <c r="FKY250" s="70"/>
      <c r="FKZ250" s="70"/>
      <c r="FLA250" s="70"/>
      <c r="FLB250" s="70"/>
      <c r="FLC250" s="70"/>
      <c r="FLD250" s="70"/>
      <c r="FLE250" s="70"/>
      <c r="FLF250" s="70"/>
      <c r="FLG250" s="70"/>
      <c r="FLH250" s="70"/>
      <c r="FLI250" s="70"/>
      <c r="FLJ250" s="70"/>
      <c r="FLK250" s="70"/>
      <c r="FLL250" s="70"/>
      <c r="FLM250" s="70"/>
      <c r="FLN250" s="70"/>
      <c r="FLO250" s="70"/>
      <c r="FLP250" s="70"/>
      <c r="FLQ250" s="70"/>
      <c r="FLR250" s="70"/>
      <c r="FLS250" s="70"/>
      <c r="FLT250" s="70"/>
      <c r="FLU250" s="70"/>
      <c r="FLV250" s="70"/>
      <c r="FLW250" s="70"/>
      <c r="FLX250" s="70"/>
      <c r="FLY250" s="70"/>
      <c r="FLZ250" s="70"/>
      <c r="FMA250" s="70"/>
      <c r="FMB250" s="70"/>
      <c r="FMC250" s="70"/>
      <c r="FMD250" s="70"/>
      <c r="FME250" s="70"/>
      <c r="FMF250" s="70"/>
      <c r="FMG250" s="70"/>
      <c r="FMH250" s="70"/>
      <c r="FMI250" s="70"/>
      <c r="FMJ250" s="70"/>
      <c r="FMK250" s="70"/>
      <c r="FML250" s="70"/>
      <c r="FMM250" s="70"/>
      <c r="FMN250" s="70"/>
      <c r="FMO250" s="70"/>
      <c r="FMP250" s="70"/>
      <c r="FMQ250" s="70"/>
      <c r="FMR250" s="70"/>
      <c r="FMS250" s="70"/>
      <c r="FMT250" s="70"/>
      <c r="FMU250" s="70"/>
      <c r="FMV250" s="70"/>
      <c r="FMW250" s="70"/>
      <c r="FMX250" s="70"/>
      <c r="FMY250" s="70"/>
      <c r="FMZ250" s="70"/>
      <c r="FNA250" s="70"/>
      <c r="FNB250" s="70"/>
      <c r="FNC250" s="70"/>
      <c r="FND250" s="70"/>
      <c r="FNE250" s="70"/>
      <c r="FNF250" s="70"/>
      <c r="FNG250" s="70"/>
      <c r="FNH250" s="70"/>
      <c r="FNI250" s="70"/>
      <c r="FNJ250" s="70"/>
      <c r="FNK250" s="70"/>
      <c r="FNL250" s="70"/>
      <c r="FNM250" s="70"/>
      <c r="FNN250" s="70"/>
      <c r="FNO250" s="70"/>
      <c r="FNP250" s="70"/>
      <c r="FNQ250" s="70"/>
      <c r="FNR250" s="70"/>
      <c r="FNS250" s="70"/>
      <c r="FNT250" s="70"/>
      <c r="FNU250" s="70"/>
      <c r="FNV250" s="70"/>
      <c r="FNW250" s="70"/>
      <c r="FNX250" s="70"/>
      <c r="FNY250" s="70"/>
      <c r="FNZ250" s="70"/>
      <c r="FOA250" s="70"/>
      <c r="FOB250" s="70"/>
      <c r="FOC250" s="70"/>
      <c r="FOD250" s="70"/>
      <c r="FOE250" s="70"/>
      <c r="FOF250" s="70"/>
      <c r="FOG250" s="70"/>
      <c r="FOH250" s="70"/>
      <c r="FOI250" s="70"/>
      <c r="FOJ250" s="70"/>
      <c r="FOK250" s="70"/>
      <c r="FOL250" s="70"/>
      <c r="FOM250" s="70"/>
      <c r="FON250" s="70"/>
      <c r="FOO250" s="70"/>
      <c r="FOP250" s="70"/>
      <c r="FOQ250" s="70"/>
      <c r="FOR250" s="70"/>
      <c r="FOS250" s="70"/>
      <c r="FOT250" s="70"/>
      <c r="FOU250" s="70"/>
      <c r="FOV250" s="70"/>
      <c r="FOW250" s="70"/>
      <c r="FOX250" s="70"/>
      <c r="FOY250" s="70"/>
      <c r="FOZ250" s="70"/>
      <c r="FPA250" s="70"/>
      <c r="FPB250" s="70"/>
      <c r="FPC250" s="70"/>
      <c r="FPD250" s="70"/>
      <c r="FPE250" s="70"/>
      <c r="FPF250" s="70"/>
      <c r="FPG250" s="70"/>
      <c r="FPH250" s="70"/>
      <c r="FPI250" s="70"/>
      <c r="FPJ250" s="70"/>
      <c r="FPK250" s="70"/>
      <c r="FPL250" s="70"/>
      <c r="FPM250" s="70"/>
      <c r="FPN250" s="70"/>
      <c r="FPO250" s="70"/>
      <c r="FPP250" s="70"/>
      <c r="FPQ250" s="70"/>
      <c r="FPR250" s="70"/>
      <c r="FPS250" s="70"/>
      <c r="FPT250" s="70"/>
      <c r="FPU250" s="70"/>
      <c r="FPV250" s="70"/>
      <c r="FPW250" s="70"/>
      <c r="FPX250" s="70"/>
      <c r="FPY250" s="70"/>
      <c r="FPZ250" s="70"/>
      <c r="FQA250" s="70"/>
      <c r="FQB250" s="70"/>
      <c r="FQC250" s="70"/>
      <c r="FQD250" s="70"/>
      <c r="FQE250" s="70"/>
      <c r="FQF250" s="70"/>
      <c r="FQG250" s="70"/>
      <c r="FQH250" s="70"/>
      <c r="FQI250" s="70"/>
      <c r="FQJ250" s="70"/>
      <c r="FQK250" s="70"/>
      <c r="FQL250" s="70"/>
      <c r="FQM250" s="70"/>
      <c r="FQN250" s="70"/>
      <c r="FQO250" s="70"/>
      <c r="FQP250" s="70"/>
      <c r="FQQ250" s="70"/>
      <c r="FQR250" s="70"/>
      <c r="FQS250" s="70"/>
      <c r="FQT250" s="70"/>
      <c r="FQU250" s="70"/>
      <c r="FQV250" s="70"/>
      <c r="FQW250" s="70"/>
      <c r="FQX250" s="70"/>
      <c r="FQY250" s="70"/>
      <c r="FQZ250" s="70"/>
      <c r="FRA250" s="70"/>
      <c r="FRB250" s="70"/>
      <c r="FRC250" s="70"/>
      <c r="FRD250" s="70"/>
      <c r="FRE250" s="70"/>
      <c r="FRF250" s="70"/>
      <c r="FRG250" s="70"/>
      <c r="FRH250" s="70"/>
      <c r="FRI250" s="70"/>
      <c r="FRJ250" s="70"/>
      <c r="FRK250" s="70"/>
      <c r="FRL250" s="70"/>
      <c r="FRM250" s="70"/>
      <c r="FRN250" s="70"/>
      <c r="FRO250" s="70"/>
      <c r="FRP250" s="70"/>
      <c r="FRQ250" s="70"/>
      <c r="FRR250" s="70"/>
      <c r="FRS250" s="70"/>
      <c r="FRT250" s="70"/>
      <c r="FRU250" s="70"/>
      <c r="FRV250" s="70"/>
      <c r="FRW250" s="70"/>
      <c r="FRX250" s="70"/>
      <c r="FRY250" s="70"/>
      <c r="FRZ250" s="70"/>
      <c r="FSA250" s="70"/>
      <c r="FSB250" s="70"/>
      <c r="FSC250" s="70"/>
      <c r="FSD250" s="70"/>
      <c r="FSE250" s="70"/>
      <c r="FSF250" s="70"/>
      <c r="FSG250" s="70"/>
      <c r="FSH250" s="70"/>
      <c r="FSI250" s="70"/>
      <c r="FSJ250" s="70"/>
      <c r="FSK250" s="70"/>
      <c r="FSL250" s="70"/>
      <c r="FSM250" s="70"/>
      <c r="FSN250" s="70"/>
      <c r="FSO250" s="70"/>
      <c r="FSP250" s="70"/>
      <c r="FSQ250" s="70"/>
      <c r="FSR250" s="70"/>
      <c r="FSS250" s="70"/>
      <c r="FST250" s="70"/>
      <c r="FSU250" s="70"/>
      <c r="FSV250" s="70"/>
      <c r="FSW250" s="70"/>
      <c r="FSX250" s="70"/>
      <c r="FSY250" s="70"/>
      <c r="FSZ250" s="70"/>
      <c r="FTA250" s="70"/>
      <c r="FTB250" s="70"/>
      <c r="FTC250" s="70"/>
      <c r="FTD250" s="70"/>
      <c r="FTE250" s="70"/>
      <c r="FTF250" s="70"/>
      <c r="FTG250" s="70"/>
      <c r="FTH250" s="70"/>
      <c r="FTI250" s="70"/>
      <c r="FTJ250" s="70"/>
      <c r="FTK250" s="70"/>
      <c r="FTL250" s="70"/>
      <c r="FTM250" s="70"/>
      <c r="FTN250" s="70"/>
      <c r="FTO250" s="70"/>
      <c r="FTP250" s="70"/>
      <c r="FTQ250" s="70"/>
      <c r="FTR250" s="70"/>
      <c r="FTS250" s="70"/>
      <c r="FTT250" s="70"/>
      <c r="FTU250" s="70"/>
      <c r="FTV250" s="70"/>
      <c r="FTW250" s="70"/>
      <c r="FTX250" s="70"/>
      <c r="FTY250" s="70"/>
      <c r="FTZ250" s="70"/>
      <c r="FUA250" s="70"/>
      <c r="FUB250" s="70"/>
      <c r="FUC250" s="70"/>
      <c r="FUD250" s="70"/>
      <c r="FUE250" s="70"/>
      <c r="FUF250" s="70"/>
      <c r="FUG250" s="70"/>
      <c r="FUH250" s="70"/>
      <c r="FUI250" s="70"/>
      <c r="FUJ250" s="70"/>
      <c r="FUK250" s="70"/>
      <c r="FUL250" s="70"/>
      <c r="FUM250" s="70"/>
      <c r="FUN250" s="70"/>
      <c r="FUO250" s="70"/>
      <c r="FUP250" s="70"/>
      <c r="FUQ250" s="70"/>
      <c r="FUR250" s="70"/>
      <c r="FUS250" s="70"/>
      <c r="FUT250" s="70"/>
      <c r="FUU250" s="70"/>
      <c r="FUV250" s="70"/>
      <c r="FUW250" s="70"/>
      <c r="FUX250" s="70"/>
      <c r="FUY250" s="70"/>
      <c r="FUZ250" s="70"/>
      <c r="FVA250" s="70"/>
      <c r="FVB250" s="70"/>
      <c r="FVC250" s="70"/>
      <c r="FVD250" s="70"/>
      <c r="FVE250" s="70"/>
      <c r="FVF250" s="70"/>
      <c r="FVG250" s="70"/>
      <c r="FVH250" s="70"/>
      <c r="FVI250" s="70"/>
      <c r="FVJ250" s="70"/>
      <c r="FVK250" s="70"/>
      <c r="FVL250" s="70"/>
      <c r="FVM250" s="70"/>
      <c r="FVN250" s="70"/>
      <c r="FVO250" s="70"/>
      <c r="FVP250" s="70"/>
      <c r="FVQ250" s="70"/>
      <c r="FVR250" s="70"/>
      <c r="FVS250" s="70"/>
      <c r="FVT250" s="70"/>
      <c r="FVU250" s="70"/>
      <c r="FVV250" s="70"/>
      <c r="FVW250" s="70"/>
      <c r="FVX250" s="70"/>
      <c r="FVY250" s="70"/>
      <c r="FVZ250" s="70"/>
      <c r="FWA250" s="70"/>
      <c r="FWB250" s="70"/>
      <c r="FWC250" s="70"/>
      <c r="FWD250" s="70"/>
      <c r="FWE250" s="70"/>
      <c r="FWF250" s="70"/>
      <c r="FWG250" s="70"/>
      <c r="FWH250" s="70"/>
      <c r="FWI250" s="70"/>
      <c r="FWJ250" s="70"/>
      <c r="FWK250" s="70"/>
      <c r="FWL250" s="70"/>
      <c r="FWM250" s="70"/>
      <c r="FWN250" s="70"/>
      <c r="FWO250" s="70"/>
      <c r="FWP250" s="70"/>
      <c r="FWQ250" s="70"/>
      <c r="FWR250" s="70"/>
      <c r="FWS250" s="70"/>
      <c r="FWT250" s="70"/>
      <c r="FWU250" s="70"/>
      <c r="FWV250" s="70"/>
      <c r="FWW250" s="70"/>
      <c r="FWX250" s="70"/>
      <c r="FWY250" s="70"/>
      <c r="FWZ250" s="70"/>
      <c r="FXA250" s="70"/>
      <c r="FXB250" s="70"/>
      <c r="FXC250" s="70"/>
      <c r="FXD250" s="70"/>
      <c r="FXE250" s="70"/>
      <c r="FXF250" s="70"/>
      <c r="FXG250" s="70"/>
      <c r="FXH250" s="70"/>
      <c r="FXI250" s="70"/>
      <c r="FXJ250" s="70"/>
      <c r="FXK250" s="70"/>
      <c r="FXL250" s="70"/>
      <c r="FXM250" s="70"/>
      <c r="FXN250" s="70"/>
      <c r="FXO250" s="70"/>
      <c r="FXP250" s="70"/>
      <c r="FXQ250" s="70"/>
      <c r="FXR250" s="70"/>
      <c r="FXS250" s="70"/>
      <c r="FXT250" s="70"/>
      <c r="FXU250" s="70"/>
      <c r="FXV250" s="70"/>
      <c r="FXW250" s="70"/>
      <c r="FXX250" s="70"/>
      <c r="FXY250" s="70"/>
      <c r="FXZ250" s="70"/>
      <c r="FYA250" s="70"/>
      <c r="FYB250" s="70"/>
      <c r="FYC250" s="70"/>
      <c r="FYD250" s="70"/>
      <c r="FYE250" s="70"/>
      <c r="FYF250" s="70"/>
      <c r="FYG250" s="70"/>
      <c r="FYH250" s="70"/>
      <c r="FYI250" s="70"/>
      <c r="FYJ250" s="70"/>
      <c r="FYK250" s="70"/>
      <c r="FYL250" s="70"/>
      <c r="FYM250" s="70"/>
      <c r="FYN250" s="70"/>
      <c r="FYO250" s="70"/>
      <c r="FYP250" s="70"/>
      <c r="FYQ250" s="70"/>
      <c r="FYR250" s="70"/>
      <c r="FYS250" s="70"/>
      <c r="FYT250" s="70"/>
      <c r="FYU250" s="70"/>
      <c r="FYV250" s="70"/>
      <c r="FYW250" s="70"/>
      <c r="FYX250" s="70"/>
      <c r="FYY250" s="70"/>
      <c r="FYZ250" s="70"/>
      <c r="FZA250" s="70"/>
      <c r="FZB250" s="70"/>
      <c r="FZC250" s="70"/>
      <c r="FZD250" s="70"/>
      <c r="FZE250" s="70"/>
      <c r="FZF250" s="70"/>
      <c r="FZG250" s="70"/>
      <c r="FZH250" s="70"/>
      <c r="FZI250" s="70"/>
      <c r="FZJ250" s="70"/>
      <c r="FZK250" s="70"/>
      <c r="FZL250" s="70"/>
      <c r="FZM250" s="70"/>
      <c r="FZN250" s="70"/>
      <c r="FZO250" s="70"/>
      <c r="FZP250" s="70"/>
      <c r="FZQ250" s="70"/>
      <c r="FZR250" s="70"/>
      <c r="FZS250" s="70"/>
      <c r="FZT250" s="70"/>
      <c r="FZU250" s="70"/>
      <c r="FZV250" s="70"/>
      <c r="FZW250" s="70"/>
      <c r="FZX250" s="70"/>
      <c r="FZY250" s="70"/>
      <c r="FZZ250" s="70"/>
      <c r="GAA250" s="70"/>
      <c r="GAB250" s="70"/>
      <c r="GAC250" s="70"/>
      <c r="GAD250" s="70"/>
      <c r="GAE250" s="70"/>
      <c r="GAF250" s="70"/>
      <c r="GAG250" s="70"/>
      <c r="GAH250" s="70"/>
      <c r="GAI250" s="70"/>
      <c r="GAJ250" s="70"/>
      <c r="GAK250" s="70"/>
      <c r="GAL250" s="70"/>
      <c r="GAM250" s="70"/>
      <c r="GAN250" s="70"/>
      <c r="GAO250" s="70"/>
      <c r="GAP250" s="70"/>
      <c r="GAQ250" s="70"/>
      <c r="GAR250" s="70"/>
      <c r="GAS250" s="70"/>
      <c r="GAT250" s="70"/>
      <c r="GAU250" s="70"/>
      <c r="GAV250" s="70"/>
      <c r="GAW250" s="70"/>
      <c r="GAX250" s="70"/>
      <c r="GAY250" s="70"/>
      <c r="GAZ250" s="70"/>
      <c r="GBA250" s="70"/>
      <c r="GBB250" s="70"/>
      <c r="GBC250" s="70"/>
      <c r="GBD250" s="70"/>
      <c r="GBE250" s="70"/>
      <c r="GBF250" s="70"/>
      <c r="GBG250" s="70"/>
      <c r="GBH250" s="70"/>
      <c r="GBI250" s="70"/>
      <c r="GBJ250" s="70"/>
      <c r="GBK250" s="70"/>
      <c r="GBL250" s="70"/>
      <c r="GBM250" s="70"/>
      <c r="GBN250" s="70"/>
      <c r="GBO250" s="70"/>
      <c r="GBP250" s="70"/>
      <c r="GBQ250" s="70"/>
      <c r="GBR250" s="70"/>
      <c r="GBS250" s="70"/>
      <c r="GBT250" s="70"/>
      <c r="GBU250" s="70"/>
      <c r="GBV250" s="70"/>
      <c r="GBW250" s="70"/>
      <c r="GBX250" s="70"/>
      <c r="GBY250" s="70"/>
      <c r="GBZ250" s="70"/>
      <c r="GCA250" s="70"/>
      <c r="GCB250" s="70"/>
      <c r="GCC250" s="70"/>
      <c r="GCD250" s="70"/>
      <c r="GCE250" s="70"/>
      <c r="GCF250" s="70"/>
      <c r="GCG250" s="70"/>
      <c r="GCH250" s="70"/>
      <c r="GCI250" s="70"/>
      <c r="GCJ250" s="70"/>
      <c r="GCK250" s="70"/>
      <c r="GCL250" s="70"/>
      <c r="GCM250" s="70"/>
      <c r="GCN250" s="70"/>
      <c r="GCO250" s="70"/>
      <c r="GCP250" s="70"/>
      <c r="GCQ250" s="70"/>
      <c r="GCR250" s="70"/>
      <c r="GCS250" s="70"/>
      <c r="GCT250" s="70"/>
      <c r="GCU250" s="70"/>
      <c r="GCV250" s="70"/>
      <c r="GCW250" s="70"/>
      <c r="GCX250" s="70"/>
      <c r="GCY250" s="70"/>
      <c r="GCZ250" s="70"/>
      <c r="GDA250" s="70"/>
      <c r="GDB250" s="70"/>
      <c r="GDC250" s="70"/>
      <c r="GDD250" s="70"/>
      <c r="GDE250" s="70"/>
      <c r="GDF250" s="70"/>
      <c r="GDG250" s="70"/>
      <c r="GDH250" s="70"/>
      <c r="GDI250" s="70"/>
      <c r="GDJ250" s="70"/>
      <c r="GDK250" s="70"/>
      <c r="GDL250" s="70"/>
      <c r="GDM250" s="70"/>
      <c r="GDN250" s="70"/>
      <c r="GDO250" s="70"/>
      <c r="GDP250" s="70"/>
      <c r="GDQ250" s="70"/>
      <c r="GDR250" s="70"/>
      <c r="GDS250" s="70"/>
      <c r="GDT250" s="70"/>
      <c r="GDU250" s="70"/>
      <c r="GDV250" s="70"/>
      <c r="GDW250" s="70"/>
      <c r="GDX250" s="70"/>
      <c r="GDY250" s="70"/>
      <c r="GDZ250" s="70"/>
      <c r="GEA250" s="70"/>
      <c r="GEB250" s="70"/>
      <c r="GEC250" s="70"/>
      <c r="GED250" s="70"/>
      <c r="GEE250" s="70"/>
      <c r="GEF250" s="70"/>
      <c r="GEG250" s="70"/>
      <c r="GEH250" s="70"/>
      <c r="GEI250" s="70"/>
      <c r="GEJ250" s="70"/>
      <c r="GEK250" s="70"/>
      <c r="GEL250" s="70"/>
      <c r="GEM250" s="70"/>
      <c r="GEN250" s="70"/>
      <c r="GEO250" s="70"/>
      <c r="GEP250" s="70"/>
      <c r="GEQ250" s="70"/>
      <c r="GER250" s="70"/>
      <c r="GES250" s="70"/>
      <c r="GET250" s="70"/>
      <c r="GEU250" s="70"/>
      <c r="GEV250" s="70"/>
      <c r="GEW250" s="70"/>
      <c r="GEX250" s="70"/>
      <c r="GEY250" s="70"/>
      <c r="GEZ250" s="70"/>
      <c r="GFA250" s="70"/>
      <c r="GFB250" s="70"/>
      <c r="GFC250" s="70"/>
      <c r="GFD250" s="70"/>
      <c r="GFE250" s="70"/>
      <c r="GFF250" s="70"/>
      <c r="GFG250" s="70"/>
      <c r="GFH250" s="70"/>
      <c r="GFI250" s="70"/>
      <c r="GFJ250" s="70"/>
      <c r="GFK250" s="70"/>
      <c r="GFL250" s="70"/>
      <c r="GFM250" s="70"/>
      <c r="GFN250" s="70"/>
      <c r="GFO250" s="70"/>
      <c r="GFP250" s="70"/>
      <c r="GFQ250" s="70"/>
      <c r="GFR250" s="70"/>
      <c r="GFS250" s="70"/>
      <c r="GFT250" s="70"/>
      <c r="GFU250" s="70"/>
      <c r="GFV250" s="70"/>
      <c r="GFW250" s="70"/>
      <c r="GFX250" s="70"/>
      <c r="GFY250" s="70"/>
      <c r="GFZ250" s="70"/>
      <c r="GGA250" s="70"/>
      <c r="GGB250" s="70"/>
      <c r="GGC250" s="70"/>
      <c r="GGD250" s="70"/>
      <c r="GGE250" s="70"/>
      <c r="GGF250" s="70"/>
      <c r="GGG250" s="70"/>
      <c r="GGH250" s="70"/>
      <c r="GGI250" s="70"/>
      <c r="GGJ250" s="70"/>
      <c r="GGK250" s="70"/>
      <c r="GGL250" s="70"/>
      <c r="GGM250" s="70"/>
      <c r="GGN250" s="70"/>
      <c r="GGO250" s="70"/>
      <c r="GGP250" s="70"/>
      <c r="GGQ250" s="70"/>
      <c r="GGR250" s="70"/>
      <c r="GGS250" s="70"/>
      <c r="GGT250" s="70"/>
      <c r="GGU250" s="70"/>
      <c r="GGV250" s="70"/>
      <c r="GGW250" s="70"/>
      <c r="GGX250" s="70"/>
      <c r="GGY250" s="70"/>
      <c r="GGZ250" s="70"/>
      <c r="GHA250" s="70"/>
      <c r="GHB250" s="70"/>
      <c r="GHC250" s="70"/>
      <c r="GHD250" s="70"/>
      <c r="GHE250" s="70"/>
      <c r="GHF250" s="70"/>
      <c r="GHG250" s="70"/>
      <c r="GHH250" s="70"/>
      <c r="GHI250" s="70"/>
      <c r="GHJ250" s="70"/>
      <c r="GHK250" s="70"/>
      <c r="GHL250" s="70"/>
      <c r="GHM250" s="70"/>
      <c r="GHN250" s="70"/>
      <c r="GHO250" s="70"/>
      <c r="GHP250" s="70"/>
      <c r="GHQ250" s="70"/>
      <c r="GHR250" s="70"/>
      <c r="GHS250" s="70"/>
      <c r="GHT250" s="70"/>
      <c r="GHU250" s="70"/>
      <c r="GHV250" s="70"/>
      <c r="GHW250" s="70"/>
      <c r="GHX250" s="70"/>
      <c r="GHY250" s="70"/>
      <c r="GHZ250" s="70"/>
      <c r="GIA250" s="70"/>
      <c r="GIB250" s="70"/>
      <c r="GIC250" s="70"/>
      <c r="GID250" s="70"/>
      <c r="GIE250" s="70"/>
      <c r="GIF250" s="70"/>
      <c r="GIG250" s="70"/>
      <c r="GIH250" s="70"/>
      <c r="GII250" s="70"/>
      <c r="GIJ250" s="70"/>
      <c r="GIK250" s="70"/>
      <c r="GIL250" s="70"/>
      <c r="GIM250" s="70"/>
      <c r="GIN250" s="70"/>
      <c r="GIO250" s="70"/>
      <c r="GIP250" s="70"/>
      <c r="GIQ250" s="70"/>
      <c r="GIR250" s="70"/>
      <c r="GIS250" s="70"/>
      <c r="GIT250" s="70"/>
      <c r="GIU250" s="70"/>
      <c r="GIV250" s="70"/>
      <c r="GIW250" s="70"/>
      <c r="GIX250" s="70"/>
      <c r="GIY250" s="70"/>
      <c r="GIZ250" s="70"/>
      <c r="GJA250" s="70"/>
      <c r="GJB250" s="70"/>
      <c r="GJC250" s="70"/>
      <c r="GJD250" s="70"/>
      <c r="GJE250" s="70"/>
      <c r="GJF250" s="70"/>
      <c r="GJG250" s="70"/>
      <c r="GJH250" s="70"/>
      <c r="GJI250" s="70"/>
      <c r="GJJ250" s="70"/>
      <c r="GJK250" s="70"/>
      <c r="GJL250" s="70"/>
      <c r="GJM250" s="70"/>
      <c r="GJN250" s="70"/>
      <c r="GJO250" s="70"/>
      <c r="GJP250" s="70"/>
      <c r="GJQ250" s="70"/>
      <c r="GJR250" s="70"/>
      <c r="GJS250" s="70"/>
      <c r="GJT250" s="70"/>
      <c r="GJU250" s="70"/>
      <c r="GJV250" s="70"/>
      <c r="GJW250" s="70"/>
      <c r="GJX250" s="70"/>
      <c r="GJY250" s="70"/>
      <c r="GJZ250" s="70"/>
      <c r="GKA250" s="70"/>
      <c r="GKB250" s="70"/>
      <c r="GKC250" s="70"/>
      <c r="GKD250" s="70"/>
      <c r="GKE250" s="70"/>
      <c r="GKF250" s="70"/>
      <c r="GKG250" s="70"/>
      <c r="GKH250" s="70"/>
      <c r="GKI250" s="70"/>
      <c r="GKJ250" s="70"/>
      <c r="GKK250" s="70"/>
      <c r="GKL250" s="70"/>
      <c r="GKM250" s="70"/>
      <c r="GKN250" s="70"/>
      <c r="GKO250" s="70"/>
      <c r="GKP250" s="70"/>
      <c r="GKQ250" s="70"/>
      <c r="GKR250" s="70"/>
      <c r="GKS250" s="70"/>
      <c r="GKT250" s="70"/>
      <c r="GKU250" s="70"/>
      <c r="GKV250" s="70"/>
      <c r="GKW250" s="70"/>
      <c r="GKX250" s="70"/>
      <c r="GKY250" s="70"/>
      <c r="GKZ250" s="70"/>
      <c r="GLA250" s="70"/>
      <c r="GLB250" s="70"/>
      <c r="GLC250" s="70"/>
      <c r="GLD250" s="70"/>
      <c r="GLE250" s="70"/>
      <c r="GLF250" s="70"/>
      <c r="GLG250" s="70"/>
      <c r="GLH250" s="70"/>
      <c r="GLI250" s="70"/>
      <c r="GLJ250" s="70"/>
      <c r="GLK250" s="70"/>
      <c r="GLL250" s="70"/>
      <c r="GLM250" s="70"/>
      <c r="GLN250" s="70"/>
      <c r="GLO250" s="70"/>
      <c r="GLP250" s="70"/>
      <c r="GLQ250" s="70"/>
      <c r="GLR250" s="70"/>
      <c r="GLS250" s="70"/>
      <c r="GLT250" s="70"/>
      <c r="GLU250" s="70"/>
      <c r="GLV250" s="70"/>
      <c r="GLW250" s="70"/>
      <c r="GLX250" s="70"/>
      <c r="GLY250" s="70"/>
      <c r="GLZ250" s="70"/>
      <c r="GMA250" s="70"/>
      <c r="GMB250" s="70"/>
      <c r="GMC250" s="70"/>
      <c r="GMD250" s="70"/>
      <c r="GME250" s="70"/>
      <c r="GMF250" s="70"/>
      <c r="GMG250" s="70"/>
      <c r="GMH250" s="70"/>
      <c r="GMI250" s="70"/>
      <c r="GMJ250" s="70"/>
      <c r="GMK250" s="70"/>
      <c r="GML250" s="70"/>
      <c r="GMM250" s="70"/>
      <c r="GMN250" s="70"/>
      <c r="GMO250" s="70"/>
      <c r="GMP250" s="70"/>
      <c r="GMQ250" s="70"/>
      <c r="GMR250" s="70"/>
      <c r="GMS250" s="70"/>
      <c r="GMT250" s="70"/>
      <c r="GMU250" s="70"/>
      <c r="GMV250" s="70"/>
      <c r="GMW250" s="70"/>
      <c r="GMX250" s="70"/>
      <c r="GMY250" s="70"/>
      <c r="GMZ250" s="70"/>
      <c r="GNA250" s="70"/>
      <c r="GNB250" s="70"/>
      <c r="GNC250" s="70"/>
      <c r="GND250" s="70"/>
      <c r="GNE250" s="70"/>
      <c r="GNF250" s="70"/>
      <c r="GNG250" s="70"/>
      <c r="GNH250" s="70"/>
      <c r="GNI250" s="70"/>
      <c r="GNJ250" s="70"/>
      <c r="GNK250" s="70"/>
      <c r="GNL250" s="70"/>
      <c r="GNM250" s="70"/>
      <c r="GNN250" s="70"/>
      <c r="GNO250" s="70"/>
      <c r="GNP250" s="70"/>
      <c r="GNQ250" s="70"/>
      <c r="GNR250" s="70"/>
      <c r="GNS250" s="70"/>
      <c r="GNT250" s="70"/>
      <c r="GNU250" s="70"/>
      <c r="GNV250" s="70"/>
      <c r="GNW250" s="70"/>
      <c r="GNX250" s="70"/>
      <c r="GNY250" s="70"/>
      <c r="GNZ250" s="70"/>
      <c r="GOA250" s="70"/>
      <c r="GOB250" s="70"/>
      <c r="GOC250" s="70"/>
      <c r="GOD250" s="70"/>
      <c r="GOE250" s="70"/>
      <c r="GOF250" s="70"/>
      <c r="GOG250" s="70"/>
      <c r="GOH250" s="70"/>
      <c r="GOI250" s="70"/>
      <c r="GOJ250" s="70"/>
      <c r="GOK250" s="70"/>
      <c r="GOL250" s="70"/>
      <c r="GOM250" s="70"/>
      <c r="GON250" s="70"/>
      <c r="GOO250" s="70"/>
      <c r="GOP250" s="70"/>
      <c r="GOQ250" s="70"/>
      <c r="GOR250" s="70"/>
      <c r="GOS250" s="70"/>
      <c r="GOT250" s="70"/>
      <c r="GOU250" s="70"/>
      <c r="GOV250" s="70"/>
      <c r="GOW250" s="70"/>
      <c r="GOX250" s="70"/>
      <c r="GOY250" s="70"/>
      <c r="GOZ250" s="70"/>
      <c r="GPA250" s="70"/>
      <c r="GPB250" s="70"/>
      <c r="GPC250" s="70"/>
      <c r="GPD250" s="70"/>
      <c r="GPE250" s="70"/>
      <c r="GPF250" s="70"/>
      <c r="GPG250" s="70"/>
      <c r="GPH250" s="70"/>
      <c r="GPI250" s="70"/>
      <c r="GPJ250" s="70"/>
      <c r="GPK250" s="70"/>
      <c r="GPL250" s="70"/>
      <c r="GPM250" s="70"/>
      <c r="GPN250" s="70"/>
      <c r="GPO250" s="70"/>
      <c r="GPP250" s="70"/>
      <c r="GPQ250" s="70"/>
      <c r="GPR250" s="70"/>
      <c r="GPS250" s="70"/>
      <c r="GPT250" s="70"/>
      <c r="GPU250" s="70"/>
      <c r="GPV250" s="70"/>
      <c r="GPW250" s="70"/>
      <c r="GPX250" s="70"/>
      <c r="GPY250" s="70"/>
      <c r="GPZ250" s="70"/>
      <c r="GQA250" s="70"/>
      <c r="GQB250" s="70"/>
      <c r="GQC250" s="70"/>
      <c r="GQD250" s="70"/>
      <c r="GQE250" s="70"/>
      <c r="GQF250" s="70"/>
      <c r="GQG250" s="70"/>
      <c r="GQH250" s="70"/>
      <c r="GQI250" s="70"/>
      <c r="GQJ250" s="70"/>
      <c r="GQK250" s="70"/>
      <c r="GQL250" s="70"/>
      <c r="GQM250" s="70"/>
      <c r="GQN250" s="70"/>
      <c r="GQO250" s="70"/>
      <c r="GQP250" s="70"/>
      <c r="GQQ250" s="70"/>
      <c r="GQR250" s="70"/>
      <c r="GQS250" s="70"/>
      <c r="GQT250" s="70"/>
      <c r="GQU250" s="70"/>
      <c r="GQV250" s="70"/>
      <c r="GQW250" s="70"/>
      <c r="GQX250" s="70"/>
      <c r="GQY250" s="70"/>
      <c r="GQZ250" s="70"/>
      <c r="GRA250" s="70"/>
      <c r="GRB250" s="70"/>
      <c r="GRC250" s="70"/>
      <c r="GRD250" s="70"/>
      <c r="GRE250" s="70"/>
      <c r="GRF250" s="70"/>
      <c r="GRG250" s="70"/>
      <c r="GRH250" s="70"/>
      <c r="GRI250" s="70"/>
      <c r="GRJ250" s="70"/>
      <c r="GRK250" s="70"/>
      <c r="GRL250" s="70"/>
      <c r="GRM250" s="70"/>
      <c r="GRN250" s="70"/>
      <c r="GRO250" s="70"/>
      <c r="GRP250" s="70"/>
      <c r="GRQ250" s="70"/>
      <c r="GRR250" s="70"/>
      <c r="GRS250" s="70"/>
      <c r="GRT250" s="70"/>
      <c r="GRU250" s="70"/>
      <c r="GRV250" s="70"/>
      <c r="GRW250" s="70"/>
      <c r="GRX250" s="70"/>
      <c r="GRY250" s="70"/>
      <c r="GRZ250" s="70"/>
      <c r="GSA250" s="70"/>
      <c r="GSB250" s="70"/>
      <c r="GSC250" s="70"/>
      <c r="GSD250" s="70"/>
      <c r="GSE250" s="70"/>
      <c r="GSF250" s="70"/>
      <c r="GSG250" s="70"/>
      <c r="GSH250" s="70"/>
      <c r="GSI250" s="70"/>
      <c r="GSJ250" s="70"/>
      <c r="GSK250" s="70"/>
      <c r="GSL250" s="70"/>
      <c r="GSM250" s="70"/>
      <c r="GSN250" s="70"/>
      <c r="GSO250" s="70"/>
      <c r="GSP250" s="70"/>
      <c r="GSQ250" s="70"/>
      <c r="GSR250" s="70"/>
      <c r="GSS250" s="70"/>
      <c r="GST250" s="70"/>
      <c r="GSU250" s="70"/>
      <c r="GSV250" s="70"/>
      <c r="GSW250" s="70"/>
      <c r="GSX250" s="70"/>
      <c r="GSY250" s="70"/>
      <c r="GSZ250" s="70"/>
      <c r="GTA250" s="70"/>
      <c r="GTB250" s="70"/>
      <c r="GTC250" s="70"/>
      <c r="GTD250" s="70"/>
      <c r="GTE250" s="70"/>
      <c r="GTF250" s="70"/>
      <c r="GTG250" s="70"/>
      <c r="GTH250" s="70"/>
      <c r="GTI250" s="70"/>
      <c r="GTJ250" s="70"/>
      <c r="GTK250" s="70"/>
      <c r="GTL250" s="70"/>
      <c r="GTM250" s="70"/>
      <c r="GTN250" s="70"/>
      <c r="GTO250" s="70"/>
      <c r="GTP250" s="70"/>
      <c r="GTQ250" s="70"/>
      <c r="GTR250" s="70"/>
      <c r="GTS250" s="70"/>
      <c r="GTT250" s="70"/>
      <c r="GTU250" s="70"/>
      <c r="GTV250" s="70"/>
      <c r="GTW250" s="70"/>
      <c r="GTX250" s="70"/>
      <c r="GTY250" s="70"/>
      <c r="GTZ250" s="70"/>
      <c r="GUA250" s="70"/>
      <c r="GUB250" s="70"/>
      <c r="GUC250" s="70"/>
      <c r="GUD250" s="70"/>
      <c r="GUE250" s="70"/>
      <c r="GUF250" s="70"/>
      <c r="GUG250" s="70"/>
      <c r="GUH250" s="70"/>
      <c r="GUI250" s="70"/>
      <c r="GUJ250" s="70"/>
      <c r="GUK250" s="70"/>
      <c r="GUL250" s="70"/>
      <c r="GUM250" s="70"/>
      <c r="GUN250" s="70"/>
      <c r="GUO250" s="70"/>
      <c r="GUP250" s="70"/>
      <c r="GUQ250" s="70"/>
      <c r="GUR250" s="70"/>
      <c r="GUS250" s="70"/>
      <c r="GUT250" s="70"/>
      <c r="GUU250" s="70"/>
      <c r="GUV250" s="70"/>
      <c r="GUW250" s="70"/>
      <c r="GUX250" s="70"/>
      <c r="GUY250" s="70"/>
      <c r="GUZ250" s="70"/>
      <c r="GVA250" s="70"/>
      <c r="GVB250" s="70"/>
      <c r="GVC250" s="70"/>
      <c r="GVD250" s="70"/>
      <c r="GVE250" s="70"/>
      <c r="GVF250" s="70"/>
      <c r="GVG250" s="70"/>
      <c r="GVH250" s="70"/>
      <c r="GVI250" s="70"/>
      <c r="GVJ250" s="70"/>
      <c r="GVK250" s="70"/>
      <c r="GVL250" s="70"/>
      <c r="GVM250" s="70"/>
      <c r="GVN250" s="70"/>
      <c r="GVO250" s="70"/>
      <c r="GVP250" s="70"/>
      <c r="GVQ250" s="70"/>
      <c r="GVR250" s="70"/>
      <c r="GVS250" s="70"/>
      <c r="GVT250" s="70"/>
      <c r="GVU250" s="70"/>
      <c r="GVV250" s="70"/>
      <c r="GVW250" s="70"/>
      <c r="GVX250" s="70"/>
      <c r="GVY250" s="70"/>
      <c r="GVZ250" s="70"/>
      <c r="GWA250" s="70"/>
      <c r="GWB250" s="70"/>
      <c r="GWC250" s="70"/>
      <c r="GWD250" s="70"/>
      <c r="GWE250" s="70"/>
      <c r="GWF250" s="70"/>
      <c r="GWG250" s="70"/>
      <c r="GWH250" s="70"/>
      <c r="GWI250" s="70"/>
      <c r="GWJ250" s="70"/>
      <c r="GWK250" s="70"/>
      <c r="GWL250" s="70"/>
      <c r="GWM250" s="70"/>
      <c r="GWN250" s="70"/>
      <c r="GWO250" s="70"/>
      <c r="GWP250" s="70"/>
      <c r="GWQ250" s="70"/>
      <c r="GWR250" s="70"/>
      <c r="GWS250" s="70"/>
      <c r="GWT250" s="70"/>
      <c r="GWU250" s="70"/>
      <c r="GWV250" s="70"/>
      <c r="GWW250" s="70"/>
      <c r="GWX250" s="70"/>
      <c r="GWY250" s="70"/>
      <c r="GWZ250" s="70"/>
      <c r="GXA250" s="70"/>
      <c r="GXB250" s="70"/>
      <c r="GXC250" s="70"/>
      <c r="GXD250" s="70"/>
      <c r="GXE250" s="70"/>
      <c r="GXF250" s="70"/>
      <c r="GXG250" s="70"/>
      <c r="GXH250" s="70"/>
      <c r="GXI250" s="70"/>
      <c r="GXJ250" s="70"/>
      <c r="GXK250" s="70"/>
      <c r="GXL250" s="70"/>
      <c r="GXM250" s="70"/>
      <c r="GXN250" s="70"/>
      <c r="GXO250" s="70"/>
      <c r="GXP250" s="70"/>
      <c r="GXQ250" s="70"/>
      <c r="GXR250" s="70"/>
      <c r="GXS250" s="70"/>
      <c r="GXT250" s="70"/>
      <c r="GXU250" s="70"/>
      <c r="GXV250" s="70"/>
      <c r="GXW250" s="70"/>
      <c r="GXX250" s="70"/>
      <c r="GXY250" s="70"/>
      <c r="GXZ250" s="70"/>
      <c r="GYA250" s="70"/>
      <c r="GYB250" s="70"/>
      <c r="GYC250" s="70"/>
      <c r="GYD250" s="70"/>
      <c r="GYE250" s="70"/>
      <c r="GYF250" s="70"/>
      <c r="GYG250" s="70"/>
      <c r="GYH250" s="70"/>
      <c r="GYI250" s="70"/>
      <c r="GYJ250" s="70"/>
      <c r="GYK250" s="70"/>
      <c r="GYL250" s="70"/>
      <c r="GYM250" s="70"/>
      <c r="GYN250" s="70"/>
      <c r="GYO250" s="70"/>
      <c r="GYP250" s="70"/>
      <c r="GYQ250" s="70"/>
      <c r="GYR250" s="70"/>
      <c r="GYS250" s="70"/>
      <c r="GYT250" s="70"/>
      <c r="GYU250" s="70"/>
      <c r="GYV250" s="70"/>
      <c r="GYW250" s="70"/>
      <c r="GYX250" s="70"/>
      <c r="GYY250" s="70"/>
      <c r="GYZ250" s="70"/>
      <c r="GZA250" s="70"/>
      <c r="GZB250" s="70"/>
      <c r="GZC250" s="70"/>
      <c r="GZD250" s="70"/>
      <c r="GZE250" s="70"/>
      <c r="GZF250" s="70"/>
      <c r="GZG250" s="70"/>
      <c r="GZH250" s="70"/>
      <c r="GZI250" s="70"/>
      <c r="GZJ250" s="70"/>
      <c r="GZK250" s="70"/>
      <c r="GZL250" s="70"/>
      <c r="GZM250" s="70"/>
      <c r="GZN250" s="70"/>
      <c r="GZO250" s="70"/>
      <c r="GZP250" s="70"/>
      <c r="GZQ250" s="70"/>
      <c r="GZR250" s="70"/>
      <c r="GZS250" s="70"/>
      <c r="GZT250" s="70"/>
      <c r="GZU250" s="70"/>
      <c r="GZV250" s="70"/>
      <c r="GZW250" s="70"/>
      <c r="GZX250" s="70"/>
      <c r="GZY250" s="70"/>
      <c r="GZZ250" s="70"/>
      <c r="HAA250" s="70"/>
      <c r="HAB250" s="70"/>
      <c r="HAC250" s="70"/>
      <c r="HAD250" s="70"/>
      <c r="HAE250" s="70"/>
      <c r="HAF250" s="70"/>
      <c r="HAG250" s="70"/>
      <c r="HAH250" s="70"/>
      <c r="HAI250" s="70"/>
      <c r="HAJ250" s="70"/>
      <c r="HAK250" s="70"/>
      <c r="HAL250" s="70"/>
      <c r="HAM250" s="70"/>
      <c r="HAN250" s="70"/>
      <c r="HAO250" s="70"/>
      <c r="HAP250" s="70"/>
      <c r="HAQ250" s="70"/>
      <c r="HAR250" s="70"/>
      <c r="HAS250" s="70"/>
      <c r="HAT250" s="70"/>
      <c r="HAU250" s="70"/>
      <c r="HAV250" s="70"/>
      <c r="HAW250" s="70"/>
      <c r="HAX250" s="70"/>
      <c r="HAY250" s="70"/>
      <c r="HAZ250" s="70"/>
      <c r="HBA250" s="70"/>
      <c r="HBB250" s="70"/>
      <c r="HBC250" s="70"/>
      <c r="HBD250" s="70"/>
      <c r="HBE250" s="70"/>
      <c r="HBF250" s="70"/>
      <c r="HBG250" s="70"/>
      <c r="HBH250" s="70"/>
      <c r="HBI250" s="70"/>
      <c r="HBJ250" s="70"/>
      <c r="HBK250" s="70"/>
      <c r="HBL250" s="70"/>
      <c r="HBM250" s="70"/>
      <c r="HBN250" s="70"/>
      <c r="HBO250" s="70"/>
      <c r="HBP250" s="70"/>
      <c r="HBQ250" s="70"/>
      <c r="HBR250" s="70"/>
      <c r="HBS250" s="70"/>
      <c r="HBT250" s="70"/>
      <c r="HBU250" s="70"/>
      <c r="HBV250" s="70"/>
      <c r="HBW250" s="70"/>
      <c r="HBX250" s="70"/>
      <c r="HBY250" s="70"/>
      <c r="HBZ250" s="70"/>
      <c r="HCA250" s="70"/>
      <c r="HCB250" s="70"/>
      <c r="HCC250" s="70"/>
      <c r="HCD250" s="70"/>
      <c r="HCE250" s="70"/>
      <c r="HCF250" s="70"/>
      <c r="HCG250" s="70"/>
      <c r="HCH250" s="70"/>
      <c r="HCI250" s="70"/>
      <c r="HCJ250" s="70"/>
      <c r="HCK250" s="70"/>
      <c r="HCL250" s="70"/>
      <c r="HCM250" s="70"/>
      <c r="HCN250" s="70"/>
      <c r="HCO250" s="70"/>
      <c r="HCP250" s="70"/>
      <c r="HCQ250" s="70"/>
      <c r="HCR250" s="70"/>
      <c r="HCS250" s="70"/>
      <c r="HCT250" s="70"/>
      <c r="HCU250" s="70"/>
      <c r="HCV250" s="70"/>
      <c r="HCW250" s="70"/>
      <c r="HCX250" s="70"/>
      <c r="HCY250" s="70"/>
      <c r="HCZ250" s="70"/>
      <c r="HDA250" s="70"/>
      <c r="HDB250" s="70"/>
      <c r="HDC250" s="70"/>
      <c r="HDD250" s="70"/>
      <c r="HDE250" s="70"/>
      <c r="HDF250" s="70"/>
      <c r="HDG250" s="70"/>
      <c r="HDH250" s="70"/>
      <c r="HDI250" s="70"/>
      <c r="HDJ250" s="70"/>
      <c r="HDK250" s="70"/>
      <c r="HDL250" s="70"/>
      <c r="HDM250" s="70"/>
      <c r="HDN250" s="70"/>
      <c r="HDO250" s="70"/>
      <c r="HDP250" s="70"/>
      <c r="HDQ250" s="70"/>
      <c r="HDR250" s="70"/>
      <c r="HDS250" s="70"/>
      <c r="HDT250" s="70"/>
      <c r="HDU250" s="70"/>
      <c r="HDV250" s="70"/>
      <c r="HDW250" s="70"/>
      <c r="HDX250" s="70"/>
      <c r="HDY250" s="70"/>
      <c r="HDZ250" s="70"/>
      <c r="HEA250" s="70"/>
      <c r="HEB250" s="70"/>
      <c r="HEC250" s="70"/>
      <c r="HED250" s="70"/>
      <c r="HEE250" s="70"/>
      <c r="HEF250" s="70"/>
      <c r="HEG250" s="70"/>
      <c r="HEH250" s="70"/>
      <c r="HEI250" s="70"/>
      <c r="HEJ250" s="70"/>
      <c r="HEK250" s="70"/>
      <c r="HEL250" s="70"/>
      <c r="HEM250" s="70"/>
      <c r="HEN250" s="70"/>
      <c r="HEO250" s="70"/>
      <c r="HEP250" s="70"/>
      <c r="HEQ250" s="70"/>
      <c r="HER250" s="70"/>
      <c r="HES250" s="70"/>
      <c r="HET250" s="70"/>
      <c r="HEU250" s="70"/>
      <c r="HEV250" s="70"/>
      <c r="HEW250" s="70"/>
      <c r="HEX250" s="70"/>
      <c r="HEY250" s="70"/>
      <c r="HEZ250" s="70"/>
      <c r="HFA250" s="70"/>
      <c r="HFB250" s="70"/>
      <c r="HFC250" s="70"/>
      <c r="HFD250" s="70"/>
      <c r="HFE250" s="70"/>
      <c r="HFF250" s="70"/>
      <c r="HFG250" s="70"/>
      <c r="HFH250" s="70"/>
      <c r="HFI250" s="70"/>
      <c r="HFJ250" s="70"/>
      <c r="HFK250" s="70"/>
      <c r="HFL250" s="70"/>
      <c r="HFM250" s="70"/>
      <c r="HFN250" s="70"/>
      <c r="HFO250" s="70"/>
      <c r="HFP250" s="70"/>
      <c r="HFQ250" s="70"/>
      <c r="HFR250" s="70"/>
      <c r="HFS250" s="70"/>
      <c r="HFT250" s="70"/>
      <c r="HFU250" s="70"/>
      <c r="HFV250" s="70"/>
      <c r="HFW250" s="70"/>
      <c r="HFX250" s="70"/>
      <c r="HFY250" s="70"/>
      <c r="HFZ250" s="70"/>
      <c r="HGA250" s="70"/>
      <c r="HGB250" s="70"/>
      <c r="HGC250" s="70"/>
      <c r="HGD250" s="70"/>
      <c r="HGE250" s="70"/>
      <c r="HGF250" s="70"/>
      <c r="HGG250" s="70"/>
      <c r="HGH250" s="70"/>
      <c r="HGI250" s="70"/>
      <c r="HGJ250" s="70"/>
      <c r="HGK250" s="70"/>
      <c r="HGL250" s="70"/>
      <c r="HGM250" s="70"/>
      <c r="HGN250" s="70"/>
      <c r="HGO250" s="70"/>
      <c r="HGP250" s="70"/>
      <c r="HGQ250" s="70"/>
      <c r="HGR250" s="70"/>
      <c r="HGS250" s="70"/>
      <c r="HGT250" s="70"/>
      <c r="HGU250" s="70"/>
      <c r="HGV250" s="70"/>
      <c r="HGW250" s="70"/>
      <c r="HGX250" s="70"/>
      <c r="HGY250" s="70"/>
      <c r="HGZ250" s="70"/>
      <c r="HHA250" s="70"/>
      <c r="HHB250" s="70"/>
      <c r="HHC250" s="70"/>
      <c r="HHD250" s="70"/>
      <c r="HHE250" s="70"/>
      <c r="HHF250" s="70"/>
      <c r="HHG250" s="70"/>
      <c r="HHH250" s="70"/>
      <c r="HHI250" s="70"/>
      <c r="HHJ250" s="70"/>
      <c r="HHK250" s="70"/>
      <c r="HHL250" s="70"/>
      <c r="HHM250" s="70"/>
      <c r="HHN250" s="70"/>
      <c r="HHO250" s="70"/>
      <c r="HHP250" s="70"/>
      <c r="HHQ250" s="70"/>
      <c r="HHR250" s="70"/>
      <c r="HHS250" s="70"/>
      <c r="HHT250" s="70"/>
      <c r="HHU250" s="70"/>
      <c r="HHV250" s="70"/>
      <c r="HHW250" s="70"/>
      <c r="HHX250" s="70"/>
      <c r="HHY250" s="70"/>
      <c r="HHZ250" s="70"/>
      <c r="HIA250" s="70"/>
      <c r="HIB250" s="70"/>
      <c r="HIC250" s="70"/>
      <c r="HID250" s="70"/>
      <c r="HIE250" s="70"/>
      <c r="HIF250" s="70"/>
      <c r="HIG250" s="70"/>
      <c r="HIH250" s="70"/>
      <c r="HII250" s="70"/>
      <c r="HIJ250" s="70"/>
      <c r="HIK250" s="70"/>
      <c r="HIL250" s="70"/>
      <c r="HIM250" s="70"/>
      <c r="HIN250" s="70"/>
      <c r="HIO250" s="70"/>
      <c r="HIP250" s="70"/>
      <c r="HIQ250" s="70"/>
      <c r="HIR250" s="70"/>
      <c r="HIS250" s="70"/>
      <c r="HIT250" s="70"/>
      <c r="HIU250" s="70"/>
      <c r="HIV250" s="70"/>
      <c r="HIW250" s="70"/>
      <c r="HIX250" s="70"/>
      <c r="HIY250" s="70"/>
      <c r="HIZ250" s="70"/>
      <c r="HJA250" s="70"/>
      <c r="HJB250" s="70"/>
      <c r="HJC250" s="70"/>
      <c r="HJD250" s="70"/>
      <c r="HJE250" s="70"/>
      <c r="HJF250" s="70"/>
      <c r="HJG250" s="70"/>
      <c r="HJH250" s="70"/>
      <c r="HJI250" s="70"/>
      <c r="HJJ250" s="70"/>
      <c r="HJK250" s="70"/>
      <c r="HJL250" s="70"/>
      <c r="HJM250" s="70"/>
      <c r="HJN250" s="70"/>
      <c r="HJO250" s="70"/>
      <c r="HJP250" s="70"/>
      <c r="HJQ250" s="70"/>
      <c r="HJR250" s="70"/>
      <c r="HJS250" s="70"/>
      <c r="HJT250" s="70"/>
      <c r="HJU250" s="70"/>
      <c r="HJV250" s="70"/>
      <c r="HJW250" s="70"/>
      <c r="HJX250" s="70"/>
      <c r="HJY250" s="70"/>
      <c r="HJZ250" s="70"/>
      <c r="HKA250" s="70"/>
      <c r="HKB250" s="70"/>
      <c r="HKC250" s="70"/>
      <c r="HKD250" s="70"/>
      <c r="HKE250" s="70"/>
      <c r="HKF250" s="70"/>
      <c r="HKG250" s="70"/>
      <c r="HKH250" s="70"/>
      <c r="HKI250" s="70"/>
      <c r="HKJ250" s="70"/>
      <c r="HKK250" s="70"/>
      <c r="HKL250" s="70"/>
      <c r="HKM250" s="70"/>
      <c r="HKN250" s="70"/>
      <c r="HKO250" s="70"/>
      <c r="HKP250" s="70"/>
      <c r="HKQ250" s="70"/>
      <c r="HKR250" s="70"/>
      <c r="HKS250" s="70"/>
      <c r="HKT250" s="70"/>
      <c r="HKU250" s="70"/>
      <c r="HKV250" s="70"/>
      <c r="HKW250" s="70"/>
      <c r="HKX250" s="70"/>
      <c r="HKY250" s="70"/>
      <c r="HKZ250" s="70"/>
      <c r="HLA250" s="70"/>
      <c r="HLB250" s="70"/>
      <c r="HLC250" s="70"/>
      <c r="HLD250" s="70"/>
      <c r="HLE250" s="70"/>
      <c r="HLF250" s="70"/>
      <c r="HLG250" s="70"/>
      <c r="HLH250" s="70"/>
      <c r="HLI250" s="70"/>
      <c r="HLJ250" s="70"/>
      <c r="HLK250" s="70"/>
      <c r="HLL250" s="70"/>
      <c r="HLM250" s="70"/>
      <c r="HLN250" s="70"/>
      <c r="HLO250" s="70"/>
      <c r="HLP250" s="70"/>
      <c r="HLQ250" s="70"/>
      <c r="HLR250" s="70"/>
      <c r="HLS250" s="70"/>
      <c r="HLT250" s="70"/>
      <c r="HLU250" s="70"/>
      <c r="HLV250" s="70"/>
      <c r="HLW250" s="70"/>
      <c r="HLX250" s="70"/>
      <c r="HLY250" s="70"/>
      <c r="HLZ250" s="70"/>
      <c r="HMA250" s="70"/>
      <c r="HMB250" s="70"/>
      <c r="HMC250" s="70"/>
      <c r="HMD250" s="70"/>
      <c r="HME250" s="70"/>
      <c r="HMF250" s="70"/>
      <c r="HMG250" s="70"/>
      <c r="HMH250" s="70"/>
      <c r="HMI250" s="70"/>
      <c r="HMJ250" s="70"/>
      <c r="HMK250" s="70"/>
      <c r="HML250" s="70"/>
      <c r="HMM250" s="70"/>
      <c r="HMN250" s="70"/>
      <c r="HMO250" s="70"/>
      <c r="HMP250" s="70"/>
      <c r="HMQ250" s="70"/>
      <c r="HMR250" s="70"/>
      <c r="HMS250" s="70"/>
      <c r="HMT250" s="70"/>
      <c r="HMU250" s="70"/>
      <c r="HMV250" s="70"/>
      <c r="HMW250" s="70"/>
      <c r="HMX250" s="70"/>
      <c r="HMY250" s="70"/>
      <c r="HMZ250" s="70"/>
      <c r="HNA250" s="70"/>
      <c r="HNB250" s="70"/>
      <c r="HNC250" s="70"/>
      <c r="HND250" s="70"/>
      <c r="HNE250" s="70"/>
      <c r="HNF250" s="70"/>
      <c r="HNG250" s="70"/>
      <c r="HNH250" s="70"/>
      <c r="HNI250" s="70"/>
      <c r="HNJ250" s="70"/>
      <c r="HNK250" s="70"/>
      <c r="HNL250" s="70"/>
      <c r="HNM250" s="70"/>
      <c r="HNN250" s="70"/>
      <c r="HNO250" s="70"/>
      <c r="HNP250" s="70"/>
      <c r="HNQ250" s="70"/>
      <c r="HNR250" s="70"/>
      <c r="HNS250" s="70"/>
      <c r="HNT250" s="70"/>
      <c r="HNU250" s="70"/>
      <c r="HNV250" s="70"/>
      <c r="HNW250" s="70"/>
      <c r="HNX250" s="70"/>
      <c r="HNY250" s="70"/>
      <c r="HNZ250" s="70"/>
      <c r="HOA250" s="70"/>
      <c r="HOB250" s="70"/>
      <c r="HOC250" s="70"/>
      <c r="HOD250" s="70"/>
      <c r="HOE250" s="70"/>
      <c r="HOF250" s="70"/>
      <c r="HOG250" s="70"/>
      <c r="HOH250" s="70"/>
      <c r="HOI250" s="70"/>
      <c r="HOJ250" s="70"/>
      <c r="HOK250" s="70"/>
      <c r="HOL250" s="70"/>
      <c r="HOM250" s="70"/>
      <c r="HON250" s="70"/>
      <c r="HOO250" s="70"/>
      <c r="HOP250" s="70"/>
      <c r="HOQ250" s="70"/>
      <c r="HOR250" s="70"/>
      <c r="HOS250" s="70"/>
      <c r="HOT250" s="70"/>
      <c r="HOU250" s="70"/>
      <c r="HOV250" s="70"/>
      <c r="HOW250" s="70"/>
      <c r="HOX250" s="70"/>
      <c r="HOY250" s="70"/>
      <c r="HOZ250" s="70"/>
      <c r="HPA250" s="70"/>
      <c r="HPB250" s="70"/>
      <c r="HPC250" s="70"/>
      <c r="HPD250" s="70"/>
      <c r="HPE250" s="70"/>
      <c r="HPF250" s="70"/>
      <c r="HPG250" s="70"/>
      <c r="HPH250" s="70"/>
      <c r="HPI250" s="70"/>
      <c r="HPJ250" s="70"/>
      <c r="HPK250" s="70"/>
      <c r="HPL250" s="70"/>
      <c r="HPM250" s="70"/>
      <c r="HPN250" s="70"/>
      <c r="HPO250" s="70"/>
      <c r="HPP250" s="70"/>
      <c r="HPQ250" s="70"/>
      <c r="HPR250" s="70"/>
      <c r="HPS250" s="70"/>
      <c r="HPT250" s="70"/>
      <c r="HPU250" s="70"/>
      <c r="HPV250" s="70"/>
      <c r="HPW250" s="70"/>
      <c r="HPX250" s="70"/>
      <c r="HPY250" s="70"/>
      <c r="HPZ250" s="70"/>
      <c r="HQA250" s="70"/>
      <c r="HQB250" s="70"/>
      <c r="HQC250" s="70"/>
      <c r="HQD250" s="70"/>
      <c r="HQE250" s="70"/>
      <c r="HQF250" s="70"/>
      <c r="HQG250" s="70"/>
      <c r="HQH250" s="70"/>
      <c r="HQI250" s="70"/>
      <c r="HQJ250" s="70"/>
      <c r="HQK250" s="70"/>
      <c r="HQL250" s="70"/>
      <c r="HQM250" s="70"/>
      <c r="HQN250" s="70"/>
      <c r="HQO250" s="70"/>
      <c r="HQP250" s="70"/>
      <c r="HQQ250" s="70"/>
      <c r="HQR250" s="70"/>
      <c r="HQS250" s="70"/>
      <c r="HQT250" s="70"/>
      <c r="HQU250" s="70"/>
      <c r="HQV250" s="70"/>
      <c r="HQW250" s="70"/>
      <c r="HQX250" s="70"/>
      <c r="HQY250" s="70"/>
      <c r="HQZ250" s="70"/>
      <c r="HRA250" s="70"/>
      <c r="HRB250" s="70"/>
      <c r="HRC250" s="70"/>
      <c r="HRD250" s="70"/>
      <c r="HRE250" s="70"/>
      <c r="HRF250" s="70"/>
      <c r="HRG250" s="70"/>
      <c r="HRH250" s="70"/>
      <c r="HRI250" s="70"/>
      <c r="HRJ250" s="70"/>
      <c r="HRK250" s="70"/>
      <c r="HRL250" s="70"/>
      <c r="HRM250" s="70"/>
      <c r="HRN250" s="70"/>
      <c r="HRO250" s="70"/>
      <c r="HRP250" s="70"/>
      <c r="HRQ250" s="70"/>
      <c r="HRR250" s="70"/>
      <c r="HRS250" s="70"/>
      <c r="HRT250" s="70"/>
      <c r="HRU250" s="70"/>
      <c r="HRV250" s="70"/>
      <c r="HRW250" s="70"/>
      <c r="HRX250" s="70"/>
      <c r="HRY250" s="70"/>
      <c r="HRZ250" s="70"/>
      <c r="HSA250" s="70"/>
      <c r="HSB250" s="70"/>
      <c r="HSC250" s="70"/>
      <c r="HSD250" s="70"/>
      <c r="HSE250" s="70"/>
      <c r="HSF250" s="70"/>
      <c r="HSG250" s="70"/>
      <c r="HSH250" s="70"/>
      <c r="HSI250" s="70"/>
      <c r="HSJ250" s="70"/>
      <c r="HSK250" s="70"/>
      <c r="HSL250" s="70"/>
      <c r="HSM250" s="70"/>
      <c r="HSN250" s="70"/>
      <c r="HSO250" s="70"/>
      <c r="HSP250" s="70"/>
      <c r="HSQ250" s="70"/>
      <c r="HSR250" s="70"/>
      <c r="HSS250" s="70"/>
      <c r="HST250" s="70"/>
      <c r="HSU250" s="70"/>
      <c r="HSV250" s="70"/>
      <c r="HSW250" s="70"/>
      <c r="HSX250" s="70"/>
      <c r="HSY250" s="70"/>
      <c r="HSZ250" s="70"/>
      <c r="HTA250" s="70"/>
      <c r="HTB250" s="70"/>
      <c r="HTC250" s="70"/>
      <c r="HTD250" s="70"/>
      <c r="HTE250" s="70"/>
      <c r="HTF250" s="70"/>
      <c r="HTG250" s="70"/>
      <c r="HTH250" s="70"/>
      <c r="HTI250" s="70"/>
      <c r="HTJ250" s="70"/>
      <c r="HTK250" s="70"/>
      <c r="HTL250" s="70"/>
      <c r="HTM250" s="70"/>
      <c r="HTN250" s="70"/>
      <c r="HTO250" s="70"/>
      <c r="HTP250" s="70"/>
      <c r="HTQ250" s="70"/>
      <c r="HTR250" s="70"/>
      <c r="HTS250" s="70"/>
      <c r="HTT250" s="70"/>
      <c r="HTU250" s="70"/>
      <c r="HTV250" s="70"/>
      <c r="HTW250" s="70"/>
      <c r="HTX250" s="70"/>
      <c r="HTY250" s="70"/>
      <c r="HTZ250" s="70"/>
      <c r="HUA250" s="70"/>
      <c r="HUB250" s="70"/>
      <c r="HUC250" s="70"/>
      <c r="HUD250" s="70"/>
      <c r="HUE250" s="70"/>
      <c r="HUF250" s="70"/>
      <c r="HUG250" s="70"/>
      <c r="HUH250" s="70"/>
      <c r="HUI250" s="70"/>
      <c r="HUJ250" s="70"/>
      <c r="HUK250" s="70"/>
      <c r="HUL250" s="70"/>
      <c r="HUM250" s="70"/>
      <c r="HUN250" s="70"/>
      <c r="HUO250" s="70"/>
      <c r="HUP250" s="70"/>
      <c r="HUQ250" s="70"/>
      <c r="HUR250" s="70"/>
      <c r="HUS250" s="70"/>
      <c r="HUT250" s="70"/>
      <c r="HUU250" s="70"/>
      <c r="HUV250" s="70"/>
      <c r="HUW250" s="70"/>
      <c r="HUX250" s="70"/>
      <c r="HUY250" s="70"/>
      <c r="HUZ250" s="70"/>
      <c r="HVA250" s="70"/>
      <c r="HVB250" s="70"/>
      <c r="HVC250" s="70"/>
      <c r="HVD250" s="70"/>
      <c r="HVE250" s="70"/>
      <c r="HVF250" s="70"/>
      <c r="HVG250" s="70"/>
      <c r="HVH250" s="70"/>
      <c r="HVI250" s="70"/>
      <c r="HVJ250" s="70"/>
      <c r="HVK250" s="70"/>
      <c r="HVL250" s="70"/>
      <c r="HVM250" s="70"/>
      <c r="HVN250" s="70"/>
      <c r="HVO250" s="70"/>
      <c r="HVP250" s="70"/>
      <c r="HVQ250" s="70"/>
      <c r="HVR250" s="70"/>
      <c r="HVS250" s="70"/>
      <c r="HVT250" s="70"/>
      <c r="HVU250" s="70"/>
      <c r="HVV250" s="70"/>
      <c r="HVW250" s="70"/>
      <c r="HVX250" s="70"/>
      <c r="HVY250" s="70"/>
      <c r="HVZ250" s="70"/>
      <c r="HWA250" s="70"/>
      <c r="HWB250" s="70"/>
      <c r="HWC250" s="70"/>
      <c r="HWD250" s="70"/>
      <c r="HWE250" s="70"/>
      <c r="HWF250" s="70"/>
      <c r="HWG250" s="70"/>
      <c r="HWH250" s="70"/>
      <c r="HWI250" s="70"/>
      <c r="HWJ250" s="70"/>
      <c r="HWK250" s="70"/>
      <c r="HWL250" s="70"/>
      <c r="HWM250" s="70"/>
      <c r="HWN250" s="70"/>
      <c r="HWO250" s="70"/>
      <c r="HWP250" s="70"/>
      <c r="HWQ250" s="70"/>
      <c r="HWR250" s="70"/>
      <c r="HWS250" s="70"/>
      <c r="HWT250" s="70"/>
      <c r="HWU250" s="70"/>
      <c r="HWV250" s="70"/>
      <c r="HWW250" s="70"/>
      <c r="HWX250" s="70"/>
      <c r="HWY250" s="70"/>
      <c r="HWZ250" s="70"/>
      <c r="HXA250" s="70"/>
      <c r="HXB250" s="70"/>
      <c r="HXC250" s="70"/>
      <c r="HXD250" s="70"/>
      <c r="HXE250" s="70"/>
      <c r="HXF250" s="70"/>
      <c r="HXG250" s="70"/>
      <c r="HXH250" s="70"/>
      <c r="HXI250" s="70"/>
      <c r="HXJ250" s="70"/>
      <c r="HXK250" s="70"/>
      <c r="HXL250" s="70"/>
      <c r="HXM250" s="70"/>
      <c r="HXN250" s="70"/>
      <c r="HXO250" s="70"/>
      <c r="HXP250" s="70"/>
      <c r="HXQ250" s="70"/>
      <c r="HXR250" s="70"/>
      <c r="HXS250" s="70"/>
      <c r="HXT250" s="70"/>
      <c r="HXU250" s="70"/>
      <c r="HXV250" s="70"/>
      <c r="HXW250" s="70"/>
      <c r="HXX250" s="70"/>
      <c r="HXY250" s="70"/>
      <c r="HXZ250" s="70"/>
      <c r="HYA250" s="70"/>
      <c r="HYB250" s="70"/>
      <c r="HYC250" s="70"/>
      <c r="HYD250" s="70"/>
      <c r="HYE250" s="70"/>
      <c r="HYF250" s="70"/>
      <c r="HYG250" s="70"/>
      <c r="HYH250" s="70"/>
      <c r="HYI250" s="70"/>
      <c r="HYJ250" s="70"/>
      <c r="HYK250" s="70"/>
      <c r="HYL250" s="70"/>
      <c r="HYM250" s="70"/>
      <c r="HYN250" s="70"/>
      <c r="HYO250" s="70"/>
      <c r="HYP250" s="70"/>
      <c r="HYQ250" s="70"/>
      <c r="HYR250" s="70"/>
      <c r="HYS250" s="70"/>
      <c r="HYT250" s="70"/>
      <c r="HYU250" s="70"/>
      <c r="HYV250" s="70"/>
      <c r="HYW250" s="70"/>
      <c r="HYX250" s="70"/>
      <c r="HYY250" s="70"/>
      <c r="HYZ250" s="70"/>
      <c r="HZA250" s="70"/>
      <c r="HZB250" s="70"/>
      <c r="HZC250" s="70"/>
      <c r="HZD250" s="70"/>
      <c r="HZE250" s="70"/>
      <c r="HZF250" s="70"/>
      <c r="HZG250" s="70"/>
      <c r="HZH250" s="70"/>
      <c r="HZI250" s="70"/>
      <c r="HZJ250" s="70"/>
      <c r="HZK250" s="70"/>
      <c r="HZL250" s="70"/>
      <c r="HZM250" s="70"/>
      <c r="HZN250" s="70"/>
      <c r="HZO250" s="70"/>
      <c r="HZP250" s="70"/>
      <c r="HZQ250" s="70"/>
      <c r="HZR250" s="70"/>
      <c r="HZS250" s="70"/>
      <c r="HZT250" s="70"/>
      <c r="HZU250" s="70"/>
      <c r="HZV250" s="70"/>
      <c r="HZW250" s="70"/>
      <c r="HZX250" s="70"/>
      <c r="HZY250" s="70"/>
      <c r="HZZ250" s="70"/>
      <c r="IAA250" s="70"/>
      <c r="IAB250" s="70"/>
      <c r="IAC250" s="70"/>
      <c r="IAD250" s="70"/>
      <c r="IAE250" s="70"/>
      <c r="IAF250" s="70"/>
      <c r="IAG250" s="70"/>
      <c r="IAH250" s="70"/>
      <c r="IAI250" s="70"/>
      <c r="IAJ250" s="70"/>
      <c r="IAK250" s="70"/>
      <c r="IAL250" s="70"/>
      <c r="IAM250" s="70"/>
      <c r="IAN250" s="70"/>
      <c r="IAO250" s="70"/>
      <c r="IAP250" s="70"/>
      <c r="IAQ250" s="70"/>
      <c r="IAR250" s="70"/>
      <c r="IAS250" s="70"/>
      <c r="IAT250" s="70"/>
      <c r="IAU250" s="70"/>
      <c r="IAV250" s="70"/>
      <c r="IAW250" s="70"/>
      <c r="IAX250" s="70"/>
      <c r="IAY250" s="70"/>
      <c r="IAZ250" s="70"/>
      <c r="IBA250" s="70"/>
      <c r="IBB250" s="70"/>
      <c r="IBC250" s="70"/>
      <c r="IBD250" s="70"/>
      <c r="IBE250" s="70"/>
      <c r="IBF250" s="70"/>
      <c r="IBG250" s="70"/>
      <c r="IBH250" s="70"/>
      <c r="IBI250" s="70"/>
      <c r="IBJ250" s="70"/>
      <c r="IBK250" s="70"/>
      <c r="IBL250" s="70"/>
      <c r="IBM250" s="70"/>
      <c r="IBN250" s="70"/>
      <c r="IBO250" s="70"/>
      <c r="IBP250" s="70"/>
      <c r="IBQ250" s="70"/>
      <c r="IBR250" s="70"/>
      <c r="IBS250" s="70"/>
      <c r="IBT250" s="70"/>
      <c r="IBU250" s="70"/>
      <c r="IBV250" s="70"/>
      <c r="IBW250" s="70"/>
      <c r="IBX250" s="70"/>
      <c r="IBY250" s="70"/>
      <c r="IBZ250" s="70"/>
      <c r="ICA250" s="70"/>
      <c r="ICB250" s="70"/>
      <c r="ICC250" s="70"/>
      <c r="ICD250" s="70"/>
      <c r="ICE250" s="70"/>
      <c r="ICF250" s="70"/>
      <c r="ICG250" s="70"/>
      <c r="ICH250" s="70"/>
      <c r="ICI250" s="70"/>
      <c r="ICJ250" s="70"/>
      <c r="ICK250" s="70"/>
      <c r="ICL250" s="70"/>
      <c r="ICM250" s="70"/>
      <c r="ICN250" s="70"/>
      <c r="ICO250" s="70"/>
      <c r="ICP250" s="70"/>
      <c r="ICQ250" s="70"/>
      <c r="ICR250" s="70"/>
      <c r="ICS250" s="70"/>
      <c r="ICT250" s="70"/>
      <c r="ICU250" s="70"/>
      <c r="ICV250" s="70"/>
      <c r="ICW250" s="70"/>
      <c r="ICX250" s="70"/>
      <c r="ICY250" s="70"/>
      <c r="ICZ250" s="70"/>
      <c r="IDA250" s="70"/>
      <c r="IDB250" s="70"/>
      <c r="IDC250" s="70"/>
      <c r="IDD250" s="70"/>
      <c r="IDE250" s="70"/>
      <c r="IDF250" s="70"/>
      <c r="IDG250" s="70"/>
      <c r="IDH250" s="70"/>
      <c r="IDI250" s="70"/>
      <c r="IDJ250" s="70"/>
      <c r="IDK250" s="70"/>
      <c r="IDL250" s="70"/>
      <c r="IDM250" s="70"/>
      <c r="IDN250" s="70"/>
      <c r="IDO250" s="70"/>
      <c r="IDP250" s="70"/>
      <c r="IDQ250" s="70"/>
      <c r="IDR250" s="70"/>
      <c r="IDS250" s="70"/>
      <c r="IDT250" s="70"/>
      <c r="IDU250" s="70"/>
      <c r="IDV250" s="70"/>
      <c r="IDW250" s="70"/>
      <c r="IDX250" s="70"/>
      <c r="IDY250" s="70"/>
      <c r="IDZ250" s="70"/>
      <c r="IEA250" s="70"/>
      <c r="IEB250" s="70"/>
      <c r="IEC250" s="70"/>
      <c r="IED250" s="70"/>
      <c r="IEE250" s="70"/>
      <c r="IEF250" s="70"/>
      <c r="IEG250" s="70"/>
      <c r="IEH250" s="70"/>
      <c r="IEI250" s="70"/>
      <c r="IEJ250" s="70"/>
      <c r="IEK250" s="70"/>
      <c r="IEL250" s="70"/>
      <c r="IEM250" s="70"/>
      <c r="IEN250" s="70"/>
      <c r="IEO250" s="70"/>
      <c r="IEP250" s="70"/>
      <c r="IEQ250" s="70"/>
      <c r="IER250" s="70"/>
      <c r="IES250" s="70"/>
      <c r="IET250" s="70"/>
      <c r="IEU250" s="70"/>
      <c r="IEV250" s="70"/>
      <c r="IEW250" s="70"/>
      <c r="IEX250" s="70"/>
      <c r="IEY250" s="70"/>
      <c r="IEZ250" s="70"/>
      <c r="IFA250" s="70"/>
      <c r="IFB250" s="70"/>
      <c r="IFC250" s="70"/>
      <c r="IFD250" s="70"/>
      <c r="IFE250" s="70"/>
      <c r="IFF250" s="70"/>
      <c r="IFG250" s="70"/>
      <c r="IFH250" s="70"/>
      <c r="IFI250" s="70"/>
      <c r="IFJ250" s="70"/>
      <c r="IFK250" s="70"/>
      <c r="IFL250" s="70"/>
      <c r="IFM250" s="70"/>
      <c r="IFN250" s="70"/>
      <c r="IFO250" s="70"/>
      <c r="IFP250" s="70"/>
      <c r="IFQ250" s="70"/>
      <c r="IFR250" s="70"/>
      <c r="IFS250" s="70"/>
      <c r="IFT250" s="70"/>
      <c r="IFU250" s="70"/>
      <c r="IFV250" s="70"/>
      <c r="IFW250" s="70"/>
      <c r="IFX250" s="70"/>
      <c r="IFY250" s="70"/>
      <c r="IFZ250" s="70"/>
      <c r="IGA250" s="70"/>
      <c r="IGB250" s="70"/>
      <c r="IGC250" s="70"/>
      <c r="IGD250" s="70"/>
      <c r="IGE250" s="70"/>
      <c r="IGF250" s="70"/>
      <c r="IGG250" s="70"/>
      <c r="IGH250" s="70"/>
      <c r="IGI250" s="70"/>
      <c r="IGJ250" s="70"/>
      <c r="IGK250" s="70"/>
      <c r="IGL250" s="70"/>
      <c r="IGM250" s="70"/>
      <c r="IGN250" s="70"/>
      <c r="IGO250" s="70"/>
      <c r="IGP250" s="70"/>
      <c r="IGQ250" s="70"/>
      <c r="IGR250" s="70"/>
      <c r="IGS250" s="70"/>
      <c r="IGT250" s="70"/>
      <c r="IGU250" s="70"/>
      <c r="IGV250" s="70"/>
      <c r="IGW250" s="70"/>
      <c r="IGX250" s="70"/>
      <c r="IGY250" s="70"/>
      <c r="IGZ250" s="70"/>
      <c r="IHA250" s="70"/>
      <c r="IHB250" s="70"/>
      <c r="IHC250" s="70"/>
      <c r="IHD250" s="70"/>
      <c r="IHE250" s="70"/>
      <c r="IHF250" s="70"/>
      <c r="IHG250" s="70"/>
      <c r="IHH250" s="70"/>
      <c r="IHI250" s="70"/>
      <c r="IHJ250" s="70"/>
      <c r="IHK250" s="70"/>
      <c r="IHL250" s="70"/>
      <c r="IHM250" s="70"/>
      <c r="IHN250" s="70"/>
      <c r="IHO250" s="70"/>
      <c r="IHP250" s="70"/>
      <c r="IHQ250" s="70"/>
      <c r="IHR250" s="70"/>
      <c r="IHS250" s="70"/>
      <c r="IHT250" s="70"/>
      <c r="IHU250" s="70"/>
      <c r="IHV250" s="70"/>
      <c r="IHW250" s="70"/>
      <c r="IHX250" s="70"/>
      <c r="IHY250" s="70"/>
      <c r="IHZ250" s="70"/>
      <c r="IIA250" s="70"/>
      <c r="IIB250" s="70"/>
      <c r="IIC250" s="70"/>
      <c r="IID250" s="70"/>
      <c r="IIE250" s="70"/>
      <c r="IIF250" s="70"/>
      <c r="IIG250" s="70"/>
      <c r="IIH250" s="70"/>
      <c r="III250" s="70"/>
      <c r="IIJ250" s="70"/>
      <c r="IIK250" s="70"/>
      <c r="IIL250" s="70"/>
      <c r="IIM250" s="70"/>
      <c r="IIN250" s="70"/>
      <c r="IIO250" s="70"/>
      <c r="IIP250" s="70"/>
      <c r="IIQ250" s="70"/>
      <c r="IIR250" s="70"/>
      <c r="IIS250" s="70"/>
      <c r="IIT250" s="70"/>
      <c r="IIU250" s="70"/>
      <c r="IIV250" s="70"/>
      <c r="IIW250" s="70"/>
      <c r="IIX250" s="70"/>
      <c r="IIY250" s="70"/>
      <c r="IIZ250" s="70"/>
      <c r="IJA250" s="70"/>
      <c r="IJB250" s="70"/>
      <c r="IJC250" s="70"/>
      <c r="IJD250" s="70"/>
      <c r="IJE250" s="70"/>
      <c r="IJF250" s="70"/>
      <c r="IJG250" s="70"/>
      <c r="IJH250" s="70"/>
      <c r="IJI250" s="70"/>
      <c r="IJJ250" s="70"/>
      <c r="IJK250" s="70"/>
      <c r="IJL250" s="70"/>
      <c r="IJM250" s="70"/>
      <c r="IJN250" s="70"/>
      <c r="IJO250" s="70"/>
      <c r="IJP250" s="70"/>
      <c r="IJQ250" s="70"/>
      <c r="IJR250" s="70"/>
      <c r="IJS250" s="70"/>
      <c r="IJT250" s="70"/>
      <c r="IJU250" s="70"/>
      <c r="IJV250" s="70"/>
      <c r="IJW250" s="70"/>
      <c r="IJX250" s="70"/>
      <c r="IJY250" s="70"/>
      <c r="IJZ250" s="70"/>
      <c r="IKA250" s="70"/>
      <c r="IKB250" s="70"/>
      <c r="IKC250" s="70"/>
      <c r="IKD250" s="70"/>
      <c r="IKE250" s="70"/>
      <c r="IKF250" s="70"/>
      <c r="IKG250" s="70"/>
      <c r="IKH250" s="70"/>
      <c r="IKI250" s="70"/>
      <c r="IKJ250" s="70"/>
      <c r="IKK250" s="70"/>
      <c r="IKL250" s="70"/>
      <c r="IKM250" s="70"/>
      <c r="IKN250" s="70"/>
      <c r="IKO250" s="70"/>
      <c r="IKP250" s="70"/>
      <c r="IKQ250" s="70"/>
      <c r="IKR250" s="70"/>
      <c r="IKS250" s="70"/>
      <c r="IKT250" s="70"/>
      <c r="IKU250" s="70"/>
      <c r="IKV250" s="70"/>
      <c r="IKW250" s="70"/>
      <c r="IKX250" s="70"/>
      <c r="IKY250" s="70"/>
      <c r="IKZ250" s="70"/>
      <c r="ILA250" s="70"/>
      <c r="ILB250" s="70"/>
      <c r="ILC250" s="70"/>
      <c r="ILD250" s="70"/>
      <c r="ILE250" s="70"/>
      <c r="ILF250" s="70"/>
      <c r="ILG250" s="70"/>
      <c r="ILH250" s="70"/>
      <c r="ILI250" s="70"/>
      <c r="ILJ250" s="70"/>
      <c r="ILK250" s="70"/>
      <c r="ILL250" s="70"/>
      <c r="ILM250" s="70"/>
      <c r="ILN250" s="70"/>
      <c r="ILO250" s="70"/>
      <c r="ILP250" s="70"/>
      <c r="ILQ250" s="70"/>
      <c r="ILR250" s="70"/>
      <c r="ILS250" s="70"/>
      <c r="ILT250" s="70"/>
      <c r="ILU250" s="70"/>
      <c r="ILV250" s="70"/>
      <c r="ILW250" s="70"/>
      <c r="ILX250" s="70"/>
      <c r="ILY250" s="70"/>
      <c r="ILZ250" s="70"/>
      <c r="IMA250" s="70"/>
      <c r="IMB250" s="70"/>
      <c r="IMC250" s="70"/>
      <c r="IMD250" s="70"/>
      <c r="IME250" s="70"/>
      <c r="IMF250" s="70"/>
      <c r="IMG250" s="70"/>
      <c r="IMH250" s="70"/>
      <c r="IMI250" s="70"/>
      <c r="IMJ250" s="70"/>
      <c r="IMK250" s="70"/>
      <c r="IML250" s="70"/>
      <c r="IMM250" s="70"/>
      <c r="IMN250" s="70"/>
      <c r="IMO250" s="70"/>
      <c r="IMP250" s="70"/>
      <c r="IMQ250" s="70"/>
      <c r="IMR250" s="70"/>
      <c r="IMS250" s="70"/>
      <c r="IMT250" s="70"/>
      <c r="IMU250" s="70"/>
      <c r="IMV250" s="70"/>
      <c r="IMW250" s="70"/>
      <c r="IMX250" s="70"/>
      <c r="IMY250" s="70"/>
      <c r="IMZ250" s="70"/>
      <c r="INA250" s="70"/>
      <c r="INB250" s="70"/>
      <c r="INC250" s="70"/>
      <c r="IND250" s="70"/>
      <c r="INE250" s="70"/>
      <c r="INF250" s="70"/>
      <c r="ING250" s="70"/>
      <c r="INH250" s="70"/>
      <c r="INI250" s="70"/>
      <c r="INJ250" s="70"/>
      <c r="INK250" s="70"/>
      <c r="INL250" s="70"/>
      <c r="INM250" s="70"/>
      <c r="INN250" s="70"/>
      <c r="INO250" s="70"/>
      <c r="INP250" s="70"/>
      <c r="INQ250" s="70"/>
      <c r="INR250" s="70"/>
      <c r="INS250" s="70"/>
      <c r="INT250" s="70"/>
      <c r="INU250" s="70"/>
      <c r="INV250" s="70"/>
      <c r="INW250" s="70"/>
      <c r="INX250" s="70"/>
      <c r="INY250" s="70"/>
      <c r="INZ250" s="70"/>
      <c r="IOA250" s="70"/>
      <c r="IOB250" s="70"/>
      <c r="IOC250" s="70"/>
      <c r="IOD250" s="70"/>
      <c r="IOE250" s="70"/>
      <c r="IOF250" s="70"/>
      <c r="IOG250" s="70"/>
      <c r="IOH250" s="70"/>
      <c r="IOI250" s="70"/>
      <c r="IOJ250" s="70"/>
      <c r="IOK250" s="70"/>
      <c r="IOL250" s="70"/>
      <c r="IOM250" s="70"/>
      <c r="ION250" s="70"/>
      <c r="IOO250" s="70"/>
      <c r="IOP250" s="70"/>
      <c r="IOQ250" s="70"/>
      <c r="IOR250" s="70"/>
      <c r="IOS250" s="70"/>
      <c r="IOT250" s="70"/>
      <c r="IOU250" s="70"/>
      <c r="IOV250" s="70"/>
      <c r="IOW250" s="70"/>
      <c r="IOX250" s="70"/>
      <c r="IOY250" s="70"/>
      <c r="IOZ250" s="70"/>
      <c r="IPA250" s="70"/>
      <c r="IPB250" s="70"/>
      <c r="IPC250" s="70"/>
      <c r="IPD250" s="70"/>
      <c r="IPE250" s="70"/>
      <c r="IPF250" s="70"/>
      <c r="IPG250" s="70"/>
      <c r="IPH250" s="70"/>
      <c r="IPI250" s="70"/>
      <c r="IPJ250" s="70"/>
      <c r="IPK250" s="70"/>
      <c r="IPL250" s="70"/>
      <c r="IPM250" s="70"/>
      <c r="IPN250" s="70"/>
      <c r="IPO250" s="70"/>
      <c r="IPP250" s="70"/>
      <c r="IPQ250" s="70"/>
      <c r="IPR250" s="70"/>
      <c r="IPS250" s="70"/>
      <c r="IPT250" s="70"/>
      <c r="IPU250" s="70"/>
      <c r="IPV250" s="70"/>
      <c r="IPW250" s="70"/>
      <c r="IPX250" s="70"/>
      <c r="IPY250" s="70"/>
      <c r="IPZ250" s="70"/>
      <c r="IQA250" s="70"/>
      <c r="IQB250" s="70"/>
      <c r="IQC250" s="70"/>
      <c r="IQD250" s="70"/>
      <c r="IQE250" s="70"/>
      <c r="IQF250" s="70"/>
      <c r="IQG250" s="70"/>
      <c r="IQH250" s="70"/>
      <c r="IQI250" s="70"/>
      <c r="IQJ250" s="70"/>
      <c r="IQK250" s="70"/>
      <c r="IQL250" s="70"/>
      <c r="IQM250" s="70"/>
      <c r="IQN250" s="70"/>
      <c r="IQO250" s="70"/>
      <c r="IQP250" s="70"/>
      <c r="IQQ250" s="70"/>
      <c r="IQR250" s="70"/>
      <c r="IQS250" s="70"/>
      <c r="IQT250" s="70"/>
      <c r="IQU250" s="70"/>
      <c r="IQV250" s="70"/>
      <c r="IQW250" s="70"/>
      <c r="IQX250" s="70"/>
      <c r="IQY250" s="70"/>
      <c r="IQZ250" s="70"/>
      <c r="IRA250" s="70"/>
      <c r="IRB250" s="70"/>
      <c r="IRC250" s="70"/>
      <c r="IRD250" s="70"/>
      <c r="IRE250" s="70"/>
      <c r="IRF250" s="70"/>
      <c r="IRG250" s="70"/>
      <c r="IRH250" s="70"/>
      <c r="IRI250" s="70"/>
      <c r="IRJ250" s="70"/>
      <c r="IRK250" s="70"/>
      <c r="IRL250" s="70"/>
      <c r="IRM250" s="70"/>
      <c r="IRN250" s="70"/>
      <c r="IRO250" s="70"/>
      <c r="IRP250" s="70"/>
      <c r="IRQ250" s="70"/>
      <c r="IRR250" s="70"/>
      <c r="IRS250" s="70"/>
      <c r="IRT250" s="70"/>
      <c r="IRU250" s="70"/>
      <c r="IRV250" s="70"/>
      <c r="IRW250" s="70"/>
      <c r="IRX250" s="70"/>
      <c r="IRY250" s="70"/>
      <c r="IRZ250" s="70"/>
      <c r="ISA250" s="70"/>
      <c r="ISB250" s="70"/>
      <c r="ISC250" s="70"/>
      <c r="ISD250" s="70"/>
      <c r="ISE250" s="70"/>
      <c r="ISF250" s="70"/>
      <c r="ISG250" s="70"/>
      <c r="ISH250" s="70"/>
      <c r="ISI250" s="70"/>
      <c r="ISJ250" s="70"/>
      <c r="ISK250" s="70"/>
      <c r="ISL250" s="70"/>
      <c r="ISM250" s="70"/>
      <c r="ISN250" s="70"/>
      <c r="ISO250" s="70"/>
      <c r="ISP250" s="70"/>
      <c r="ISQ250" s="70"/>
      <c r="ISR250" s="70"/>
      <c r="ISS250" s="70"/>
      <c r="IST250" s="70"/>
      <c r="ISU250" s="70"/>
      <c r="ISV250" s="70"/>
      <c r="ISW250" s="70"/>
      <c r="ISX250" s="70"/>
      <c r="ISY250" s="70"/>
      <c r="ISZ250" s="70"/>
      <c r="ITA250" s="70"/>
      <c r="ITB250" s="70"/>
      <c r="ITC250" s="70"/>
      <c r="ITD250" s="70"/>
      <c r="ITE250" s="70"/>
      <c r="ITF250" s="70"/>
      <c r="ITG250" s="70"/>
      <c r="ITH250" s="70"/>
      <c r="ITI250" s="70"/>
      <c r="ITJ250" s="70"/>
      <c r="ITK250" s="70"/>
      <c r="ITL250" s="70"/>
      <c r="ITM250" s="70"/>
      <c r="ITN250" s="70"/>
      <c r="ITO250" s="70"/>
      <c r="ITP250" s="70"/>
      <c r="ITQ250" s="70"/>
      <c r="ITR250" s="70"/>
      <c r="ITS250" s="70"/>
      <c r="ITT250" s="70"/>
      <c r="ITU250" s="70"/>
      <c r="ITV250" s="70"/>
      <c r="ITW250" s="70"/>
      <c r="ITX250" s="70"/>
      <c r="ITY250" s="70"/>
      <c r="ITZ250" s="70"/>
      <c r="IUA250" s="70"/>
      <c r="IUB250" s="70"/>
      <c r="IUC250" s="70"/>
      <c r="IUD250" s="70"/>
      <c r="IUE250" s="70"/>
      <c r="IUF250" s="70"/>
      <c r="IUG250" s="70"/>
      <c r="IUH250" s="70"/>
      <c r="IUI250" s="70"/>
      <c r="IUJ250" s="70"/>
      <c r="IUK250" s="70"/>
      <c r="IUL250" s="70"/>
      <c r="IUM250" s="70"/>
      <c r="IUN250" s="70"/>
      <c r="IUO250" s="70"/>
      <c r="IUP250" s="70"/>
      <c r="IUQ250" s="70"/>
      <c r="IUR250" s="70"/>
      <c r="IUS250" s="70"/>
      <c r="IUT250" s="70"/>
      <c r="IUU250" s="70"/>
      <c r="IUV250" s="70"/>
      <c r="IUW250" s="70"/>
      <c r="IUX250" s="70"/>
      <c r="IUY250" s="70"/>
      <c r="IUZ250" s="70"/>
      <c r="IVA250" s="70"/>
      <c r="IVB250" s="70"/>
      <c r="IVC250" s="70"/>
      <c r="IVD250" s="70"/>
      <c r="IVE250" s="70"/>
      <c r="IVF250" s="70"/>
      <c r="IVG250" s="70"/>
      <c r="IVH250" s="70"/>
      <c r="IVI250" s="70"/>
      <c r="IVJ250" s="70"/>
      <c r="IVK250" s="70"/>
      <c r="IVL250" s="70"/>
      <c r="IVM250" s="70"/>
      <c r="IVN250" s="70"/>
      <c r="IVO250" s="70"/>
      <c r="IVP250" s="70"/>
      <c r="IVQ250" s="70"/>
      <c r="IVR250" s="70"/>
      <c r="IVS250" s="70"/>
      <c r="IVT250" s="70"/>
      <c r="IVU250" s="70"/>
      <c r="IVV250" s="70"/>
      <c r="IVW250" s="70"/>
      <c r="IVX250" s="70"/>
      <c r="IVY250" s="70"/>
      <c r="IVZ250" s="70"/>
      <c r="IWA250" s="70"/>
      <c r="IWB250" s="70"/>
      <c r="IWC250" s="70"/>
      <c r="IWD250" s="70"/>
      <c r="IWE250" s="70"/>
      <c r="IWF250" s="70"/>
      <c r="IWG250" s="70"/>
      <c r="IWH250" s="70"/>
      <c r="IWI250" s="70"/>
      <c r="IWJ250" s="70"/>
      <c r="IWK250" s="70"/>
      <c r="IWL250" s="70"/>
      <c r="IWM250" s="70"/>
      <c r="IWN250" s="70"/>
      <c r="IWO250" s="70"/>
      <c r="IWP250" s="70"/>
      <c r="IWQ250" s="70"/>
      <c r="IWR250" s="70"/>
      <c r="IWS250" s="70"/>
      <c r="IWT250" s="70"/>
      <c r="IWU250" s="70"/>
      <c r="IWV250" s="70"/>
      <c r="IWW250" s="70"/>
      <c r="IWX250" s="70"/>
      <c r="IWY250" s="70"/>
      <c r="IWZ250" s="70"/>
      <c r="IXA250" s="70"/>
      <c r="IXB250" s="70"/>
      <c r="IXC250" s="70"/>
      <c r="IXD250" s="70"/>
      <c r="IXE250" s="70"/>
      <c r="IXF250" s="70"/>
      <c r="IXG250" s="70"/>
      <c r="IXH250" s="70"/>
      <c r="IXI250" s="70"/>
      <c r="IXJ250" s="70"/>
      <c r="IXK250" s="70"/>
      <c r="IXL250" s="70"/>
      <c r="IXM250" s="70"/>
      <c r="IXN250" s="70"/>
      <c r="IXO250" s="70"/>
      <c r="IXP250" s="70"/>
      <c r="IXQ250" s="70"/>
      <c r="IXR250" s="70"/>
      <c r="IXS250" s="70"/>
      <c r="IXT250" s="70"/>
      <c r="IXU250" s="70"/>
      <c r="IXV250" s="70"/>
      <c r="IXW250" s="70"/>
      <c r="IXX250" s="70"/>
      <c r="IXY250" s="70"/>
      <c r="IXZ250" s="70"/>
      <c r="IYA250" s="70"/>
      <c r="IYB250" s="70"/>
      <c r="IYC250" s="70"/>
      <c r="IYD250" s="70"/>
      <c r="IYE250" s="70"/>
      <c r="IYF250" s="70"/>
      <c r="IYG250" s="70"/>
      <c r="IYH250" s="70"/>
      <c r="IYI250" s="70"/>
      <c r="IYJ250" s="70"/>
      <c r="IYK250" s="70"/>
      <c r="IYL250" s="70"/>
      <c r="IYM250" s="70"/>
      <c r="IYN250" s="70"/>
      <c r="IYO250" s="70"/>
      <c r="IYP250" s="70"/>
      <c r="IYQ250" s="70"/>
      <c r="IYR250" s="70"/>
      <c r="IYS250" s="70"/>
      <c r="IYT250" s="70"/>
      <c r="IYU250" s="70"/>
      <c r="IYV250" s="70"/>
      <c r="IYW250" s="70"/>
      <c r="IYX250" s="70"/>
      <c r="IYY250" s="70"/>
      <c r="IYZ250" s="70"/>
      <c r="IZA250" s="70"/>
      <c r="IZB250" s="70"/>
      <c r="IZC250" s="70"/>
      <c r="IZD250" s="70"/>
      <c r="IZE250" s="70"/>
    </row>
    <row r="251" spans="1:6765" ht="31.5">
      <c r="A251" s="69" t="s">
        <v>110</v>
      </c>
      <c r="B251" s="67"/>
      <c r="C251" s="42"/>
      <c r="D251" s="268"/>
      <c r="E251" s="41"/>
    </row>
    <row r="252" spans="1:6765" ht="18.75">
      <c r="A252" s="64" t="s">
        <v>55</v>
      </c>
      <c r="B252" s="140">
        <f>'приложение 2 культура '!B298</f>
        <v>1</v>
      </c>
      <c r="C252" s="193">
        <f>D252/B252/12*1000</f>
        <v>59108.333333333328</v>
      </c>
      <c r="D252" s="268">
        <f>'приложение 2 культура '!C298</f>
        <v>709.3</v>
      </c>
      <c r="E252" s="41">
        <f>C252/C253</f>
        <v>1.3588427066995297</v>
      </c>
    </row>
    <row r="253" spans="1:6765" ht="18.75">
      <c r="A253" s="64" t="s">
        <v>56</v>
      </c>
      <c r="B253" s="140">
        <f>'приложение 2 культура '!B299</f>
        <v>17.100000000000001</v>
      </c>
      <c r="C253" s="193">
        <f t="shared" ref="C253:C254" si="84">D253/B253/12*1000</f>
        <v>43499.025341130597</v>
      </c>
      <c r="D253" s="268">
        <f>'приложение 2 культура '!C299</f>
        <v>8926</v>
      </c>
      <c r="E253" s="41">
        <f>C253/C253</f>
        <v>1</v>
      </c>
    </row>
    <row r="254" spans="1:6765" ht="18.75">
      <c r="A254" s="64" t="s">
        <v>57</v>
      </c>
      <c r="B254" s="140">
        <f>'приложение 2 культура '!B300</f>
        <v>2.2999999999999998</v>
      </c>
      <c r="C254" s="193">
        <f t="shared" si="84"/>
        <v>31083.333333333332</v>
      </c>
      <c r="D254" s="268">
        <f>'приложение 2 культура '!C300</f>
        <v>857.9</v>
      </c>
      <c r="E254" s="41">
        <f>C254/C253</f>
        <v>0.71457539771454193</v>
      </c>
    </row>
    <row r="255" spans="1:6765">
      <c r="A255" s="50" t="s">
        <v>61</v>
      </c>
      <c r="B255" s="189"/>
      <c r="C255" s="179"/>
      <c r="D255" s="273"/>
      <c r="E255" s="256"/>
    </row>
    <row r="256" spans="1:6765" ht="47.25">
      <c r="A256" s="69" t="s">
        <v>111</v>
      </c>
      <c r="B256" s="67"/>
      <c r="C256" s="42"/>
      <c r="D256" s="268"/>
      <c r="E256" s="41"/>
    </row>
    <row r="257" spans="1:8" ht="18.75">
      <c r="A257" s="64" t="s">
        <v>55</v>
      </c>
      <c r="B257" s="140">
        <f>'приложение 2 культура '!B304</f>
        <v>1.9</v>
      </c>
      <c r="C257" s="193">
        <f>D257/B257/12*1000</f>
        <v>90828.947368421053</v>
      </c>
      <c r="D257" s="268">
        <f>'приложение 2 культура '!C304</f>
        <v>2070.9</v>
      </c>
      <c r="E257" s="41">
        <f>C257/C258</f>
        <v>2.1513007661211052</v>
      </c>
    </row>
    <row r="258" spans="1:8" ht="18.75">
      <c r="A258" s="64" t="s">
        <v>56</v>
      </c>
      <c r="B258" s="140">
        <f>'приложение 2 культура '!B305</f>
        <v>22.3</v>
      </c>
      <c r="C258" s="193">
        <f t="shared" ref="C258:C259" si="85">D258/B258/12*1000</f>
        <v>42220.478325859498</v>
      </c>
      <c r="D258" s="268">
        <f>'приложение 2 культура '!C305</f>
        <v>11298.2</v>
      </c>
      <c r="E258" s="41">
        <f>C258/C258</f>
        <v>1</v>
      </c>
    </row>
    <row r="259" spans="1:8" ht="18.75">
      <c r="A259" s="64" t="s">
        <v>57</v>
      </c>
      <c r="B259" s="140">
        <f>'приложение 2 культура '!B306</f>
        <v>14.6</v>
      </c>
      <c r="C259" s="193">
        <f t="shared" si="85"/>
        <v>24918.378995433788</v>
      </c>
      <c r="D259" s="268">
        <f>'приложение 2 культура '!C306</f>
        <v>4365.7</v>
      </c>
      <c r="E259" s="41">
        <f>C259/C258</f>
        <v>0.59019651087589886</v>
      </c>
    </row>
    <row r="260" spans="1:8" ht="19.5">
      <c r="A260" s="838" t="s">
        <v>28</v>
      </c>
      <c r="B260" s="839"/>
      <c r="C260" s="839"/>
      <c r="D260" s="839"/>
      <c r="E260" s="839"/>
    </row>
    <row r="261" spans="1:8">
      <c r="A261" s="197" t="s">
        <v>55</v>
      </c>
      <c r="B261" s="47">
        <f>'приложение 2 культура '!B329</f>
        <v>3.1</v>
      </c>
      <c r="C261" s="198">
        <f>D261/B261/12*1000</f>
        <v>59857.526881720427</v>
      </c>
      <c r="D261" s="266">
        <f>'приложение 2 культура '!C329</f>
        <v>2226.6999999999998</v>
      </c>
      <c r="E261" s="175">
        <f>C261/C262</f>
        <v>1.3835697156082116</v>
      </c>
      <c r="F261" s="258">
        <f>B266+B271</f>
        <v>3.1</v>
      </c>
      <c r="G261" s="258">
        <f>H261/F261/12*1000</f>
        <v>59857.526881720427</v>
      </c>
      <c r="H261" s="258">
        <f>D266+D271</f>
        <v>2226.6999999999998</v>
      </c>
    </row>
    <row r="262" spans="1:8">
      <c r="A262" s="197" t="s">
        <v>56</v>
      </c>
      <c r="B262" s="47">
        <f>'приложение 2 культура '!B330</f>
        <v>53.4</v>
      </c>
      <c r="C262" s="198">
        <f t="shared" ref="C262:C263" si="86">D262/B262/12*1000</f>
        <v>43263.108614232209</v>
      </c>
      <c r="D262" s="266">
        <f>'приложение 2 культура '!C330</f>
        <v>27723</v>
      </c>
      <c r="E262" s="175">
        <f>C262/C262</f>
        <v>1</v>
      </c>
      <c r="F262" s="258">
        <f t="shared" ref="F262:F263" si="87">B267+B272</f>
        <v>53.4</v>
      </c>
      <c r="G262" s="258">
        <f t="shared" ref="G262:G263" si="88">H262/F262/12*1000</f>
        <v>43263.108614232209</v>
      </c>
      <c r="H262" s="258">
        <f t="shared" ref="H262:H263" si="89">D267+D272</f>
        <v>27723</v>
      </c>
    </row>
    <row r="263" spans="1:8">
      <c r="A263" s="197" t="s">
        <v>57</v>
      </c>
      <c r="B263" s="47">
        <f>'приложение 2 культура '!B331</f>
        <v>20.799999999999997</v>
      </c>
      <c r="C263" s="198">
        <f t="shared" si="86"/>
        <v>26284.855769230773</v>
      </c>
      <c r="D263" s="266">
        <f>'приложение 2 культура '!C331</f>
        <v>6560.7</v>
      </c>
      <c r="E263" s="175">
        <f>C263/C262</f>
        <v>0.60755818551105867</v>
      </c>
      <c r="F263" s="258">
        <f t="shared" si="87"/>
        <v>20.799999999999997</v>
      </c>
      <c r="G263" s="258">
        <f t="shared" si="88"/>
        <v>26284.855769230773</v>
      </c>
      <c r="H263" s="258">
        <f t="shared" si="89"/>
        <v>6560.7</v>
      </c>
    </row>
    <row r="264" spans="1:8">
      <c r="A264" s="65" t="s">
        <v>58</v>
      </c>
      <c r="B264" s="188"/>
      <c r="C264" s="179"/>
      <c r="D264" s="272"/>
      <c r="E264" s="71"/>
    </row>
    <row r="265" spans="1:8" ht="47.25">
      <c r="A265" s="69" t="s">
        <v>112</v>
      </c>
      <c r="B265" s="67"/>
      <c r="C265" s="42"/>
      <c r="D265" s="268"/>
      <c r="E265" s="41"/>
    </row>
    <row r="266" spans="1:8">
      <c r="A266" s="64" t="s">
        <v>55</v>
      </c>
      <c r="B266" s="203">
        <f>'приложение 2 культура '!B317</f>
        <v>1</v>
      </c>
      <c r="C266" s="193">
        <f>D266/B266/12*1000</f>
        <v>55108.333333333328</v>
      </c>
      <c r="D266" s="268">
        <f>'приложение 2 культура '!C317</f>
        <v>661.3</v>
      </c>
      <c r="E266" s="41">
        <f>C266/C267</f>
        <v>1.3519830993594111</v>
      </c>
    </row>
    <row r="267" spans="1:8">
      <c r="A267" s="64" t="s">
        <v>56</v>
      </c>
      <c r="B267" s="203">
        <f>'приложение 2 культура '!B318</f>
        <v>18</v>
      </c>
      <c r="C267" s="193">
        <f t="shared" ref="C267:C268" si="90">D267/B267/12*1000</f>
        <v>40761.111111111109</v>
      </c>
      <c r="D267" s="268">
        <f>'приложение 2 культура '!C318</f>
        <v>8804.4</v>
      </c>
      <c r="E267" s="41">
        <f>C267/C267</f>
        <v>1</v>
      </c>
    </row>
    <row r="268" spans="1:8">
      <c r="A268" s="64" t="s">
        <v>57</v>
      </c>
      <c r="B268" s="203">
        <f>'приложение 2 культура '!B319</f>
        <v>2.9</v>
      </c>
      <c r="C268" s="193">
        <f t="shared" si="90"/>
        <v>28701.149425287356</v>
      </c>
      <c r="D268" s="268">
        <f>'приложение 2 культура '!C319</f>
        <v>998.8</v>
      </c>
      <c r="E268" s="41">
        <f>C268/C267</f>
        <v>0.70413069327405264</v>
      </c>
    </row>
    <row r="269" spans="1:8">
      <c r="A269" s="50" t="s">
        <v>61</v>
      </c>
      <c r="B269" s="189"/>
      <c r="C269" s="179"/>
      <c r="D269" s="273"/>
      <c r="E269" s="256"/>
    </row>
    <row r="270" spans="1:8" ht="31.5">
      <c r="A270" s="69" t="s">
        <v>113</v>
      </c>
      <c r="B270" s="67"/>
      <c r="C270" s="42"/>
      <c r="D270" s="268"/>
      <c r="E270" s="41"/>
    </row>
    <row r="271" spans="1:8">
      <c r="A271" s="64" t="s">
        <v>55</v>
      </c>
      <c r="B271" s="203">
        <f>'приложение 2 культура '!B323</f>
        <v>2.1</v>
      </c>
      <c r="C271" s="193">
        <f>D271/B271/12*1000</f>
        <v>62119.047619047618</v>
      </c>
      <c r="D271" s="268">
        <f>'приложение 2 культура '!C323</f>
        <v>1565.4</v>
      </c>
      <c r="E271" s="41">
        <f>C271/C272</f>
        <v>1.3948268597344111</v>
      </c>
    </row>
    <row r="272" spans="1:8">
      <c r="A272" s="64" t="s">
        <v>56</v>
      </c>
      <c r="B272" s="203">
        <f>'приложение 2 культура '!B324</f>
        <v>35.4</v>
      </c>
      <c r="C272" s="193">
        <f t="shared" ref="C272:C273" si="91">D272/B272/12*1000</f>
        <v>44535.310734463274</v>
      </c>
      <c r="D272" s="268">
        <f>'приложение 2 культура '!C324</f>
        <v>18918.599999999999</v>
      </c>
      <c r="E272" s="41">
        <f>C272/C272</f>
        <v>1</v>
      </c>
    </row>
    <row r="273" spans="1:8">
      <c r="A273" s="64" t="s">
        <v>57</v>
      </c>
      <c r="B273" s="203">
        <f>'приложение 2 культура '!B325</f>
        <v>17.899999999999999</v>
      </c>
      <c r="C273" s="193">
        <f t="shared" si="91"/>
        <v>25893.389199255122</v>
      </c>
      <c r="D273" s="268">
        <f>'приложение 2 культура '!C325</f>
        <v>5561.9</v>
      </c>
      <c r="E273" s="41">
        <f>C273/C272</f>
        <v>0.58141256392352381</v>
      </c>
    </row>
    <row r="274" spans="1:8" ht="19.5">
      <c r="A274" s="838" t="s">
        <v>30</v>
      </c>
      <c r="B274" s="839"/>
      <c r="C274" s="839"/>
      <c r="D274" s="839"/>
      <c r="E274" s="839"/>
    </row>
    <row r="275" spans="1:8">
      <c r="A275" s="197" t="s">
        <v>55</v>
      </c>
      <c r="B275" s="47">
        <f>'приложение 2 культура '!B378</f>
        <v>4.4000000000000004</v>
      </c>
      <c r="C275" s="198">
        <f>D275/B275/12*1000</f>
        <v>57890.151515151505</v>
      </c>
      <c r="D275" s="266">
        <f>'приложение 2 культура '!C378</f>
        <v>3056.5999999999995</v>
      </c>
      <c r="E275" s="175">
        <f>C275/C276</f>
        <v>1.1241848898084401</v>
      </c>
      <c r="F275" s="258">
        <f>B280+B285+B289</f>
        <v>4.4000000000000004</v>
      </c>
      <c r="G275" s="258">
        <f>H275/F275/12*1000</f>
        <v>57890.151515151505</v>
      </c>
      <c r="H275" s="258">
        <f>D280+D285+D289</f>
        <v>3056.6</v>
      </c>
    </row>
    <row r="276" spans="1:8">
      <c r="A276" s="197" t="s">
        <v>56</v>
      </c>
      <c r="B276" s="47">
        <f>'приложение 2 культура '!B379</f>
        <v>62.8</v>
      </c>
      <c r="C276" s="198">
        <f t="shared" ref="C276:C277" si="92">D276/B276/12*1000</f>
        <v>51495.22292993631</v>
      </c>
      <c r="D276" s="266">
        <f>'приложение 2 культура '!C379</f>
        <v>38806.800000000003</v>
      </c>
      <c r="E276" s="175">
        <f>C276/C276</f>
        <v>1</v>
      </c>
      <c r="F276" s="258">
        <f t="shared" ref="F276:F277" si="93">B281+B286+B290</f>
        <v>62.8</v>
      </c>
      <c r="G276" s="258">
        <f t="shared" ref="G276:G277" si="94">H276/F276/12*1000</f>
        <v>51495.22292993631</v>
      </c>
      <c r="H276" s="258">
        <f t="shared" ref="H276:H277" si="95">D281+D286+D290</f>
        <v>38806.800000000003</v>
      </c>
    </row>
    <row r="277" spans="1:8">
      <c r="A277" s="197" t="s">
        <v>57</v>
      </c>
      <c r="B277" s="47">
        <f>'приложение 2 культура '!B380</f>
        <v>28.9</v>
      </c>
      <c r="C277" s="198">
        <f t="shared" si="92"/>
        <v>26820.069204152252</v>
      </c>
      <c r="D277" s="266">
        <f>'приложение 2 культура '!C380</f>
        <v>9301.2000000000007</v>
      </c>
      <c r="E277" s="175">
        <f>C277/C276</f>
        <v>0.52082635394438959</v>
      </c>
      <c r="F277" s="258">
        <f t="shared" si="93"/>
        <v>28.9</v>
      </c>
      <c r="G277" s="258">
        <f t="shared" si="94"/>
        <v>26820.069204152252</v>
      </c>
      <c r="H277" s="258">
        <f t="shared" si="95"/>
        <v>9301.2000000000007</v>
      </c>
    </row>
    <row r="278" spans="1:8">
      <c r="A278" s="65" t="s">
        <v>58</v>
      </c>
      <c r="B278" s="47"/>
      <c r="C278" s="42"/>
      <c r="D278" s="266"/>
      <c r="E278" s="176"/>
    </row>
    <row r="279" spans="1:8">
      <c r="A279" s="72" t="s">
        <v>114</v>
      </c>
      <c r="B279" s="67"/>
      <c r="C279" s="42"/>
      <c r="D279" s="268"/>
      <c r="E279" s="41"/>
    </row>
    <row r="280" spans="1:8">
      <c r="A280" s="64" t="s">
        <v>55</v>
      </c>
      <c r="B280" s="203">
        <f>'приложение 2 культура '!B336</f>
        <v>1</v>
      </c>
      <c r="C280" s="193">
        <f>D280/B280/12*1000</f>
        <v>61983.333333333328</v>
      </c>
      <c r="D280" s="268">
        <f>'приложение 2 культура '!C336</f>
        <v>743.8</v>
      </c>
      <c r="E280" s="41">
        <f>C280/C281</f>
        <v>1.1740675964920033</v>
      </c>
    </row>
    <row r="281" spans="1:8">
      <c r="A281" s="64" t="s">
        <v>56</v>
      </c>
      <c r="B281" s="203">
        <f>'приложение 2 культура '!B337</f>
        <v>25</v>
      </c>
      <c r="C281" s="193">
        <f t="shared" ref="C281:C282" si="96">D281/B281/12*1000</f>
        <v>52793.666666666664</v>
      </c>
      <c r="D281" s="268">
        <f>'приложение 2 культура '!C337</f>
        <v>15838.1</v>
      </c>
      <c r="E281" s="41">
        <f>C281/C281</f>
        <v>1</v>
      </c>
    </row>
    <row r="282" spans="1:8">
      <c r="A282" s="64" t="s">
        <v>57</v>
      </c>
      <c r="B282" s="203">
        <f>'приложение 2 культура '!B338</f>
        <v>6.5</v>
      </c>
      <c r="C282" s="193">
        <f t="shared" si="96"/>
        <v>29884.615384615387</v>
      </c>
      <c r="D282" s="268">
        <f>'приложение 2 культура '!C338</f>
        <v>2331</v>
      </c>
      <c r="E282" s="41">
        <f>C282/C281</f>
        <v>0.56606440263570856</v>
      </c>
    </row>
    <row r="283" spans="1:8">
      <c r="A283" s="73" t="s">
        <v>115</v>
      </c>
      <c r="B283" s="190"/>
      <c r="C283" s="179"/>
      <c r="D283" s="274"/>
      <c r="E283" s="71"/>
    </row>
    <row r="284" spans="1:8">
      <c r="A284" s="72" t="s">
        <v>116</v>
      </c>
      <c r="B284" s="67"/>
      <c r="C284" s="42"/>
      <c r="D284" s="268"/>
      <c r="E284" s="41"/>
    </row>
    <row r="285" spans="1:8">
      <c r="A285" s="64" t="s">
        <v>55</v>
      </c>
      <c r="B285" s="203">
        <f>'приложение 2 культура '!B342</f>
        <v>1</v>
      </c>
      <c r="C285" s="193">
        <f>D285/B285/12*1000</f>
        <v>55158.333333333328</v>
      </c>
      <c r="D285" s="268">
        <f>'приложение 2 культура '!C342</f>
        <v>661.9</v>
      </c>
      <c r="E285" s="41">
        <f>C285/C286</f>
        <v>0.97232423539089818</v>
      </c>
    </row>
    <row r="286" spans="1:8">
      <c r="A286" s="64" t="s">
        <v>56</v>
      </c>
      <c r="B286" s="203">
        <f>'приложение 2 культура '!B343</f>
        <v>5</v>
      </c>
      <c r="C286" s="193">
        <f t="shared" ref="C286:C287" si="97">D286/B286/12*1000</f>
        <v>56728.333333333328</v>
      </c>
      <c r="D286" s="268">
        <f>'приложение 2 культура '!C343</f>
        <v>3403.7</v>
      </c>
      <c r="E286" s="41">
        <f>C286/C286</f>
        <v>1</v>
      </c>
    </row>
    <row r="287" spans="1:8">
      <c r="A287" s="64" t="s">
        <v>57</v>
      </c>
      <c r="B287" s="203">
        <f>'приложение 2 культура '!B344</f>
        <v>4</v>
      </c>
      <c r="C287" s="193">
        <f t="shared" si="97"/>
        <v>25008.333333333336</v>
      </c>
      <c r="D287" s="268">
        <f>'приложение 2 культура '!C344</f>
        <v>1200.4000000000001</v>
      </c>
      <c r="E287" s="41">
        <f>C287/C286</f>
        <v>0.44084378764285931</v>
      </c>
    </row>
    <row r="288" spans="1:8">
      <c r="A288" s="50" t="s">
        <v>61</v>
      </c>
      <c r="B288" s="183"/>
      <c r="C288" s="177"/>
      <c r="D288" s="267"/>
      <c r="E288" s="163"/>
    </row>
    <row r="289" spans="1:5">
      <c r="A289" s="64" t="s">
        <v>55</v>
      </c>
      <c r="B289" s="47">
        <f>B293+B297+B301+B305+B309</f>
        <v>2.4</v>
      </c>
      <c r="C289" s="193">
        <f>D289/B289/12*1000</f>
        <v>57322.916666666679</v>
      </c>
      <c r="D289" s="266">
        <f>D293+D297+D301+D305+D309</f>
        <v>1650.9</v>
      </c>
      <c r="E289" s="41">
        <f>C289/C290</f>
        <v>1.1531970355226171</v>
      </c>
    </row>
    <row r="290" spans="1:5">
      <c r="A290" s="64" t="s">
        <v>56</v>
      </c>
      <c r="B290" s="47">
        <f t="shared" ref="B290:D291" si="98">B294+B298+B302+B306+B310</f>
        <v>32.799999999999997</v>
      </c>
      <c r="C290" s="193">
        <f t="shared" ref="C290:C291" si="99">D290/B290/12*1000</f>
        <v>49707.825203252032</v>
      </c>
      <c r="D290" s="266">
        <f t="shared" si="98"/>
        <v>19565</v>
      </c>
      <c r="E290" s="41">
        <f>C290/C290</f>
        <v>1</v>
      </c>
    </row>
    <row r="291" spans="1:5">
      <c r="A291" s="64" t="s">
        <v>57</v>
      </c>
      <c r="B291" s="47">
        <f t="shared" si="98"/>
        <v>18.399999999999999</v>
      </c>
      <c r="C291" s="193">
        <f t="shared" si="99"/>
        <v>26131.340579710144</v>
      </c>
      <c r="D291" s="266">
        <f t="shared" si="98"/>
        <v>5769.8</v>
      </c>
      <c r="E291" s="41">
        <f>C291/C290</f>
        <v>0.52569872998588874</v>
      </c>
    </row>
    <row r="292" spans="1:5" ht="47.25" hidden="1">
      <c r="A292" s="72" t="s">
        <v>117</v>
      </c>
      <c r="B292" s="184"/>
      <c r="C292" s="42"/>
      <c r="D292" s="264"/>
      <c r="E292" s="41"/>
    </row>
    <row r="293" spans="1:5" hidden="1">
      <c r="A293" s="64" t="s">
        <v>55</v>
      </c>
      <c r="B293" s="68">
        <f>'приложение 2 культура '!B348</f>
        <v>0</v>
      </c>
      <c r="C293" s="193" t="e">
        <f>D293/B293/12*1000</f>
        <v>#DIV/0!</v>
      </c>
      <c r="D293" s="264">
        <f>'приложение 2 культура '!C348</f>
        <v>0</v>
      </c>
      <c r="E293" s="41" t="e">
        <f>C293/C294</f>
        <v>#DIV/0!</v>
      </c>
    </row>
    <row r="294" spans="1:5" hidden="1">
      <c r="A294" s="64" t="s">
        <v>56</v>
      </c>
      <c r="B294" s="68">
        <f>'приложение 2 культура '!B349</f>
        <v>0</v>
      </c>
      <c r="C294" s="193" t="e">
        <f t="shared" ref="C294:C295" si="100">D294/B294/12*1000</f>
        <v>#DIV/0!</v>
      </c>
      <c r="D294" s="264">
        <f>'приложение 2 культура '!C349</f>
        <v>0</v>
      </c>
      <c r="E294" s="41" t="e">
        <f>C294/C294</f>
        <v>#DIV/0!</v>
      </c>
    </row>
    <row r="295" spans="1:5" hidden="1">
      <c r="A295" s="64" t="s">
        <v>57</v>
      </c>
      <c r="B295" s="68">
        <f>'приложение 2 культура '!B350</f>
        <v>0</v>
      </c>
      <c r="C295" s="193" t="e">
        <f t="shared" si="100"/>
        <v>#DIV/0!</v>
      </c>
      <c r="D295" s="264">
        <f>'приложение 2 культура '!C350</f>
        <v>0</v>
      </c>
      <c r="E295" s="41" t="e">
        <f>C295/C294</f>
        <v>#DIV/0!</v>
      </c>
    </row>
    <row r="296" spans="1:5" ht="31.5">
      <c r="A296" s="72" t="s">
        <v>118</v>
      </c>
      <c r="B296" s="184"/>
      <c r="C296" s="42"/>
      <c r="D296" s="264"/>
      <c r="E296" s="41"/>
    </row>
    <row r="297" spans="1:5">
      <c r="A297" s="64" t="s">
        <v>55</v>
      </c>
      <c r="B297" s="68">
        <f>'приложение 2 культура '!B354</f>
        <v>0.7</v>
      </c>
      <c r="C297" s="193">
        <f>D297/B297/12*1000</f>
        <v>51523.809523809527</v>
      </c>
      <c r="D297" s="264">
        <f>'приложение 2 культура '!C354</f>
        <v>432.8</v>
      </c>
      <c r="E297" s="41">
        <f>C297/C298</f>
        <v>1.2099524741403411</v>
      </c>
    </row>
    <row r="298" spans="1:5">
      <c r="A298" s="64" t="s">
        <v>56</v>
      </c>
      <c r="B298" s="68">
        <f>'приложение 2 культура '!B355</f>
        <v>0.8</v>
      </c>
      <c r="C298" s="193">
        <f t="shared" ref="C298:C299" si="101">D298/B298/12*1000</f>
        <v>42583.333333333336</v>
      </c>
      <c r="D298" s="264">
        <f>'приложение 2 культура '!C355</f>
        <v>408.8</v>
      </c>
      <c r="E298" s="41">
        <f>C298/C298</f>
        <v>1</v>
      </c>
    </row>
    <row r="299" spans="1:5">
      <c r="A299" s="64" t="s">
        <v>57</v>
      </c>
      <c r="B299" s="68">
        <f>'приложение 2 культура '!B356</f>
        <v>0.7</v>
      </c>
      <c r="C299" s="193">
        <f t="shared" si="101"/>
        <v>26166.666666666672</v>
      </c>
      <c r="D299" s="264">
        <f>'приложение 2 культура '!C356</f>
        <v>219.8</v>
      </c>
      <c r="E299" s="41">
        <f>C299/C298</f>
        <v>0.61448140900195702</v>
      </c>
    </row>
    <row r="300" spans="1:5" ht="47.25" hidden="1">
      <c r="A300" s="72" t="s">
        <v>119</v>
      </c>
      <c r="B300" s="184"/>
      <c r="C300" s="42"/>
      <c r="D300" s="264"/>
      <c r="E300" s="41"/>
    </row>
    <row r="301" spans="1:5" hidden="1">
      <c r="A301" s="64" t="s">
        <v>55</v>
      </c>
      <c r="B301" s="68">
        <f>'приложение 2 культура '!B360</f>
        <v>0</v>
      </c>
      <c r="C301" s="193" t="e">
        <f>D301/B301/12*1000</f>
        <v>#DIV/0!</v>
      </c>
      <c r="D301" s="264">
        <f>'приложение 2 культура '!C360</f>
        <v>0</v>
      </c>
      <c r="E301" s="41" t="e">
        <f>C301/C302</f>
        <v>#DIV/0!</v>
      </c>
    </row>
    <row r="302" spans="1:5" hidden="1">
      <c r="A302" s="64" t="s">
        <v>56</v>
      </c>
      <c r="B302" s="68">
        <f>'приложение 2 культура '!B361</f>
        <v>0</v>
      </c>
      <c r="C302" s="193" t="e">
        <f t="shared" ref="C302:C303" si="102">D302/B302/12*1000</f>
        <v>#DIV/0!</v>
      </c>
      <c r="D302" s="264">
        <f>'приложение 2 культура '!C361</f>
        <v>0</v>
      </c>
      <c r="E302" s="41" t="e">
        <f>C302/C302</f>
        <v>#DIV/0!</v>
      </c>
    </row>
    <row r="303" spans="1:5" hidden="1">
      <c r="A303" s="64" t="s">
        <v>57</v>
      </c>
      <c r="B303" s="68">
        <f>'приложение 2 культура '!B362</f>
        <v>0</v>
      </c>
      <c r="C303" s="193" t="e">
        <f t="shared" si="102"/>
        <v>#DIV/0!</v>
      </c>
      <c r="D303" s="264">
        <f>'приложение 2 культура '!C362</f>
        <v>0</v>
      </c>
      <c r="E303" s="41" t="e">
        <f>C303/C302</f>
        <v>#DIV/0!</v>
      </c>
    </row>
    <row r="304" spans="1:5" ht="24" customHeight="1">
      <c r="A304" s="72" t="s">
        <v>120</v>
      </c>
      <c r="B304" s="184"/>
      <c r="C304" s="42"/>
      <c r="D304" s="264"/>
      <c r="E304" s="41"/>
    </row>
    <row r="305" spans="1:8">
      <c r="A305" s="64" t="s">
        <v>55</v>
      </c>
      <c r="B305" s="68">
        <f>'приложение 2 культура '!B366</f>
        <v>0.7</v>
      </c>
      <c r="C305" s="193">
        <f>D305/B305/12*1000</f>
        <v>46940.476190476198</v>
      </c>
      <c r="D305" s="264">
        <f>'приложение 2 культура '!C366</f>
        <v>394.3</v>
      </c>
      <c r="E305" s="41">
        <f>C305/C306</f>
        <v>1.1185935350572469</v>
      </c>
    </row>
    <row r="306" spans="1:8">
      <c r="A306" s="64" t="s">
        <v>56</v>
      </c>
      <c r="B306" s="68">
        <f>'приложение 2 культура '!B367</f>
        <v>5.3</v>
      </c>
      <c r="C306" s="193">
        <f t="shared" ref="C306:C307" si="103">D306/B306/12*1000</f>
        <v>41963.836477987417</v>
      </c>
      <c r="D306" s="264">
        <f>'приложение 2 культура '!C367</f>
        <v>2668.9</v>
      </c>
      <c r="E306" s="41">
        <f>C306/C306</f>
        <v>1</v>
      </c>
    </row>
    <row r="307" spans="1:8">
      <c r="A307" s="64" t="s">
        <v>57</v>
      </c>
      <c r="B307" s="68">
        <f>'приложение 2 культура '!B368</f>
        <v>3.4</v>
      </c>
      <c r="C307" s="193">
        <f t="shared" si="103"/>
        <v>27509.803921568633</v>
      </c>
      <c r="D307" s="264">
        <f>'приложение 2 культура '!C368</f>
        <v>1122.4000000000001</v>
      </c>
      <c r="E307" s="41">
        <f>C307/C306</f>
        <v>0.65555979220344163</v>
      </c>
    </row>
    <row r="308" spans="1:8" ht="26.25" customHeight="1">
      <c r="A308" s="72" t="s">
        <v>121</v>
      </c>
      <c r="B308" s="184"/>
      <c r="C308" s="42"/>
      <c r="D308" s="264"/>
      <c r="E308" s="41"/>
    </row>
    <row r="309" spans="1:8">
      <c r="A309" s="64" t="s">
        <v>55</v>
      </c>
      <c r="B309" s="68">
        <f>'приложение 2 культура '!B372</f>
        <v>1</v>
      </c>
      <c r="C309" s="193">
        <f>D309/B309/12*1000</f>
        <v>68649.999999999985</v>
      </c>
      <c r="D309" s="264">
        <f>'приложение 2 культура '!C372</f>
        <v>823.8</v>
      </c>
      <c r="E309" s="41">
        <f>C309/C310</f>
        <v>1.3340850230177166</v>
      </c>
    </row>
    <row r="310" spans="1:8">
      <c r="A310" s="64" t="s">
        <v>56</v>
      </c>
      <c r="B310" s="68">
        <f>'приложение 2 культура '!B373</f>
        <v>26.7</v>
      </c>
      <c r="C310" s="193">
        <f t="shared" ref="C310:C311" si="104">D310/B310/12*1000</f>
        <v>51458.489388264665</v>
      </c>
      <c r="D310" s="264">
        <f>'приложение 2 культура '!C373</f>
        <v>16487.3</v>
      </c>
      <c r="E310" s="41">
        <f>C310/C310</f>
        <v>1</v>
      </c>
    </row>
    <row r="311" spans="1:8">
      <c r="A311" s="64" t="s">
        <v>57</v>
      </c>
      <c r="B311" s="68">
        <f>'приложение 2 культура '!B374</f>
        <v>14.3</v>
      </c>
      <c r="C311" s="193">
        <f t="shared" si="104"/>
        <v>25801.864801864805</v>
      </c>
      <c r="D311" s="264">
        <f>'приложение 2 культура '!C374</f>
        <v>4427.6000000000004</v>
      </c>
      <c r="E311" s="41">
        <f>C311/C310</f>
        <v>0.50141123668020138</v>
      </c>
    </row>
    <row r="312" spans="1:8" ht="19.5">
      <c r="A312" s="838" t="s">
        <v>32</v>
      </c>
      <c r="B312" s="839"/>
      <c r="C312" s="839"/>
      <c r="D312" s="839"/>
      <c r="E312" s="839"/>
    </row>
    <row r="313" spans="1:8">
      <c r="A313" s="180" t="s">
        <v>55</v>
      </c>
      <c r="B313" s="47">
        <f>'приложение 2 культура '!B403</f>
        <v>3</v>
      </c>
      <c r="C313" s="193">
        <f>D313/B313/12*1000</f>
        <v>44716.666666666672</v>
      </c>
      <c r="D313" s="266">
        <f>'приложение 2 культура '!C403</f>
        <v>1609.8000000000002</v>
      </c>
      <c r="E313" s="176">
        <f>C313/C314</f>
        <v>1.5049230838503425</v>
      </c>
      <c r="F313" s="258">
        <f>B318+B323+B328</f>
        <v>3</v>
      </c>
      <c r="G313" s="258">
        <f>H313/F313/12*1000</f>
        <v>44716.666666666672</v>
      </c>
      <c r="H313" s="258">
        <f>D318+D323+D328</f>
        <v>1609.8000000000002</v>
      </c>
    </row>
    <row r="314" spans="1:8">
      <c r="A314" s="180" t="s">
        <v>56</v>
      </c>
      <c r="B314" s="47">
        <f>'приложение 2 культура '!B404</f>
        <v>87.199999999999989</v>
      </c>
      <c r="C314" s="193">
        <f t="shared" ref="C314:C315" si="105">D314/B314/12*1000</f>
        <v>29713.589449541287</v>
      </c>
      <c r="D314" s="266">
        <f>'приложение 2 культура '!C404</f>
        <v>31092.3</v>
      </c>
      <c r="E314" s="176">
        <f>C314/C314</f>
        <v>1</v>
      </c>
      <c r="F314" s="258">
        <f t="shared" ref="F314:H315" si="106">B319+B324+B329</f>
        <v>87.199999999999989</v>
      </c>
      <c r="G314" s="258">
        <f t="shared" ref="G314:G315" si="107">H314/F314/12*1000</f>
        <v>29713.589449541287</v>
      </c>
      <c r="H314" s="258">
        <f t="shared" si="106"/>
        <v>31092.3</v>
      </c>
    </row>
    <row r="315" spans="1:8">
      <c r="A315" s="180" t="s">
        <v>57</v>
      </c>
      <c r="B315" s="47">
        <f>'приложение 2 культура '!B405</f>
        <v>24.099999999999998</v>
      </c>
      <c r="C315" s="193">
        <f t="shared" si="105"/>
        <v>19174.273858921166</v>
      </c>
      <c r="D315" s="266">
        <f>'приложение 2 культура '!C405</f>
        <v>5545.2000000000007</v>
      </c>
      <c r="E315" s="176">
        <f>C315/C314</f>
        <v>0.64530318329538527</v>
      </c>
      <c r="F315" s="258">
        <f t="shared" si="106"/>
        <v>24.099999999999998</v>
      </c>
      <c r="G315" s="258">
        <f t="shared" si="107"/>
        <v>19174.273858921166</v>
      </c>
      <c r="H315" s="258">
        <f t="shared" si="106"/>
        <v>5545.2000000000007</v>
      </c>
    </row>
    <row r="316" spans="1:8">
      <c r="A316" s="65" t="s">
        <v>58</v>
      </c>
      <c r="B316" s="188"/>
      <c r="C316" s="179"/>
      <c r="D316" s="272"/>
      <c r="E316" s="71"/>
    </row>
    <row r="317" spans="1:8" ht="31.5">
      <c r="A317" s="69" t="s">
        <v>122</v>
      </c>
      <c r="B317" s="67"/>
      <c r="C317" s="42"/>
      <c r="D317" s="268"/>
      <c r="E317" s="41"/>
    </row>
    <row r="318" spans="1:8">
      <c r="A318" s="64" t="s">
        <v>55</v>
      </c>
      <c r="B318" s="68">
        <f>'приложение 2 культура '!B385</f>
        <v>1</v>
      </c>
      <c r="C318" s="193">
        <f>D318/B318/12*1000</f>
        <v>44716.666666666672</v>
      </c>
      <c r="D318" s="268">
        <f>'приложение 2 культура '!C385</f>
        <v>536.6</v>
      </c>
      <c r="E318" s="41">
        <f>C318/C319</f>
        <v>1.5034462147673575</v>
      </c>
    </row>
    <row r="319" spans="1:8">
      <c r="A319" s="64" t="s">
        <v>56</v>
      </c>
      <c r="B319" s="68">
        <f>'приложение 2 культура '!B386</f>
        <v>30</v>
      </c>
      <c r="C319" s="193">
        <f t="shared" ref="C319:C320" si="108">D319/B319/12*1000</f>
        <v>29742.777777777774</v>
      </c>
      <c r="D319" s="268">
        <f>'приложение 2 культура '!C386</f>
        <v>10707.4</v>
      </c>
      <c r="E319" s="41">
        <f>C319/C319</f>
        <v>1</v>
      </c>
    </row>
    <row r="320" spans="1:8">
      <c r="A320" s="64" t="s">
        <v>57</v>
      </c>
      <c r="B320" s="68">
        <f>'приложение 2 культура '!B387</f>
        <v>3</v>
      </c>
      <c r="C320" s="193">
        <f t="shared" si="108"/>
        <v>18986.111111111109</v>
      </c>
      <c r="D320" s="268">
        <f>'приложение 2 культура '!C387</f>
        <v>683.5</v>
      </c>
      <c r="E320" s="41">
        <f>C320/C319</f>
        <v>0.63834357547116949</v>
      </c>
    </row>
    <row r="321" spans="1:8">
      <c r="A321" s="73" t="s">
        <v>115</v>
      </c>
      <c r="B321" s="189"/>
      <c r="C321" s="179"/>
      <c r="D321" s="273"/>
      <c r="E321" s="256"/>
    </row>
    <row r="322" spans="1:8" ht="31.5">
      <c r="A322" s="69" t="s">
        <v>123</v>
      </c>
      <c r="B322" s="67"/>
      <c r="C322" s="42"/>
      <c r="D322" s="268"/>
      <c r="E322" s="41"/>
    </row>
    <row r="323" spans="1:8">
      <c r="A323" s="64" t="s">
        <v>55</v>
      </c>
      <c r="B323" s="68">
        <f>'приложение 2 культура '!B391</f>
        <v>1</v>
      </c>
      <c r="C323" s="193">
        <f>D323/B323/12*1000</f>
        <v>44716.666666666672</v>
      </c>
      <c r="D323" s="268">
        <f>'приложение 2 культура '!C391</f>
        <v>536.6</v>
      </c>
      <c r="E323" s="41">
        <f>C323/C324</f>
        <v>1.4788541840654752</v>
      </c>
    </row>
    <row r="324" spans="1:8">
      <c r="A324" s="64" t="s">
        <v>56</v>
      </c>
      <c r="B324" s="68">
        <f>'приложение 2 культура '!B392</f>
        <v>3.3</v>
      </c>
      <c r="C324" s="193">
        <f t="shared" ref="C324:C325" si="109">D324/B324/12*1000</f>
        <v>30237.373737373742</v>
      </c>
      <c r="D324" s="268">
        <f>'приложение 2 культура '!C392</f>
        <v>1197.4000000000001</v>
      </c>
      <c r="E324" s="41">
        <f>C324/C324</f>
        <v>1</v>
      </c>
    </row>
    <row r="325" spans="1:8">
      <c r="A325" s="64" t="s">
        <v>57</v>
      </c>
      <c r="B325" s="68">
        <f>'приложение 2 культура '!B393</f>
        <v>1.7</v>
      </c>
      <c r="C325" s="193">
        <f t="shared" si="109"/>
        <v>22333.333333333332</v>
      </c>
      <c r="D325" s="268">
        <f>'приложение 2 культура '!C393</f>
        <v>455.6</v>
      </c>
      <c r="E325" s="41">
        <f>C325/C324</f>
        <v>0.73860030065141125</v>
      </c>
    </row>
    <row r="326" spans="1:8">
      <c r="A326" s="50" t="s">
        <v>61</v>
      </c>
      <c r="B326" s="189"/>
      <c r="C326" s="179"/>
      <c r="D326" s="273"/>
      <c r="E326" s="256"/>
    </row>
    <row r="327" spans="1:8" ht="31.5">
      <c r="A327" s="69" t="s">
        <v>124</v>
      </c>
      <c r="B327" s="67"/>
      <c r="C327" s="42"/>
      <c r="D327" s="268"/>
      <c r="E327" s="41"/>
    </row>
    <row r="328" spans="1:8">
      <c r="A328" s="64" t="s">
        <v>55</v>
      </c>
      <c r="B328" s="68">
        <f>'приложение 2 культура '!B397</f>
        <v>1</v>
      </c>
      <c r="C328" s="193">
        <f>D328/B328/12*1000</f>
        <v>44716.666666666672</v>
      </c>
      <c r="D328" s="268">
        <f>'приложение 2 культура '!C397</f>
        <v>536.6</v>
      </c>
      <c r="E328" s="41">
        <f>C328/C329</f>
        <v>1.507374071661238</v>
      </c>
    </row>
    <row r="329" spans="1:8">
      <c r="A329" s="64" t="s">
        <v>56</v>
      </c>
      <c r="B329" s="68">
        <f>'приложение 2 культура '!B398</f>
        <v>53.9</v>
      </c>
      <c r="C329" s="193">
        <f t="shared" ref="C329:C330" si="110">D329/B329/12*1000</f>
        <v>29665.275200989487</v>
      </c>
      <c r="D329" s="268">
        <f>'приложение 2 культура '!C398</f>
        <v>19187.5</v>
      </c>
      <c r="E329" s="41">
        <f>C329/C329</f>
        <v>1</v>
      </c>
    </row>
    <row r="330" spans="1:8">
      <c r="A330" s="64" t="s">
        <v>57</v>
      </c>
      <c r="B330" s="68">
        <f>'приложение 2 культура '!B399</f>
        <v>19.399999999999999</v>
      </c>
      <c r="C330" s="193">
        <f t="shared" si="110"/>
        <v>18926.546391752581</v>
      </c>
      <c r="D330" s="268">
        <f>'приложение 2 культура '!C399</f>
        <v>4406.1000000000004</v>
      </c>
      <c r="E330" s="41">
        <f>C330/C329</f>
        <v>0.63800339836797759</v>
      </c>
    </row>
    <row r="331" spans="1:8" ht="19.5">
      <c r="A331" s="838" t="s">
        <v>34</v>
      </c>
      <c r="B331" s="839"/>
      <c r="C331" s="839"/>
      <c r="D331" s="839"/>
      <c r="E331" s="839"/>
    </row>
    <row r="332" spans="1:8">
      <c r="A332" s="197" t="s">
        <v>55</v>
      </c>
      <c r="B332" s="47">
        <f>'приложение 2 культура '!B422</f>
        <v>2</v>
      </c>
      <c r="C332" s="198">
        <f>D332/B332/12*1000</f>
        <v>75200</v>
      </c>
      <c r="D332" s="266">
        <f>'приложение 2 культура '!C422</f>
        <v>1804.8</v>
      </c>
      <c r="E332" s="175">
        <f>C332/C333</f>
        <v>1.5359286996348331</v>
      </c>
      <c r="F332" s="258">
        <f>B337+B342</f>
        <v>2</v>
      </c>
      <c r="G332" s="258">
        <f>H332/F332/12*1000</f>
        <v>75200</v>
      </c>
      <c r="H332" s="258">
        <f>D337+D342</f>
        <v>1804.8</v>
      </c>
    </row>
    <row r="333" spans="1:8">
      <c r="A333" s="197" t="s">
        <v>56</v>
      </c>
      <c r="B333" s="47">
        <f>'приложение 2 культура '!B423</f>
        <v>22</v>
      </c>
      <c r="C333" s="198">
        <f t="shared" ref="C333:C334" si="111">D333/B333/12*1000</f>
        <v>48960.606060606064</v>
      </c>
      <c r="D333" s="266">
        <f>'приложение 2 культура '!C423</f>
        <v>12925.6</v>
      </c>
      <c r="E333" s="175">
        <f>C333/C333</f>
        <v>1</v>
      </c>
      <c r="F333" s="258">
        <f t="shared" ref="F333:F334" si="112">B338+B343</f>
        <v>22</v>
      </c>
      <c r="G333" s="258">
        <f t="shared" ref="G333:G334" si="113">H333/F333/12*1000</f>
        <v>48960.606060606064</v>
      </c>
      <c r="H333" s="258">
        <f t="shared" ref="H333:H334" si="114">D338+D343</f>
        <v>12925.6</v>
      </c>
    </row>
    <row r="334" spans="1:8">
      <c r="A334" s="197" t="s">
        <v>57</v>
      </c>
      <c r="B334" s="47">
        <f>'приложение 2 культура '!B424</f>
        <v>23.2</v>
      </c>
      <c r="C334" s="198">
        <f t="shared" si="111"/>
        <v>22048.491379310344</v>
      </c>
      <c r="D334" s="266">
        <f>'приложение 2 культура '!C424</f>
        <v>6138.3</v>
      </c>
      <c r="E334" s="175">
        <f>C334/C333</f>
        <v>0.45033125921720696</v>
      </c>
      <c r="F334" s="258">
        <f t="shared" si="112"/>
        <v>23.2</v>
      </c>
      <c r="G334" s="258">
        <f t="shared" si="113"/>
        <v>22048.491379310344</v>
      </c>
      <c r="H334" s="258">
        <f t="shared" si="114"/>
        <v>6138.3</v>
      </c>
    </row>
    <row r="335" spans="1:8">
      <c r="A335" s="65" t="s">
        <v>58</v>
      </c>
      <c r="B335" s="47"/>
      <c r="C335" s="42"/>
      <c r="D335" s="266"/>
      <c r="E335" s="176"/>
    </row>
    <row r="336" spans="1:8" ht="47.25">
      <c r="A336" s="69" t="s">
        <v>125</v>
      </c>
      <c r="B336" s="67"/>
      <c r="C336" s="42"/>
      <c r="D336" s="268"/>
      <c r="E336" s="41"/>
    </row>
    <row r="337" spans="1:8">
      <c r="A337" s="64" t="s">
        <v>55</v>
      </c>
      <c r="B337" s="203">
        <f>'приложение 2 культура '!B410</f>
        <v>1</v>
      </c>
      <c r="C337" s="193">
        <f>D337/B337/12*1000</f>
        <v>71024.999999999985</v>
      </c>
      <c r="D337" s="268">
        <f>'приложение 2 культура '!C410</f>
        <v>852.3</v>
      </c>
      <c r="E337" s="41">
        <f>C337/C338</f>
        <v>1.6196121069644425</v>
      </c>
    </row>
    <row r="338" spans="1:8">
      <c r="A338" s="64" t="s">
        <v>56</v>
      </c>
      <c r="B338" s="203">
        <f>'приложение 2 культура '!B411</f>
        <v>9.6999999999999993</v>
      </c>
      <c r="C338" s="193">
        <f t="shared" ref="C338:C339" si="115">D338/B338/12*1000</f>
        <v>43853.092783505163</v>
      </c>
      <c r="D338" s="268">
        <f>'приложение 2 культура '!C411</f>
        <v>5104.5</v>
      </c>
      <c r="E338" s="41">
        <f>C338/C338</f>
        <v>1</v>
      </c>
    </row>
    <row r="339" spans="1:8">
      <c r="A339" s="64" t="s">
        <v>57</v>
      </c>
      <c r="B339" s="203">
        <f>'приложение 2 культура '!B412</f>
        <v>5.8</v>
      </c>
      <c r="C339" s="193">
        <f t="shared" si="115"/>
        <v>21834.77011494253</v>
      </c>
      <c r="D339" s="268">
        <f>'приложение 2 культура '!C412</f>
        <v>1519.7</v>
      </c>
      <c r="E339" s="41">
        <f>C339/C338</f>
        <v>0.49790718804570672</v>
      </c>
    </row>
    <row r="340" spans="1:8">
      <c r="A340" s="50" t="s">
        <v>61</v>
      </c>
      <c r="B340" s="68"/>
      <c r="C340" s="42"/>
      <c r="D340" s="268"/>
      <c r="E340" s="41"/>
    </row>
    <row r="341" spans="1:8" ht="31.5">
      <c r="A341" s="69" t="s">
        <v>126</v>
      </c>
      <c r="B341" s="67"/>
      <c r="C341" s="42"/>
      <c r="D341" s="268"/>
      <c r="E341" s="41"/>
    </row>
    <row r="342" spans="1:8">
      <c r="A342" s="64" t="s">
        <v>55</v>
      </c>
      <c r="B342" s="203">
        <f>'приложение 2 культура '!B416</f>
        <v>1</v>
      </c>
      <c r="C342" s="193">
        <f>D342/B342/12*1000</f>
        <v>79375</v>
      </c>
      <c r="D342" s="268">
        <f>'приложение 2 культура '!C416</f>
        <v>952.5</v>
      </c>
      <c r="E342" s="41">
        <f>C342/C343</f>
        <v>1.4979670378846965</v>
      </c>
    </row>
    <row r="343" spans="1:8">
      <c r="A343" s="64" t="s">
        <v>56</v>
      </c>
      <c r="B343" s="203">
        <f>'приложение 2 культура '!B417</f>
        <v>12.3</v>
      </c>
      <c r="C343" s="193">
        <f t="shared" ref="C343:C344" si="116">D343/B343/12*1000</f>
        <v>52988.482384823845</v>
      </c>
      <c r="D343" s="268">
        <f>'приложение 2 культура '!C417</f>
        <v>7821.1</v>
      </c>
      <c r="E343" s="41">
        <f>C343/C343</f>
        <v>1</v>
      </c>
    </row>
    <row r="344" spans="1:8">
      <c r="A344" s="64" t="s">
        <v>57</v>
      </c>
      <c r="B344" s="203">
        <f>'приложение 2 культура '!B418</f>
        <v>17.399999999999999</v>
      </c>
      <c r="C344" s="193">
        <f t="shared" si="116"/>
        <v>22119.731800766287</v>
      </c>
      <c r="D344" s="268">
        <f>'приложение 2 культура '!C418</f>
        <v>4618.6000000000004</v>
      </c>
      <c r="E344" s="41">
        <f>C344/C343</f>
        <v>0.41744414644910616</v>
      </c>
    </row>
    <row r="345" spans="1:8" ht="19.5">
      <c r="A345" s="838" t="s">
        <v>35</v>
      </c>
      <c r="B345" s="839"/>
      <c r="C345" s="839"/>
      <c r="D345" s="839"/>
      <c r="E345" s="839"/>
    </row>
    <row r="346" spans="1:8">
      <c r="A346" s="197" t="s">
        <v>55</v>
      </c>
      <c r="B346" s="47">
        <f>'приложение 2 культура '!B549</f>
        <v>18.900000000000002</v>
      </c>
      <c r="C346" s="198">
        <f>D346/B346/12*1000</f>
        <v>44578.483245149917</v>
      </c>
      <c r="D346" s="266">
        <f>'приложение 2 культура '!C549</f>
        <v>10110.400000000001</v>
      </c>
      <c r="E346" s="175">
        <f>C346/C347</f>
        <v>1.2895973702511065</v>
      </c>
      <c r="F346" s="294" t="e">
        <f>#REF!+B355</f>
        <v>#REF!</v>
      </c>
      <c r="G346" s="258" t="e">
        <f>H346/F346/12*1000</f>
        <v>#REF!</v>
      </c>
      <c r="H346" s="294" t="e">
        <f>#REF!+D355</f>
        <v>#REF!</v>
      </c>
    </row>
    <row r="347" spans="1:8">
      <c r="A347" s="197" t="s">
        <v>56</v>
      </c>
      <c r="B347" s="47">
        <f>'приложение 2 культура '!B550</f>
        <v>151.9</v>
      </c>
      <c r="C347" s="198">
        <f t="shared" ref="C347:C348" si="117">D347/B347/12*1000</f>
        <v>34567.752907614667</v>
      </c>
      <c r="D347" s="266">
        <f>'приложение 2 культура '!C550</f>
        <v>63010.100000000013</v>
      </c>
      <c r="E347" s="175">
        <f>C347/C347</f>
        <v>1</v>
      </c>
      <c r="F347" s="294" t="e">
        <f>#REF!+B356</f>
        <v>#REF!</v>
      </c>
      <c r="G347" s="258" t="e">
        <f t="shared" ref="G347:G348" si="118">H347/F347/12*1000</f>
        <v>#REF!</v>
      </c>
      <c r="H347" s="294" t="e">
        <f>#REF!+D356</f>
        <v>#REF!</v>
      </c>
    </row>
    <row r="348" spans="1:8">
      <c r="A348" s="197" t="s">
        <v>57</v>
      </c>
      <c r="B348" s="47">
        <f>'приложение 2 культура '!B551</f>
        <v>53.3</v>
      </c>
      <c r="C348" s="198">
        <f t="shared" si="117"/>
        <v>20376.172607879926</v>
      </c>
      <c r="D348" s="266">
        <f>'приложение 2 культура '!C551</f>
        <v>13032.6</v>
      </c>
      <c r="E348" s="175">
        <f>C348/C347</f>
        <v>0.58945609401736421</v>
      </c>
      <c r="F348" s="294" t="e">
        <f>#REF!+B357</f>
        <v>#REF!</v>
      </c>
      <c r="G348" s="258" t="e">
        <f t="shared" si="118"/>
        <v>#REF!</v>
      </c>
      <c r="H348" s="294" t="e">
        <f>#REF!+D357</f>
        <v>#REF!</v>
      </c>
    </row>
    <row r="349" spans="1:8">
      <c r="A349" s="65" t="s">
        <v>58</v>
      </c>
      <c r="B349" s="67"/>
      <c r="C349" s="42"/>
      <c r="D349" s="268"/>
      <c r="E349" s="41"/>
    </row>
    <row r="350" spans="1:8" ht="64.5" customHeight="1">
      <c r="A350" s="58" t="str">
        <f>'приложение 2 культура '!A426</f>
        <v>Муниципальное бюджетное учреждение "Межпоселенческая центральная библиотека Томского района" (МБУ "МЦБТР")</v>
      </c>
      <c r="B350" s="54"/>
      <c r="C350" s="177"/>
      <c r="D350" s="269"/>
      <c r="E350" s="53"/>
    </row>
    <row r="351" spans="1:8">
      <c r="A351" s="64" t="s">
        <v>55</v>
      </c>
      <c r="B351" s="68">
        <f>'приложение 2 культура '!B429</f>
        <v>1</v>
      </c>
      <c r="C351" s="193">
        <f>D351/B351/12*1000</f>
        <v>55408.333333333328</v>
      </c>
      <c r="D351" s="264">
        <f>'приложение 2 культура '!C429</f>
        <v>664.9</v>
      </c>
      <c r="E351" s="41">
        <f>C351/C352</f>
        <v>1.5916160106776538</v>
      </c>
    </row>
    <row r="352" spans="1:8">
      <c r="A352" s="64" t="s">
        <v>56</v>
      </c>
      <c r="B352" s="68">
        <f>'приложение 2 культура '!B430</f>
        <v>49.5</v>
      </c>
      <c r="C352" s="193">
        <f t="shared" ref="C352:C353" si="119">D352/B352/12*1000</f>
        <v>34812.626262626261</v>
      </c>
      <c r="D352" s="264">
        <f>'приложение 2 культура '!C430</f>
        <v>20678.7</v>
      </c>
      <c r="E352" s="41">
        <f>C352/C352</f>
        <v>1</v>
      </c>
    </row>
    <row r="353" spans="1:5">
      <c r="A353" s="64" t="s">
        <v>57</v>
      </c>
      <c r="B353" s="68">
        <f>'приложение 2 культура '!B431</f>
        <v>3</v>
      </c>
      <c r="C353" s="193">
        <f t="shared" si="119"/>
        <v>28683.333333333332</v>
      </c>
      <c r="D353" s="264">
        <f>'приложение 2 культура '!C431</f>
        <v>1032.5999999999999</v>
      </c>
      <c r="E353" s="41">
        <f>C353/C352</f>
        <v>0.8239347734625484</v>
      </c>
    </row>
    <row r="354" spans="1:5">
      <c r="A354" s="50" t="s">
        <v>61</v>
      </c>
      <c r="B354" s="67"/>
      <c r="C354" s="42"/>
      <c r="D354" s="268"/>
      <c r="E354" s="41"/>
    </row>
    <row r="355" spans="1:5">
      <c r="A355" s="64" t="s">
        <v>55</v>
      </c>
      <c r="B355" s="47">
        <f>B359+B363+B367+B371+B375+B379+B383+B387+B391+B395+B399+B403+B407+B411+B415+B419+B423+B427+B431</f>
        <v>17.900000000000002</v>
      </c>
      <c r="C355" s="191">
        <f>D355/B355/12*1000</f>
        <v>43973.463687150834</v>
      </c>
      <c r="D355" s="266">
        <f>D359+D363+D367+D371+D375+D379+D383+D387+D391+D395+D399+D403+D407+D411+D415+D419+D423+D427+D431</f>
        <v>9445.5</v>
      </c>
      <c r="E355" s="176">
        <f>C355/C356</f>
        <v>1.2764659845592385</v>
      </c>
    </row>
    <row r="356" spans="1:5">
      <c r="A356" s="64" t="s">
        <v>56</v>
      </c>
      <c r="B356" s="47">
        <f t="shared" ref="B356:B357" si="120">B360+B364+B368+B372+B376+B380+B384+B388+B392+B396+B400+B404+B408+B412+B416+B420+B424+B428+B432</f>
        <v>102.4</v>
      </c>
      <c r="C356" s="191">
        <f t="shared" ref="C356:C357" si="121">D356/B356/12*1000</f>
        <v>34449.381510416664</v>
      </c>
      <c r="D356" s="266">
        <f t="shared" ref="D356:D357" si="122">D360+D364+D368+D372+D376+D380+D384+D388+D392+D396+D400+D404+D408+D412+D416+D420+D424+D428+D432</f>
        <v>42331.399999999994</v>
      </c>
      <c r="E356" s="176">
        <f>C356/C356</f>
        <v>1</v>
      </c>
    </row>
    <row r="357" spans="1:5">
      <c r="A357" s="64" t="s">
        <v>57</v>
      </c>
      <c r="B357" s="47">
        <f t="shared" si="120"/>
        <v>50.3</v>
      </c>
      <c r="C357" s="191">
        <f t="shared" si="121"/>
        <v>19880.715705765408</v>
      </c>
      <c r="D357" s="266">
        <f t="shared" si="122"/>
        <v>12000</v>
      </c>
      <c r="E357" s="176">
        <f>C357/C356</f>
        <v>0.57709935081864849</v>
      </c>
    </row>
    <row r="358" spans="1:5" ht="39" customHeight="1">
      <c r="A358" s="58" t="str">
        <f>'приложение 2 культура '!A432</f>
        <v>Муниципальное бюджетное учреждение "Дом культуры с.Рыбалово"</v>
      </c>
      <c r="B358" s="54"/>
      <c r="C358" s="177"/>
      <c r="D358" s="269"/>
      <c r="E358" s="53"/>
    </row>
    <row r="359" spans="1:5">
      <c r="A359" s="64" t="s">
        <v>55</v>
      </c>
      <c r="B359" s="67">
        <f>'приложение 2 культура '!B435</f>
        <v>1</v>
      </c>
      <c r="C359" s="193">
        <f>D359/B359/12*1000</f>
        <v>43708.333333333336</v>
      </c>
      <c r="D359" s="264">
        <f>'приложение 2 культура '!C435</f>
        <v>524.5</v>
      </c>
      <c r="E359" s="41">
        <f>C359/C360</f>
        <v>1.2822879784184793</v>
      </c>
    </row>
    <row r="360" spans="1:5">
      <c r="A360" s="64" t="s">
        <v>56</v>
      </c>
      <c r="B360" s="67">
        <f>'приложение 2 культура '!B436</f>
        <v>2.9</v>
      </c>
      <c r="C360" s="193">
        <f t="shared" ref="C360:C361" si="123">D360/B360/12*1000</f>
        <v>34086.206896551725</v>
      </c>
      <c r="D360" s="264">
        <f>'приложение 2 культура '!C436</f>
        <v>1186.2</v>
      </c>
      <c r="E360" s="41">
        <f>C360/C360</f>
        <v>1</v>
      </c>
    </row>
    <row r="361" spans="1:5">
      <c r="A361" s="64" t="s">
        <v>57</v>
      </c>
      <c r="B361" s="67">
        <f>'приложение 2 культура '!B437</f>
        <v>5</v>
      </c>
      <c r="C361" s="193">
        <f t="shared" si="123"/>
        <v>18295</v>
      </c>
      <c r="D361" s="264">
        <f>'приложение 2 культура '!C437</f>
        <v>1097.7</v>
      </c>
      <c r="E361" s="41">
        <f>C361/C360</f>
        <v>0.53672736469398075</v>
      </c>
    </row>
    <row r="362" spans="1:5" ht="66.75" customHeight="1">
      <c r="A362" s="58" t="str">
        <f>'приложение 2 культура '!A438</f>
        <v xml:space="preserve">Муниципальное бюджетное учреждение "Центральный Сельский спортивно-досуговый комплекс" Зоркальцевского сельского поселения </v>
      </c>
      <c r="B362" s="54"/>
      <c r="C362" s="177"/>
      <c r="D362" s="269"/>
      <c r="E362" s="53"/>
    </row>
    <row r="363" spans="1:5">
      <c r="A363" s="64" t="s">
        <v>55</v>
      </c>
      <c r="B363" s="68">
        <f>'приложение 2 культура '!B441</f>
        <v>1</v>
      </c>
      <c r="C363" s="193">
        <f>D363/B363/12*1000</f>
        <v>41508.333333333336</v>
      </c>
      <c r="D363" s="264">
        <f>'приложение 2 культура '!C441</f>
        <v>498.1</v>
      </c>
      <c r="E363" s="41">
        <f>C363/C364</f>
        <v>1.189552272118561</v>
      </c>
    </row>
    <row r="364" spans="1:5">
      <c r="A364" s="64" t="s">
        <v>56</v>
      </c>
      <c r="B364" s="68">
        <f>'приложение 2 культура '!B442</f>
        <v>10.7</v>
      </c>
      <c r="C364" s="193">
        <f t="shared" ref="C364:C365" si="124">D364/B364/12*1000</f>
        <v>34894.080996884732</v>
      </c>
      <c r="D364" s="264">
        <f>'приложение 2 культура '!C442</f>
        <v>4480.3999999999996</v>
      </c>
      <c r="E364" s="41">
        <f>C364/C364</f>
        <v>1</v>
      </c>
    </row>
    <row r="365" spans="1:5">
      <c r="A365" s="64" t="s">
        <v>57</v>
      </c>
      <c r="B365" s="68">
        <f>'приложение 2 культура '!B443</f>
        <v>3.5</v>
      </c>
      <c r="C365" s="193">
        <f t="shared" si="124"/>
        <v>22857.142857142859</v>
      </c>
      <c r="D365" s="264">
        <f>'приложение 2 культура '!C443</f>
        <v>960</v>
      </c>
      <c r="E365" s="41">
        <f>C365/C364</f>
        <v>0.65504355478464948</v>
      </c>
    </row>
    <row r="366" spans="1:5" ht="31.5">
      <c r="A366" s="58" t="str">
        <f>'приложение 2 культура '!A444</f>
        <v>Муниципальное бюджетное учреждение культуры "Дом культуры с.Томское "</v>
      </c>
      <c r="B366" s="54"/>
      <c r="C366" s="177"/>
      <c r="D366" s="269"/>
      <c r="E366" s="53"/>
    </row>
    <row r="367" spans="1:5">
      <c r="A367" s="64" t="s">
        <v>55</v>
      </c>
      <c r="B367" s="68">
        <f>'приложение 2 культура '!B447</f>
        <v>1</v>
      </c>
      <c r="C367" s="193">
        <f>D367/B367/12*1000</f>
        <v>41725</v>
      </c>
      <c r="D367" s="264">
        <f>'приложение 2 культура '!C447</f>
        <v>500.7</v>
      </c>
      <c r="E367" s="41">
        <f>C367/C368</f>
        <v>1.0391886792452829</v>
      </c>
    </row>
    <row r="368" spans="1:5">
      <c r="A368" s="64" t="s">
        <v>56</v>
      </c>
      <c r="B368" s="68">
        <f>'приложение 2 культура '!B448</f>
        <v>1.1000000000000001</v>
      </c>
      <c r="C368" s="193">
        <f t="shared" ref="C368:C369" si="125">D368/B368/12*1000</f>
        <v>40151.515151515152</v>
      </c>
      <c r="D368" s="264">
        <f>'приложение 2 культура '!C448</f>
        <v>530</v>
      </c>
      <c r="E368" s="41">
        <f>C368/C368</f>
        <v>1</v>
      </c>
    </row>
    <row r="369" spans="1:5">
      <c r="A369" s="64" t="s">
        <v>57</v>
      </c>
      <c r="B369" s="68">
        <f>'приложение 2 культура '!B449</f>
        <v>0</v>
      </c>
      <c r="C369" s="193" t="e">
        <f t="shared" si="125"/>
        <v>#DIV/0!</v>
      </c>
      <c r="D369" s="264">
        <f>'приложение 2 культура '!C449</f>
        <v>0</v>
      </c>
      <c r="E369" s="41" t="e">
        <f>C369/C368</f>
        <v>#DIV/0!</v>
      </c>
    </row>
    <row r="370" spans="1:5" ht="33" customHeight="1">
      <c r="A370" s="58" t="str">
        <f>'приложение 2 культура '!A450</f>
        <v>Муниципальное бюджетное учреждение Дом культуры д. Воронино</v>
      </c>
      <c r="B370" s="54"/>
      <c r="C370" s="177"/>
      <c r="D370" s="269"/>
      <c r="E370" s="53"/>
    </row>
    <row r="371" spans="1:5">
      <c r="A371" s="64" t="s">
        <v>55</v>
      </c>
      <c r="B371" s="68">
        <f>'приложение 2 культура '!B453</f>
        <v>1</v>
      </c>
      <c r="C371" s="193">
        <f>D371/B371/12*1000</f>
        <v>50241.666666666664</v>
      </c>
      <c r="D371" s="264">
        <f>'приложение 2 культура '!C453</f>
        <v>602.9</v>
      </c>
      <c r="E371" s="41">
        <f>C371/C372</f>
        <v>1.415922968529826</v>
      </c>
    </row>
    <row r="372" spans="1:5">
      <c r="A372" s="64" t="s">
        <v>56</v>
      </c>
      <c r="B372" s="68">
        <f>'приложение 2 культура '!B454</f>
        <v>3.5</v>
      </c>
      <c r="C372" s="193">
        <f t="shared" ref="C372:C373" si="126">D372/B372/12*1000</f>
        <v>35483.333333333336</v>
      </c>
      <c r="D372" s="264">
        <f>'приложение 2 культура '!C454</f>
        <v>1490.3</v>
      </c>
      <c r="E372" s="41">
        <f>C372/C372</f>
        <v>1</v>
      </c>
    </row>
    <row r="373" spans="1:5">
      <c r="A373" s="64" t="s">
        <v>57</v>
      </c>
      <c r="B373" s="68">
        <f>'приложение 2 культура '!B455</f>
        <v>1.4</v>
      </c>
      <c r="C373" s="193">
        <f t="shared" si="126"/>
        <v>26636.904761904763</v>
      </c>
      <c r="D373" s="264">
        <f>'приложение 2 культура '!C455</f>
        <v>447.5</v>
      </c>
      <c r="E373" s="41">
        <f>C373/C372</f>
        <v>0.7506877809836946</v>
      </c>
    </row>
    <row r="374" spans="1:5" ht="67.5" customHeight="1">
      <c r="A374" s="58" t="str">
        <f>'приложение 2 культура '!A456</f>
        <v>Муниципальное бюджетное учреждение муниципального образования "Межениновское сельское поселение" "Сельский Дом культуры с.Межениновка"</v>
      </c>
      <c r="B374" s="54"/>
      <c r="C374" s="177"/>
      <c r="D374" s="269"/>
      <c r="E374" s="53"/>
    </row>
    <row r="375" spans="1:5">
      <c r="A375" s="64" t="s">
        <v>55</v>
      </c>
      <c r="B375" s="68">
        <f>'приложение 2 культура '!B459</f>
        <v>1</v>
      </c>
      <c r="C375" s="193">
        <f>D375/B375/12*1000</f>
        <v>40275</v>
      </c>
      <c r="D375" s="264">
        <f>'приложение 2 культура '!C459</f>
        <v>483.3</v>
      </c>
      <c r="E375" s="41">
        <f>C375/C376</f>
        <v>1.2311493784389649</v>
      </c>
    </row>
    <row r="376" spans="1:5">
      <c r="A376" s="64" t="s">
        <v>56</v>
      </c>
      <c r="B376" s="68">
        <f>'приложение 2 культура '!B460</f>
        <v>2.5</v>
      </c>
      <c r="C376" s="193">
        <f t="shared" ref="C376:C377" si="127">D376/B376/12*1000</f>
        <v>32713.333333333332</v>
      </c>
      <c r="D376" s="264">
        <f>'приложение 2 культура '!C460</f>
        <v>981.4</v>
      </c>
      <c r="E376" s="41">
        <f>C376/C376</f>
        <v>1</v>
      </c>
    </row>
    <row r="377" spans="1:5">
      <c r="A377" s="64" t="s">
        <v>57</v>
      </c>
      <c r="B377" s="68">
        <f>'приложение 2 культура '!B461</f>
        <v>0</v>
      </c>
      <c r="C377" s="193" t="e">
        <f t="shared" si="127"/>
        <v>#DIV/0!</v>
      </c>
      <c r="D377" s="264">
        <f>'приложение 2 культура '!C461</f>
        <v>0</v>
      </c>
      <c r="E377" s="41" t="e">
        <f>C377/C376</f>
        <v>#DIV/0!</v>
      </c>
    </row>
    <row r="378" spans="1:5" ht="47.25">
      <c r="A378" s="58" t="str">
        <f>'приложение 2 культура '!A462</f>
        <v>Муниципальное бюджетное учреждение "Центральный Дом культуры п.Молодежный"</v>
      </c>
      <c r="B378" s="54"/>
      <c r="C378" s="177"/>
      <c r="D378" s="269"/>
      <c r="E378" s="53"/>
    </row>
    <row r="379" spans="1:5">
      <c r="A379" s="64" t="s">
        <v>55</v>
      </c>
      <c r="B379" s="68">
        <f>'приложение 2 культура '!B465</f>
        <v>1</v>
      </c>
      <c r="C379" s="193">
        <f>D379/B379/12*1000</f>
        <v>46675.000000000007</v>
      </c>
      <c r="D379" s="264">
        <f>'приложение 2 культура '!C465</f>
        <v>560.1</v>
      </c>
      <c r="E379" s="41">
        <f>C379/C380</f>
        <v>1.3117437351999794</v>
      </c>
    </row>
    <row r="380" spans="1:5">
      <c r="A380" s="64" t="s">
        <v>56</v>
      </c>
      <c r="B380" s="68">
        <f>'приложение 2 культура '!B466</f>
        <v>9</v>
      </c>
      <c r="C380" s="193">
        <f t="shared" ref="C380:C381" si="128">D380/B380/12*1000</f>
        <v>35582.407407407409</v>
      </c>
      <c r="D380" s="264">
        <f>'приложение 2 культура '!C466</f>
        <v>3842.9</v>
      </c>
      <c r="E380" s="41">
        <f>C380/C380</f>
        <v>1</v>
      </c>
    </row>
    <row r="381" spans="1:5">
      <c r="A381" s="64" t="s">
        <v>57</v>
      </c>
      <c r="B381" s="68">
        <f>'приложение 2 культура '!B467</f>
        <v>6.5</v>
      </c>
      <c r="C381" s="193">
        <f t="shared" si="128"/>
        <v>19301.282051282051</v>
      </c>
      <c r="D381" s="264">
        <f>'приложение 2 культура '!C467</f>
        <v>1505.5</v>
      </c>
      <c r="E381" s="41">
        <f>C381/C380</f>
        <v>0.54243890331220213</v>
      </c>
    </row>
    <row r="382" spans="1:5" ht="31.5">
      <c r="A382" s="58" t="str">
        <f>'приложение 2 культура '!A468</f>
        <v>Муниципальное бюджетное учреждение "клуб с.Корнилово"</v>
      </c>
      <c r="B382" s="54"/>
      <c r="C382" s="177"/>
      <c r="D382" s="269"/>
      <c r="E382" s="53"/>
    </row>
    <row r="383" spans="1:5">
      <c r="A383" s="64" t="s">
        <v>55</v>
      </c>
      <c r="B383" s="68">
        <f>'приложение 2 культура '!B471</f>
        <v>0.8</v>
      </c>
      <c r="C383" s="193">
        <f>D383/B383/12*1000</f>
        <v>31625</v>
      </c>
      <c r="D383" s="264">
        <f>'приложение 2 культура '!C471</f>
        <v>303.60000000000002</v>
      </c>
      <c r="E383" s="41">
        <f>C383/C384</f>
        <v>1.1253270538984828</v>
      </c>
    </row>
    <row r="384" spans="1:5">
      <c r="A384" s="64" t="s">
        <v>56</v>
      </c>
      <c r="B384" s="68">
        <f>'приложение 2 культура '!B472</f>
        <v>1.7</v>
      </c>
      <c r="C384" s="193">
        <f t="shared" ref="C384:C385" si="129">D384/B384/12*1000</f>
        <v>28102.941176470584</v>
      </c>
      <c r="D384" s="264">
        <f>'приложение 2 культура '!C472</f>
        <v>573.29999999999995</v>
      </c>
      <c r="E384" s="41">
        <f>C384/C384</f>
        <v>1</v>
      </c>
    </row>
    <row r="385" spans="1:5">
      <c r="A385" s="64" t="s">
        <v>57</v>
      </c>
      <c r="B385" s="68">
        <f>'приложение 2 культура '!B473</f>
        <v>0</v>
      </c>
      <c r="C385" s="193" t="e">
        <f t="shared" si="129"/>
        <v>#DIV/0!</v>
      </c>
      <c r="D385" s="264">
        <f>'приложение 2 культура '!C473</f>
        <v>0</v>
      </c>
      <c r="E385" s="41" t="e">
        <f>C385/C384</f>
        <v>#DIV/0!</v>
      </c>
    </row>
    <row r="386" spans="1:5" ht="51.75" customHeight="1">
      <c r="A386" s="58" t="str">
        <f>'приложение 2 культура '!A474</f>
        <v>Муниципальное бюджетное учреждение "Моряковский сельский культурный комплекс" с.Моряковка</v>
      </c>
      <c r="B386" s="54"/>
      <c r="C386" s="177"/>
      <c r="D386" s="269"/>
      <c r="E386" s="53"/>
    </row>
    <row r="387" spans="1:5">
      <c r="A387" s="64" t="s">
        <v>55</v>
      </c>
      <c r="B387" s="68">
        <f>'приложение 2 культура '!B477</f>
        <v>0</v>
      </c>
      <c r="C387" s="193" t="e">
        <f>D387/B387/12*1000</f>
        <v>#DIV/0!</v>
      </c>
      <c r="D387" s="264">
        <f>'приложение 2 культура '!C477</f>
        <v>0</v>
      </c>
      <c r="E387" s="41" t="e">
        <f>C387/C388</f>
        <v>#DIV/0!</v>
      </c>
    </row>
    <row r="388" spans="1:5">
      <c r="A388" s="64" t="s">
        <v>56</v>
      </c>
      <c r="B388" s="68">
        <f>'приложение 2 культура '!B478</f>
        <v>6</v>
      </c>
      <c r="C388" s="193">
        <f t="shared" ref="C388:C389" si="130">D388/B388/12*1000</f>
        <v>35430.555555555555</v>
      </c>
      <c r="D388" s="264">
        <f>'приложение 2 культура '!C478</f>
        <v>2551</v>
      </c>
      <c r="E388" s="41">
        <f>C388/C388</f>
        <v>1</v>
      </c>
    </row>
    <row r="389" spans="1:5">
      <c r="A389" s="64" t="s">
        <v>57</v>
      </c>
      <c r="B389" s="68">
        <f>'приложение 2 культура '!B479</f>
        <v>1.5</v>
      </c>
      <c r="C389" s="193">
        <f t="shared" si="130"/>
        <v>36955.555555555555</v>
      </c>
      <c r="D389" s="264">
        <f>'приложение 2 культура '!C479</f>
        <v>665.2</v>
      </c>
      <c r="E389" s="41">
        <f>C389/C388</f>
        <v>1.0430419443355547</v>
      </c>
    </row>
    <row r="390" spans="1:5" ht="47.25">
      <c r="A390" s="58" t="str">
        <f>'приложение 2 культура '!A480</f>
        <v>Муниципальное бюджетное учреждение культуры Дом культуры п. Зональная станция</v>
      </c>
      <c r="B390" s="54"/>
      <c r="C390" s="177"/>
      <c r="D390" s="269"/>
      <c r="E390" s="53"/>
    </row>
    <row r="391" spans="1:5">
      <c r="A391" s="64" t="s">
        <v>55</v>
      </c>
      <c r="B391" s="68">
        <f>'приложение 2 культура '!B483</f>
        <v>1</v>
      </c>
      <c r="C391" s="193">
        <f>D391/B391/12*1000</f>
        <v>40983.333333333336</v>
      </c>
      <c r="D391" s="264">
        <f>'приложение 2 культура '!C483</f>
        <v>491.8</v>
      </c>
      <c r="E391" s="41">
        <f>C391/C392</f>
        <v>1.0532158404718439</v>
      </c>
    </row>
    <row r="392" spans="1:5">
      <c r="A392" s="64" t="s">
        <v>56</v>
      </c>
      <c r="B392" s="68">
        <f>'приложение 2 культура '!B484</f>
        <v>6.1</v>
      </c>
      <c r="C392" s="193">
        <f t="shared" ref="C392:C393" si="131">D392/B392/12*1000</f>
        <v>38912.56830601093</v>
      </c>
      <c r="D392" s="264">
        <f>'приложение 2 культура '!C484</f>
        <v>2848.4</v>
      </c>
      <c r="E392" s="41">
        <f>C392/C392</f>
        <v>1</v>
      </c>
    </row>
    <row r="393" spans="1:5">
      <c r="A393" s="64" t="s">
        <v>57</v>
      </c>
      <c r="B393" s="68">
        <f>'приложение 2 культура '!B485</f>
        <v>0.8</v>
      </c>
      <c r="C393" s="193">
        <f t="shared" si="131"/>
        <v>35010.416666666664</v>
      </c>
      <c r="D393" s="264">
        <f>'приложение 2 культура '!C485</f>
        <v>336.1</v>
      </c>
      <c r="E393" s="41">
        <f>C393/C392</f>
        <v>0.8997200182558629</v>
      </c>
    </row>
    <row r="394" spans="1:5" ht="36.75" customHeight="1">
      <c r="A394" s="58" t="str">
        <f>'приложение 2 культура '!A486</f>
        <v>Муниципальное бюджетное учреждение "Социально-культурный центр "Мечта" "</v>
      </c>
      <c r="B394" s="54"/>
      <c r="C394" s="177"/>
      <c r="D394" s="269"/>
      <c r="E394" s="53"/>
    </row>
    <row r="395" spans="1:5">
      <c r="A395" s="64" t="s">
        <v>55</v>
      </c>
      <c r="B395" s="68">
        <f>'приложение 2 культура '!B489</f>
        <v>1</v>
      </c>
      <c r="C395" s="193">
        <f>D395/B395/12*1000</f>
        <v>41525</v>
      </c>
      <c r="D395" s="264">
        <f>'приложение 2 культура '!C489</f>
        <v>498.3</v>
      </c>
      <c r="E395" s="41">
        <f>C395/C396</f>
        <v>1.1418423464711276</v>
      </c>
    </row>
    <row r="396" spans="1:5">
      <c r="A396" s="64" t="s">
        <v>56</v>
      </c>
      <c r="B396" s="68">
        <f>'приложение 2 культура '!B490</f>
        <v>4.5</v>
      </c>
      <c r="C396" s="193">
        <f t="shared" ref="C396:C397" si="132">D396/B396/12*1000</f>
        <v>36366.666666666664</v>
      </c>
      <c r="D396" s="264">
        <f>'приложение 2 культура '!C490</f>
        <v>1963.8</v>
      </c>
      <c r="E396" s="41">
        <f>C396/C396</f>
        <v>1</v>
      </c>
    </row>
    <row r="397" spans="1:5">
      <c r="A397" s="64" t="s">
        <v>57</v>
      </c>
      <c r="B397" s="68">
        <f>'приложение 2 культура '!B491</f>
        <v>3.3</v>
      </c>
      <c r="C397" s="193">
        <f t="shared" si="132"/>
        <v>21959.595959595961</v>
      </c>
      <c r="D397" s="264">
        <f>'приложение 2 культура '!C491</f>
        <v>869.6</v>
      </c>
      <c r="E397" s="41">
        <f>C397/C396</f>
        <v>0.60383856900813826</v>
      </c>
    </row>
    <row r="398" spans="1:5" ht="47.25">
      <c r="A398" s="58" t="str">
        <f>'приложение 2 культура '!A492</f>
        <v>Муниципальное бюджетное учреждение "Наумовский сельский культурно-спортивный комплекс"</v>
      </c>
      <c r="B398" s="54"/>
      <c r="C398" s="177"/>
      <c r="D398" s="269"/>
      <c r="E398" s="53"/>
    </row>
    <row r="399" spans="1:5">
      <c r="A399" s="64" t="s">
        <v>55</v>
      </c>
      <c r="B399" s="68">
        <f>'приложение 2 культура '!B495</f>
        <v>1</v>
      </c>
      <c r="C399" s="193">
        <f>D399/B399/12*1000</f>
        <v>35266.666666666664</v>
      </c>
      <c r="D399" s="264">
        <f>'приложение 2 культура '!C495</f>
        <v>423.2</v>
      </c>
      <c r="E399" s="41">
        <f>C399/C400</f>
        <v>1.1742508324084351</v>
      </c>
    </row>
    <row r="400" spans="1:5">
      <c r="A400" s="64" t="s">
        <v>56</v>
      </c>
      <c r="B400" s="68">
        <f>'приложение 2 культура '!B496</f>
        <v>1</v>
      </c>
      <c r="C400" s="193">
        <f t="shared" ref="C400:C401" si="133">D400/B400/12*1000</f>
        <v>30033.333333333332</v>
      </c>
      <c r="D400" s="264">
        <f>'приложение 2 культура '!C496</f>
        <v>360.4</v>
      </c>
      <c r="E400" s="41">
        <f>C400/C400</f>
        <v>1</v>
      </c>
    </row>
    <row r="401" spans="1:5">
      <c r="A401" s="64" t="s">
        <v>57</v>
      </c>
      <c r="B401" s="68">
        <f>'приложение 2 культура '!B497</f>
        <v>0.5</v>
      </c>
      <c r="C401" s="193">
        <f t="shared" si="133"/>
        <v>15816.666666666668</v>
      </c>
      <c r="D401" s="264">
        <f>'приложение 2 культура '!C497</f>
        <v>94.9</v>
      </c>
      <c r="E401" s="41">
        <f>C401/C400</f>
        <v>0.52663706992230863</v>
      </c>
    </row>
    <row r="402" spans="1:5" ht="63">
      <c r="A402" s="58" t="str">
        <f>'приложение 2 культура '!A498</f>
        <v>Муниципальное бюджетное учреждение культуры Центр народного творчества и социально-культурной деятельности "Радуга"</v>
      </c>
      <c r="B402" s="54"/>
      <c r="C402" s="177"/>
      <c r="D402" s="269"/>
      <c r="E402" s="53"/>
    </row>
    <row r="403" spans="1:5">
      <c r="A403" s="64" t="s">
        <v>55</v>
      </c>
      <c r="B403" s="68">
        <f>'приложение 2 культура '!B501</f>
        <v>1</v>
      </c>
      <c r="C403" s="193">
        <f>D403/B403/12*1000</f>
        <v>50800.000000000007</v>
      </c>
      <c r="D403" s="264">
        <f>'приложение 2 культура '!C501</f>
        <v>609.6</v>
      </c>
      <c r="E403" s="41">
        <f>C403/C404</f>
        <v>1.3412703401919779</v>
      </c>
    </row>
    <row r="404" spans="1:5">
      <c r="A404" s="64" t="s">
        <v>56</v>
      </c>
      <c r="B404" s="68">
        <f>'приложение 2 культура '!B502</f>
        <v>9.1</v>
      </c>
      <c r="C404" s="193">
        <f t="shared" ref="C404:C405" si="134">D404/B404/12*1000</f>
        <v>37874.542124542124</v>
      </c>
      <c r="D404" s="264">
        <f>'приложение 2 культура '!C502</f>
        <v>4135.8999999999996</v>
      </c>
      <c r="E404" s="41">
        <f>C404/C404</f>
        <v>1</v>
      </c>
    </row>
    <row r="405" spans="1:5">
      <c r="A405" s="64" t="s">
        <v>57</v>
      </c>
      <c r="B405" s="68">
        <f>'приложение 2 культура '!B503</f>
        <v>5.5</v>
      </c>
      <c r="C405" s="193">
        <f t="shared" si="134"/>
        <v>18221.21212121212</v>
      </c>
      <c r="D405" s="264">
        <f>'приложение 2 культура '!C503</f>
        <v>1202.5999999999999</v>
      </c>
      <c r="E405" s="41">
        <f>C405/C404</f>
        <v>0.48109392481355051</v>
      </c>
    </row>
    <row r="406" spans="1:5" ht="47.25">
      <c r="A406" s="58" t="str">
        <f>'приложение 2 культура '!A504</f>
        <v>Муниципальное бюджетное учреждение "Социально-культурный центр Спасского поселения" (с.Коларово)</v>
      </c>
      <c r="B406" s="54"/>
      <c r="C406" s="177"/>
      <c r="D406" s="269"/>
      <c r="E406" s="53"/>
    </row>
    <row r="407" spans="1:5">
      <c r="A407" s="64" t="s">
        <v>55</v>
      </c>
      <c r="B407" s="68">
        <f>'приложение 2 культура '!B507</f>
        <v>1</v>
      </c>
      <c r="C407" s="193">
        <f>D407/B407/12*1000</f>
        <v>41991.666666666664</v>
      </c>
      <c r="D407" s="264">
        <f>'приложение 2 культура '!C507</f>
        <v>503.9</v>
      </c>
      <c r="E407" s="41">
        <f>C407/C408</f>
        <v>1.2313954983922828</v>
      </c>
    </row>
    <row r="408" spans="1:5">
      <c r="A408" s="64" t="s">
        <v>56</v>
      </c>
      <c r="B408" s="68">
        <f>'приложение 2 культура '!B508</f>
        <v>3.8</v>
      </c>
      <c r="C408" s="193">
        <f t="shared" ref="C408:C409" si="135">D408/B408/12*1000</f>
        <v>34100.877192982458</v>
      </c>
      <c r="D408" s="264">
        <f>'приложение 2 культура '!C508</f>
        <v>1555</v>
      </c>
      <c r="E408" s="41">
        <f>C408/C408</f>
        <v>1</v>
      </c>
    </row>
    <row r="409" spans="1:5">
      <c r="A409" s="64" t="s">
        <v>57</v>
      </c>
      <c r="B409" s="68">
        <f>'приложение 2 культура '!B509</f>
        <v>0.3</v>
      </c>
      <c r="C409" s="193">
        <f t="shared" si="135"/>
        <v>10500</v>
      </c>
      <c r="D409" s="264">
        <f>'приложение 2 культура '!C509</f>
        <v>37.799999999999997</v>
      </c>
      <c r="E409" s="41">
        <f>C409/C408</f>
        <v>0.30790996784565916</v>
      </c>
    </row>
    <row r="410" spans="1:5" ht="47.25">
      <c r="A410" s="58" t="str">
        <f>'приложение 2 культура '!A510</f>
        <v>Муниципальное бюджетное учреждение "Культурно-спортивный центр "Радость" п.Мирный</v>
      </c>
      <c r="B410" s="54"/>
      <c r="C410" s="177"/>
      <c r="D410" s="269"/>
      <c r="E410" s="53"/>
    </row>
    <row r="411" spans="1:5">
      <c r="A411" s="64" t="s">
        <v>55</v>
      </c>
      <c r="B411" s="68">
        <f>'приложение 2 культура '!B513</f>
        <v>1</v>
      </c>
      <c r="C411" s="193">
        <f>D411/B411/12*1000</f>
        <v>53283.333333333328</v>
      </c>
      <c r="D411" s="264">
        <f>'приложение 2 культура '!C513</f>
        <v>639.4</v>
      </c>
      <c r="E411" s="41">
        <f>C411/C412</f>
        <v>1.5171268334771353</v>
      </c>
    </row>
    <row r="412" spans="1:5">
      <c r="A412" s="64" t="s">
        <v>56</v>
      </c>
      <c r="B412" s="68">
        <f>'приложение 2 культура '!B514</f>
        <v>8.8000000000000007</v>
      </c>
      <c r="C412" s="193">
        <f t="shared" ref="C412:C413" si="136">D412/B412/12*1000</f>
        <v>35121.21212121212</v>
      </c>
      <c r="D412" s="264">
        <f>'приложение 2 культура '!C514</f>
        <v>3708.8</v>
      </c>
      <c r="E412" s="41">
        <f>C412/C412</f>
        <v>1</v>
      </c>
    </row>
    <row r="413" spans="1:5">
      <c r="A413" s="64" t="s">
        <v>57</v>
      </c>
      <c r="B413" s="68">
        <f>'приложение 2 культура '!B515</f>
        <v>1.8</v>
      </c>
      <c r="C413" s="193">
        <f t="shared" si="136"/>
        <v>28245.370370370369</v>
      </c>
      <c r="D413" s="264">
        <f>'приложение 2 культура '!C515</f>
        <v>610.1</v>
      </c>
      <c r="E413" s="41">
        <f>C413/C412</f>
        <v>0.80422538586904413</v>
      </c>
    </row>
    <row r="414" spans="1:5" ht="36" customHeight="1">
      <c r="A414" s="58" t="str">
        <f>'приложение 2 культура '!A516</f>
        <v>МБУК "Центр досуга Копыловского сельского поселения"</v>
      </c>
      <c r="B414" s="54"/>
      <c r="C414" s="177"/>
      <c r="D414" s="269"/>
      <c r="E414" s="53"/>
    </row>
    <row r="415" spans="1:5">
      <c r="A415" s="64" t="s">
        <v>55</v>
      </c>
      <c r="B415" s="68">
        <f>'приложение 2 культура '!B519</f>
        <v>1</v>
      </c>
      <c r="C415" s="193">
        <f>D415/B415/12*1000</f>
        <v>42091.666666666672</v>
      </c>
      <c r="D415" s="264">
        <f>'приложение 2 культура '!C519</f>
        <v>505.1</v>
      </c>
      <c r="E415" s="41">
        <f>C415/C416</f>
        <v>1.3015177701662319</v>
      </c>
    </row>
    <row r="416" spans="1:5">
      <c r="A416" s="64" t="s">
        <v>56</v>
      </c>
      <c r="B416" s="68">
        <f>'приложение 2 культура '!B520</f>
        <v>8.1999999999999993</v>
      </c>
      <c r="C416" s="193">
        <f t="shared" ref="C416:C417" si="137">D416/B416/12*1000</f>
        <v>32340.447154471549</v>
      </c>
      <c r="D416" s="264">
        <f>'приложение 2 культура '!C520</f>
        <v>3182.3</v>
      </c>
      <c r="E416" s="41">
        <f>C416/C416</f>
        <v>1</v>
      </c>
    </row>
    <row r="417" spans="1:5">
      <c r="A417" s="64" t="s">
        <v>57</v>
      </c>
      <c r="B417" s="68">
        <f>'приложение 2 культура '!B521</f>
        <v>6.6</v>
      </c>
      <c r="C417" s="193">
        <f t="shared" si="137"/>
        <v>16727.272727272728</v>
      </c>
      <c r="D417" s="264">
        <f>'приложение 2 культура '!C521</f>
        <v>1324.8</v>
      </c>
      <c r="E417" s="41">
        <f>C417/C416</f>
        <v>0.51722453457047923</v>
      </c>
    </row>
    <row r="418" spans="1:5" ht="47.25">
      <c r="A418" s="58" t="str">
        <f>'приложение 2 культура '!A522</f>
        <v>Муниципальное бюджетное учреждение культуры "Центр досуга" Заречного сельского поселения</v>
      </c>
      <c r="B418" s="54"/>
      <c r="C418" s="177"/>
      <c r="D418" s="269"/>
      <c r="E418" s="53"/>
    </row>
    <row r="419" spans="1:5">
      <c r="A419" s="64" t="s">
        <v>55</v>
      </c>
      <c r="B419" s="68">
        <f>'приложение 2 культура '!B525</f>
        <v>2</v>
      </c>
      <c r="C419" s="193">
        <f>D419/B419/12*1000</f>
        <v>44141.666666666672</v>
      </c>
      <c r="D419" s="264">
        <f>'приложение 2 культура '!C525</f>
        <v>1059.4000000000001</v>
      </c>
      <c r="E419" s="41">
        <f>C419/C420</f>
        <v>1.6617241268926664</v>
      </c>
    </row>
    <row r="420" spans="1:5">
      <c r="A420" s="64" t="s">
        <v>56</v>
      </c>
      <c r="B420" s="68">
        <f>'приложение 2 культура '!B526</f>
        <v>9.8000000000000007</v>
      </c>
      <c r="C420" s="193">
        <f t="shared" ref="C420:C421" si="138">D420/B420/12*1000</f>
        <v>26563.775510204083</v>
      </c>
      <c r="D420" s="264">
        <f>'приложение 2 культура '!C526</f>
        <v>3123.9</v>
      </c>
      <c r="E420" s="41">
        <f>C420/C420</f>
        <v>1</v>
      </c>
    </row>
    <row r="421" spans="1:5">
      <c r="A421" s="64" t="s">
        <v>57</v>
      </c>
      <c r="B421" s="68">
        <f>'приложение 2 культура '!B527</f>
        <v>6.5</v>
      </c>
      <c r="C421" s="193">
        <f t="shared" si="138"/>
        <v>18742.307692307695</v>
      </c>
      <c r="D421" s="264">
        <f>'приложение 2 культура '!C527</f>
        <v>1461.9</v>
      </c>
      <c r="E421" s="41">
        <f>C421/C420</f>
        <v>0.70555887980261367</v>
      </c>
    </row>
    <row r="422" spans="1:5" ht="51" customHeight="1">
      <c r="A422" s="58" t="str">
        <f>'приложение 2 культура '!A528</f>
        <v>Муниципальное бюджетное учреждение "Центральный Дом культуры с.Новорождественское"</v>
      </c>
      <c r="B422" s="54"/>
      <c r="C422" s="177"/>
      <c r="D422" s="269"/>
      <c r="E422" s="53"/>
    </row>
    <row r="423" spans="1:5">
      <c r="A423" s="64" t="s">
        <v>55</v>
      </c>
      <c r="B423" s="68">
        <f>'приложение 2 культура '!B531</f>
        <v>1</v>
      </c>
      <c r="C423" s="193">
        <f>D423/B423/12*1000</f>
        <v>46850</v>
      </c>
      <c r="D423" s="264">
        <f>'приложение 2 культура '!C531</f>
        <v>562.20000000000005</v>
      </c>
      <c r="E423" s="41">
        <f>C423/C424</f>
        <v>1.4143719696276649</v>
      </c>
    </row>
    <row r="424" spans="1:5">
      <c r="A424" s="64" t="s">
        <v>56</v>
      </c>
      <c r="B424" s="68">
        <f>'приложение 2 культура '!B532</f>
        <v>5.5</v>
      </c>
      <c r="C424" s="193">
        <f t="shared" ref="C424:C425" si="139">D424/B424/12*1000</f>
        <v>33124.242424242417</v>
      </c>
      <c r="D424" s="264">
        <f>'приложение 2 культура '!C532</f>
        <v>2186.1999999999998</v>
      </c>
      <c r="E424" s="41">
        <f>C424/C424</f>
        <v>1</v>
      </c>
    </row>
    <row r="425" spans="1:5">
      <c r="A425" s="64" t="s">
        <v>57</v>
      </c>
      <c r="B425" s="68">
        <f>'приложение 2 культура '!B533</f>
        <v>2.2999999999999998</v>
      </c>
      <c r="C425" s="193">
        <f t="shared" si="139"/>
        <v>15612.31884057971</v>
      </c>
      <c r="D425" s="264">
        <f>'приложение 2 культура '!C533</f>
        <v>430.9</v>
      </c>
      <c r="E425" s="41">
        <f>C425/C424</f>
        <v>0.471326065080167</v>
      </c>
    </row>
    <row r="426" spans="1:5" ht="31.5">
      <c r="A426" s="58" t="s">
        <v>290</v>
      </c>
      <c r="B426" s="68"/>
      <c r="C426" s="193"/>
      <c r="D426" s="264"/>
      <c r="E426" s="41"/>
    </row>
    <row r="427" spans="1:5">
      <c r="A427" s="64" t="s">
        <v>55</v>
      </c>
      <c r="B427" s="68">
        <f>'приложение 2 культура '!B537</f>
        <v>0.1</v>
      </c>
      <c r="C427" s="193">
        <f>D427/B427/12*1000</f>
        <v>39499.999999999993</v>
      </c>
      <c r="D427" s="264">
        <f>'приложение 2 культура '!C537</f>
        <v>47.4</v>
      </c>
      <c r="E427" s="41">
        <f>C427/C428</f>
        <v>1.1739196360879451</v>
      </c>
    </row>
    <row r="428" spans="1:5">
      <c r="A428" s="64" t="s">
        <v>56</v>
      </c>
      <c r="B428" s="68">
        <f>'приложение 2 культура '!B538</f>
        <v>4.9000000000000004</v>
      </c>
      <c r="C428" s="193">
        <f t="shared" ref="C428:C429" si="140">D428/B428/12*1000</f>
        <v>33647.959183673469</v>
      </c>
      <c r="D428" s="264">
        <f>'приложение 2 культура '!C538</f>
        <v>1978.5</v>
      </c>
      <c r="E428" s="41">
        <f>C428/C428</f>
        <v>1</v>
      </c>
    </row>
    <row r="429" spans="1:5">
      <c r="A429" s="64" t="s">
        <v>57</v>
      </c>
      <c r="B429" s="68">
        <f>'приложение 2 культура '!B539</f>
        <v>2.8</v>
      </c>
      <c r="C429" s="193">
        <f t="shared" si="140"/>
        <v>17127.976190476194</v>
      </c>
      <c r="D429" s="264">
        <f>'приложение 2 культура '!C539</f>
        <v>575.5</v>
      </c>
      <c r="E429" s="41">
        <f>C429/C428</f>
        <v>0.5090346221885268</v>
      </c>
    </row>
    <row r="430" spans="1:5" ht="39" customHeight="1">
      <c r="A430" s="58" t="str">
        <f>'приложение 2 культура '!A540</f>
        <v>Муниципальное бюджетное учреждение "Октябрьский Дом культуры"</v>
      </c>
      <c r="B430" s="54"/>
      <c r="C430" s="177"/>
      <c r="D430" s="269"/>
      <c r="E430" s="53"/>
    </row>
    <row r="431" spans="1:5">
      <c r="A431" s="64" t="s">
        <v>55</v>
      </c>
      <c r="B431" s="68">
        <f>'приложение 2 культура '!B543</f>
        <v>1</v>
      </c>
      <c r="C431" s="193">
        <f>D431/B431/12*1000</f>
        <v>52666.666666666664</v>
      </c>
      <c r="D431" s="264">
        <f>'приложение 2 культура '!C543</f>
        <v>632</v>
      </c>
      <c r="E431" s="41">
        <f>C431/C432</f>
        <v>1.2619350154292972</v>
      </c>
    </row>
    <row r="432" spans="1:5">
      <c r="A432" s="64" t="s">
        <v>56</v>
      </c>
      <c r="B432" s="68">
        <f>'приложение 2 культура '!B544</f>
        <v>3.3</v>
      </c>
      <c r="C432" s="193">
        <f t="shared" ref="C432:C433" si="141">D432/B432/12*1000</f>
        <v>41734.848484848495</v>
      </c>
      <c r="D432" s="264">
        <f>'приложение 2 культура '!C544</f>
        <v>1652.7</v>
      </c>
      <c r="E432" s="41">
        <f>C432/C432</f>
        <v>1</v>
      </c>
    </row>
    <row r="433" spans="1:8">
      <c r="A433" s="64" t="s">
        <v>57</v>
      </c>
      <c r="B433" s="68">
        <f>'приложение 2 культура '!B545</f>
        <v>2</v>
      </c>
      <c r="C433" s="193">
        <f t="shared" si="141"/>
        <v>15829.166666666666</v>
      </c>
      <c r="D433" s="264">
        <f>'приложение 2 культура '!C545</f>
        <v>379.9</v>
      </c>
      <c r="E433" s="41">
        <f>C433/C432</f>
        <v>0.3792793610455617</v>
      </c>
    </row>
    <row r="434" spans="1:8" ht="19.5">
      <c r="A434" s="838" t="s">
        <v>36</v>
      </c>
      <c r="B434" s="839"/>
      <c r="C434" s="839"/>
      <c r="D434" s="839"/>
      <c r="E434" s="839"/>
    </row>
    <row r="435" spans="1:8">
      <c r="A435" s="197" t="s">
        <v>55</v>
      </c>
      <c r="B435" s="47">
        <f>'приложение 2 культура '!B586</f>
        <v>5</v>
      </c>
      <c r="C435" s="198">
        <f>D435/B435/12*1000</f>
        <v>59319.999999999993</v>
      </c>
      <c r="D435" s="266">
        <f>'приложение 2 культура '!C586</f>
        <v>3559.2</v>
      </c>
      <c r="E435" s="175">
        <f>C435/C436</f>
        <v>1.1607653775374622</v>
      </c>
      <c r="F435" s="258">
        <f t="shared" ref="F435:H437" si="142">B440+B444</f>
        <v>5</v>
      </c>
      <c r="G435" s="258">
        <f>H435/F435/12*1000</f>
        <v>59319.999999999993</v>
      </c>
      <c r="H435" s="258">
        <f>D440+D444</f>
        <v>3559.2</v>
      </c>
    </row>
    <row r="436" spans="1:8">
      <c r="A436" s="197" t="s">
        <v>56</v>
      </c>
      <c r="B436" s="47">
        <f>'приложение 2 культура '!B587</f>
        <v>45.9</v>
      </c>
      <c r="C436" s="198">
        <f t="shared" ref="C436:C437" si="143">D436/B436/12*1000</f>
        <v>51104.212055192445</v>
      </c>
      <c r="D436" s="266">
        <f>'приложение 2 культура '!C587</f>
        <v>28148.2</v>
      </c>
      <c r="E436" s="175">
        <f>C436/C436</f>
        <v>1</v>
      </c>
      <c r="F436" s="258">
        <f t="shared" si="142"/>
        <v>45.9</v>
      </c>
      <c r="G436" s="258">
        <f t="shared" ref="G436:G437" si="144">H436/F436/12*1000</f>
        <v>51104.212055192445</v>
      </c>
      <c r="H436" s="258">
        <f t="shared" si="142"/>
        <v>28148.199999999997</v>
      </c>
    </row>
    <row r="437" spans="1:8">
      <c r="A437" s="197" t="s">
        <v>57</v>
      </c>
      <c r="B437" s="47">
        <f>'приложение 2 культура '!B588</f>
        <v>15.600000000000001</v>
      </c>
      <c r="C437" s="198">
        <f t="shared" si="143"/>
        <v>28875</v>
      </c>
      <c r="D437" s="266">
        <f>'приложение 2 культура '!C588</f>
        <v>5405.4000000000005</v>
      </c>
      <c r="E437" s="175">
        <f>C437/C436</f>
        <v>0.56502191969646376</v>
      </c>
      <c r="F437" s="258">
        <f t="shared" si="142"/>
        <v>15.600000000000001</v>
      </c>
      <c r="G437" s="258">
        <f t="shared" si="144"/>
        <v>28875</v>
      </c>
      <c r="H437" s="258">
        <f t="shared" si="142"/>
        <v>5405.4000000000005</v>
      </c>
    </row>
    <row r="438" spans="1:8">
      <c r="A438" s="65" t="s">
        <v>58</v>
      </c>
      <c r="B438" s="47"/>
      <c r="C438" s="46"/>
      <c r="D438" s="266"/>
      <c r="E438" s="176"/>
    </row>
    <row r="439" spans="1:8" ht="32.25" customHeight="1">
      <c r="A439" s="53" t="s">
        <v>128</v>
      </c>
      <c r="B439" s="61"/>
      <c r="C439" s="177"/>
      <c r="D439" s="267"/>
      <c r="E439" s="156"/>
    </row>
    <row r="440" spans="1:8">
      <c r="A440" s="64" t="s">
        <v>55</v>
      </c>
      <c r="B440" s="203">
        <f>'приложение 2 культура '!B556</f>
        <v>1</v>
      </c>
      <c r="C440" s="193">
        <f>D440/B440/12*1000</f>
        <v>71416.666666666672</v>
      </c>
      <c r="D440" s="268">
        <f>'приложение 2 культура '!C556</f>
        <v>857</v>
      </c>
      <c r="E440" s="41">
        <f>C440/C441</f>
        <v>1.3243946108966633</v>
      </c>
    </row>
    <row r="441" spans="1:8">
      <c r="A441" s="64" t="s">
        <v>56</v>
      </c>
      <c r="B441" s="203">
        <f>'приложение 2 культура '!B557</f>
        <v>22.7</v>
      </c>
      <c r="C441" s="193">
        <f t="shared" ref="C441:C442" si="145">D441/B441/12*1000</f>
        <v>53924.008810572697</v>
      </c>
      <c r="D441" s="268">
        <f>'приложение 2 культура '!C557</f>
        <v>14688.9</v>
      </c>
      <c r="E441" s="41">
        <f>C441/C441</f>
        <v>1</v>
      </c>
    </row>
    <row r="442" spans="1:8">
      <c r="A442" s="64" t="s">
        <v>57</v>
      </c>
      <c r="B442" s="203">
        <f>'приложение 2 культура '!B558</f>
        <v>0.8</v>
      </c>
      <c r="C442" s="193">
        <f t="shared" si="145"/>
        <v>34041.666666666664</v>
      </c>
      <c r="D442" s="268">
        <f>'приложение 2 культура '!C558</f>
        <v>326.8</v>
      </c>
      <c r="E442" s="41">
        <f>C442/C441</f>
        <v>0.63128961324537558</v>
      </c>
    </row>
    <row r="443" spans="1:8">
      <c r="A443" s="50" t="s">
        <v>61</v>
      </c>
      <c r="B443" s="67"/>
      <c r="C443" s="42"/>
      <c r="D443" s="268"/>
      <c r="E443" s="41"/>
    </row>
    <row r="444" spans="1:8">
      <c r="A444" s="64" t="s">
        <v>55</v>
      </c>
      <c r="B444" s="47">
        <f>B448+B452+B456+B460</f>
        <v>4</v>
      </c>
      <c r="C444" s="191">
        <f>D444/B444/12*1000</f>
        <v>56295.833333333328</v>
      </c>
      <c r="D444" s="266">
        <f>D448+D452+D456+D460</f>
        <v>2702.2</v>
      </c>
      <c r="E444" s="41">
        <f>C444/C445</f>
        <v>1.1644558037936594</v>
      </c>
    </row>
    <row r="445" spans="1:8">
      <c r="A445" s="64" t="s">
        <v>56</v>
      </c>
      <c r="B445" s="47">
        <f t="shared" ref="B445:D446" si="146">B449+B453+B457+B461</f>
        <v>23.2</v>
      </c>
      <c r="C445" s="191">
        <f t="shared" ref="C445:C446" si="147">D445/B445/12*1000</f>
        <v>48345.186781609191</v>
      </c>
      <c r="D445" s="266">
        <f t="shared" si="146"/>
        <v>13459.3</v>
      </c>
      <c r="E445" s="41">
        <f>C445/C445</f>
        <v>1</v>
      </c>
    </row>
    <row r="446" spans="1:8">
      <c r="A446" s="64" t="s">
        <v>57</v>
      </c>
      <c r="B446" s="47">
        <f t="shared" si="146"/>
        <v>14.8</v>
      </c>
      <c r="C446" s="191">
        <f t="shared" si="147"/>
        <v>28595.720720720721</v>
      </c>
      <c r="D446" s="266">
        <f t="shared" si="146"/>
        <v>5078.6000000000004</v>
      </c>
      <c r="E446" s="41">
        <f>C446/C445</f>
        <v>0.59149054175541449</v>
      </c>
    </row>
    <row r="447" spans="1:8" ht="31.5">
      <c r="A447" s="53" t="s">
        <v>129</v>
      </c>
      <c r="B447" s="54"/>
      <c r="C447" s="177"/>
      <c r="D447" s="269"/>
      <c r="E447" s="53"/>
    </row>
    <row r="448" spans="1:8">
      <c r="A448" s="64" t="s">
        <v>55</v>
      </c>
      <c r="B448" s="68">
        <f>'приложение 2 культура '!B562</f>
        <v>1</v>
      </c>
      <c r="C448" s="193">
        <f>D448/B448/12*1000</f>
        <v>62633.333333333336</v>
      </c>
      <c r="D448" s="264">
        <f>'приложение 2 культура '!C562</f>
        <v>751.6</v>
      </c>
      <c r="E448" s="41">
        <f>C448/C449</f>
        <v>1.3197950667272651</v>
      </c>
    </row>
    <row r="449" spans="1:8">
      <c r="A449" s="64" t="s">
        <v>56</v>
      </c>
      <c r="B449" s="68">
        <f>'приложение 2 культура '!B563</f>
        <v>8.5</v>
      </c>
      <c r="C449" s="193">
        <f t="shared" ref="C449:C450" si="148">D449/B449/12*1000</f>
        <v>47456.862745098042</v>
      </c>
      <c r="D449" s="264">
        <f>'приложение 2 культура '!C563</f>
        <v>4840.6000000000004</v>
      </c>
      <c r="E449" s="41">
        <f>C449/C449</f>
        <v>1</v>
      </c>
    </row>
    <row r="450" spans="1:8">
      <c r="A450" s="64" t="s">
        <v>57</v>
      </c>
      <c r="B450" s="68">
        <f>'приложение 2 культура '!B564</f>
        <v>1.6</v>
      </c>
      <c r="C450" s="193">
        <f t="shared" si="148"/>
        <v>33895.833333333328</v>
      </c>
      <c r="D450" s="264">
        <f>'приложение 2 культура '!C564</f>
        <v>650.79999999999995</v>
      </c>
      <c r="E450" s="41">
        <f>C450/C449</f>
        <v>0.71424513490063202</v>
      </c>
    </row>
    <row r="451" spans="1:8" ht="36.75" customHeight="1">
      <c r="A451" s="53" t="s">
        <v>130</v>
      </c>
      <c r="B451" s="54"/>
      <c r="C451" s="177"/>
      <c r="D451" s="269"/>
      <c r="E451" s="53"/>
    </row>
    <row r="452" spans="1:8">
      <c r="A452" s="64" t="s">
        <v>55</v>
      </c>
      <c r="B452" s="68">
        <f>'приложение 2 культура '!B568</f>
        <v>1</v>
      </c>
      <c r="C452" s="193">
        <f>D452/B452/12*1000</f>
        <v>52533.333333333328</v>
      </c>
      <c r="D452" s="264">
        <f>'приложение 2 культура '!C568</f>
        <v>630.4</v>
      </c>
      <c r="E452" s="41">
        <f>C452/C453</f>
        <v>1.2414030769230768</v>
      </c>
    </row>
    <row r="453" spans="1:8">
      <c r="A453" s="64" t="s">
        <v>56</v>
      </c>
      <c r="B453" s="68">
        <f>'приложение 2 культура '!B569</f>
        <v>1.6</v>
      </c>
      <c r="C453" s="193">
        <f t="shared" ref="C453:C454" si="149">D453/B453/12*1000</f>
        <v>42317.708333333336</v>
      </c>
      <c r="D453" s="264">
        <f>'приложение 2 культура '!C569</f>
        <v>812.5</v>
      </c>
      <c r="E453" s="41">
        <f>C453/C453</f>
        <v>1</v>
      </c>
    </row>
    <row r="454" spans="1:8">
      <c r="A454" s="64" t="s">
        <v>57</v>
      </c>
      <c r="B454" s="68">
        <f>'приложение 2 культура '!B570</f>
        <v>0.9</v>
      </c>
      <c r="C454" s="193">
        <f t="shared" si="149"/>
        <v>25972.222222222226</v>
      </c>
      <c r="D454" s="264">
        <f>'приложение 2 культура '!C570</f>
        <v>280.5</v>
      </c>
      <c r="E454" s="41">
        <f>C454/C453</f>
        <v>0.61374358974358978</v>
      </c>
    </row>
    <row r="455" spans="1:8" ht="36" customHeight="1">
      <c r="A455" s="53" t="s">
        <v>131</v>
      </c>
      <c r="B455" s="54"/>
      <c r="C455" s="177"/>
      <c r="D455" s="269"/>
      <c r="E455" s="53"/>
    </row>
    <row r="456" spans="1:8">
      <c r="A456" s="64" t="s">
        <v>55</v>
      </c>
      <c r="B456" s="68">
        <f>'приложение 2 культура '!B574</f>
        <v>1</v>
      </c>
      <c r="C456" s="193">
        <f>D456/B456/12*1000</f>
        <v>54108.333333333328</v>
      </c>
      <c r="D456" s="264">
        <f>'приложение 2 культура '!C574</f>
        <v>649.29999999999995</v>
      </c>
      <c r="E456" s="41">
        <f>C456/C457</f>
        <v>1.1174020788875885</v>
      </c>
    </row>
    <row r="457" spans="1:8">
      <c r="A457" s="64" t="s">
        <v>56</v>
      </c>
      <c r="B457" s="68">
        <f>'приложение 2 культура '!B575</f>
        <v>5</v>
      </c>
      <c r="C457" s="193">
        <f t="shared" ref="C457:C458" si="150">D457/B457/12*1000</f>
        <v>48423.333333333336</v>
      </c>
      <c r="D457" s="264">
        <f>'приложение 2 культура '!C575</f>
        <v>2905.4</v>
      </c>
      <c r="E457" s="41">
        <f>C457/C457</f>
        <v>1</v>
      </c>
    </row>
    <row r="458" spans="1:8">
      <c r="A458" s="64" t="s">
        <v>57</v>
      </c>
      <c r="B458" s="68">
        <f>'приложение 2 культура '!B576</f>
        <v>3</v>
      </c>
      <c r="C458" s="193">
        <f t="shared" si="150"/>
        <v>25477.777777777777</v>
      </c>
      <c r="D458" s="264">
        <f>'приложение 2 культура '!C576</f>
        <v>917.2</v>
      </c>
      <c r="E458" s="41">
        <f>C458/C457</f>
        <v>0.52614671531171842</v>
      </c>
    </row>
    <row r="459" spans="1:8" ht="50.25" customHeight="1">
      <c r="A459" s="53" t="s">
        <v>132</v>
      </c>
      <c r="B459" s="54"/>
      <c r="C459" s="177"/>
      <c r="D459" s="269"/>
      <c r="E459" s="53"/>
    </row>
    <row r="460" spans="1:8">
      <c r="A460" s="64" t="s">
        <v>55</v>
      </c>
      <c r="B460" s="68">
        <f>'приложение 2 культура '!B580</f>
        <v>1</v>
      </c>
      <c r="C460" s="193">
        <f>D460/B460/12*1000</f>
        <v>55908.333333333328</v>
      </c>
      <c r="D460" s="264">
        <f>'приложение 2 культура '!C580</f>
        <v>670.9</v>
      </c>
      <c r="E460" s="41">
        <f>C460/C461</f>
        <v>1.1088577375122428</v>
      </c>
    </row>
    <row r="461" spans="1:8">
      <c r="A461" s="64" t="s">
        <v>56</v>
      </c>
      <c r="B461" s="68">
        <f>'приложение 2 культура '!B581</f>
        <v>8.1</v>
      </c>
      <c r="C461" s="193">
        <f t="shared" ref="C461:C462" si="151">D461/B461/12*1000</f>
        <v>50419.753086419754</v>
      </c>
      <c r="D461" s="264">
        <f>'приложение 2 культура '!C581</f>
        <v>4900.8</v>
      </c>
      <c r="E461" s="41">
        <f>C461/C461</f>
        <v>1</v>
      </c>
    </row>
    <row r="462" spans="1:8">
      <c r="A462" s="64" t="s">
        <v>57</v>
      </c>
      <c r="B462" s="68">
        <f>'приложение 2 культура '!B582</f>
        <v>9.3000000000000007</v>
      </c>
      <c r="C462" s="193">
        <f t="shared" si="151"/>
        <v>28943.548387096773</v>
      </c>
      <c r="D462" s="264">
        <f>'приложение 2 культура '!C582</f>
        <v>3230.1</v>
      </c>
      <c r="E462" s="41">
        <f>C462/C461</f>
        <v>0.57405176771665978</v>
      </c>
    </row>
    <row r="463" spans="1:8" ht="19.5">
      <c r="A463" s="838" t="s">
        <v>38</v>
      </c>
      <c r="B463" s="839"/>
      <c r="C463" s="839"/>
      <c r="D463" s="839"/>
      <c r="E463" s="839"/>
    </row>
    <row r="464" spans="1:8">
      <c r="A464" s="197" t="s">
        <v>55</v>
      </c>
      <c r="B464" s="47">
        <f>'приложение 2 культура '!B611</f>
        <v>5</v>
      </c>
      <c r="C464" s="198">
        <f>D464/B464/12*1000</f>
        <v>48540</v>
      </c>
      <c r="D464" s="266">
        <f>'приложение 2 культура '!C611</f>
        <v>2912.4</v>
      </c>
      <c r="E464" s="175">
        <f>C464/C465</f>
        <v>1.471767296544455</v>
      </c>
      <c r="F464" s="258">
        <f>B469+B474+B479</f>
        <v>5</v>
      </c>
      <c r="G464" s="258">
        <f>H464/F464/12*1000</f>
        <v>48539.999999999993</v>
      </c>
      <c r="H464" s="258">
        <f>D469+D474+D479</f>
        <v>2912.3999999999996</v>
      </c>
    </row>
    <row r="465" spans="1:8">
      <c r="A465" s="197" t="s">
        <v>56</v>
      </c>
      <c r="B465" s="47">
        <f>'приложение 2 культура '!B612</f>
        <v>53.7</v>
      </c>
      <c r="C465" s="198">
        <f t="shared" ref="C465:C466" si="152">D465/B465/12*1000</f>
        <v>32980.757293606461</v>
      </c>
      <c r="D465" s="266">
        <f>'приложение 2 культура '!C612</f>
        <v>21252.800000000003</v>
      </c>
      <c r="E465" s="175">
        <f>C465/C465</f>
        <v>1</v>
      </c>
      <c r="F465" s="258">
        <f t="shared" ref="F465:H466" si="153">B470+B475+B480</f>
        <v>53.7</v>
      </c>
      <c r="G465" s="258">
        <f t="shared" ref="G465:G466" si="154">H465/F465/12*1000</f>
        <v>32980.757293606461</v>
      </c>
      <c r="H465" s="258">
        <f t="shared" si="153"/>
        <v>21252.800000000003</v>
      </c>
    </row>
    <row r="466" spans="1:8">
      <c r="A466" s="197" t="s">
        <v>57</v>
      </c>
      <c r="B466" s="47">
        <f>'приложение 2 культура '!B613</f>
        <v>20.3</v>
      </c>
      <c r="C466" s="198">
        <f t="shared" si="152"/>
        <v>19998.357963875205</v>
      </c>
      <c r="D466" s="266">
        <f>'приложение 2 культура '!C613</f>
        <v>4871.6000000000004</v>
      </c>
      <c r="E466" s="175">
        <f>C466/C465</f>
        <v>0.60636442595428275</v>
      </c>
      <c r="F466" s="258">
        <f t="shared" si="153"/>
        <v>20.3</v>
      </c>
      <c r="G466" s="258">
        <f t="shared" si="154"/>
        <v>19998.357963875205</v>
      </c>
      <c r="H466" s="258">
        <f t="shared" si="153"/>
        <v>4871.6000000000004</v>
      </c>
    </row>
    <row r="467" spans="1:8">
      <c r="A467" s="65" t="s">
        <v>58</v>
      </c>
      <c r="B467" s="47"/>
      <c r="C467" s="42"/>
      <c r="D467" s="266"/>
      <c r="E467" s="176"/>
    </row>
    <row r="468" spans="1:8" ht="33" customHeight="1">
      <c r="A468" s="58" t="s">
        <v>133</v>
      </c>
      <c r="B468" s="74"/>
      <c r="C468" s="177"/>
      <c r="D468" s="270"/>
      <c r="E468" s="53"/>
    </row>
    <row r="469" spans="1:8">
      <c r="A469" s="64" t="s">
        <v>55</v>
      </c>
      <c r="B469" s="68">
        <f>'приложение 2 культура '!B593</f>
        <v>1</v>
      </c>
      <c r="C469" s="193">
        <f>D469/B469/12*1000</f>
        <v>50074.999999999993</v>
      </c>
      <c r="D469" s="268">
        <f>'приложение 2 культура '!C593</f>
        <v>600.9</v>
      </c>
      <c r="E469" s="41">
        <f>C469/C470</f>
        <v>1.5078723016375155</v>
      </c>
    </row>
    <row r="470" spans="1:8">
      <c r="A470" s="64" t="s">
        <v>56</v>
      </c>
      <c r="B470" s="68">
        <f>'приложение 2 культура '!B594</f>
        <v>23.4</v>
      </c>
      <c r="C470" s="193">
        <f t="shared" ref="C470:C471" si="155">D470/B470/12*1000</f>
        <v>33209.045584045591</v>
      </c>
      <c r="D470" s="268">
        <f>'приложение 2 культура '!C594</f>
        <v>9325.1</v>
      </c>
      <c r="E470" s="41">
        <f>C470/C470</f>
        <v>1</v>
      </c>
    </row>
    <row r="471" spans="1:8">
      <c r="A471" s="64" t="s">
        <v>57</v>
      </c>
      <c r="B471" s="68">
        <f>'приложение 2 культура '!B595</f>
        <v>7.3</v>
      </c>
      <c r="C471" s="193">
        <f t="shared" si="155"/>
        <v>17950.913242009134</v>
      </c>
      <c r="D471" s="268">
        <f>'приложение 2 культура '!C595</f>
        <v>1572.5</v>
      </c>
      <c r="E471" s="41">
        <f>C471/C470</f>
        <v>0.54054288300995845</v>
      </c>
    </row>
    <row r="472" spans="1:8">
      <c r="A472" s="73" t="s">
        <v>115</v>
      </c>
      <c r="B472" s="68"/>
      <c r="C472" s="42"/>
      <c r="D472" s="268"/>
      <c r="E472" s="41"/>
    </row>
    <row r="473" spans="1:8" ht="36" customHeight="1">
      <c r="A473" s="58" t="s">
        <v>134</v>
      </c>
      <c r="B473" s="74"/>
      <c r="C473" s="177"/>
      <c r="D473" s="270"/>
      <c r="E473" s="53"/>
    </row>
    <row r="474" spans="1:8">
      <c r="A474" s="64" t="s">
        <v>55</v>
      </c>
      <c r="B474" s="203">
        <f>'приложение 2 культура '!B599</f>
        <v>1</v>
      </c>
      <c r="C474" s="193">
        <f>D474/B474/12*1000</f>
        <v>41850</v>
      </c>
      <c r="D474" s="268">
        <f>'приложение 2 культура '!C599</f>
        <v>502.2</v>
      </c>
      <c r="E474" s="41">
        <f>C474/C475</f>
        <v>1.2755905511811025</v>
      </c>
    </row>
    <row r="475" spans="1:8">
      <c r="A475" s="64" t="s">
        <v>56</v>
      </c>
      <c r="B475" s="203">
        <f>'приложение 2 культура '!B600</f>
        <v>1</v>
      </c>
      <c r="C475" s="193">
        <f t="shared" ref="C475:C476" si="156">D475/B475/12*1000</f>
        <v>32808.333333333328</v>
      </c>
      <c r="D475" s="268">
        <f>'приложение 2 культура '!C600</f>
        <v>393.7</v>
      </c>
      <c r="E475" s="41">
        <f>C475/C475</f>
        <v>1</v>
      </c>
    </row>
    <row r="476" spans="1:8">
      <c r="A476" s="64" t="s">
        <v>57</v>
      </c>
      <c r="B476" s="203">
        <f>'приложение 2 культура '!B601</f>
        <v>2</v>
      </c>
      <c r="C476" s="193">
        <f t="shared" si="156"/>
        <v>15850</v>
      </c>
      <c r="D476" s="268">
        <f>'приложение 2 культура '!C601</f>
        <v>380.4</v>
      </c>
      <c r="E476" s="41">
        <f>C476/C475</f>
        <v>0.48310896621793253</v>
      </c>
    </row>
    <row r="477" spans="1:8">
      <c r="A477" s="50" t="s">
        <v>61</v>
      </c>
      <c r="B477" s="68"/>
      <c r="C477" s="42"/>
      <c r="D477" s="268"/>
      <c r="E477" s="41"/>
    </row>
    <row r="478" spans="1:8" ht="31.5">
      <c r="A478" s="58" t="s">
        <v>135</v>
      </c>
      <c r="B478" s="74"/>
      <c r="C478" s="177"/>
      <c r="D478" s="270"/>
      <c r="E478" s="53"/>
    </row>
    <row r="479" spans="1:8">
      <c r="A479" s="64" t="s">
        <v>55</v>
      </c>
      <c r="B479" s="203">
        <f>'приложение 2 культура '!B605</f>
        <v>3</v>
      </c>
      <c r="C479" s="193">
        <f>D479/B479/12*1000</f>
        <v>50258.333333333336</v>
      </c>
      <c r="D479" s="268">
        <f>'приложение 2 культура '!C605</f>
        <v>1809.3</v>
      </c>
      <c r="E479" s="41">
        <f>C479/C480</f>
        <v>1.5320643315415294</v>
      </c>
    </row>
    <row r="480" spans="1:8">
      <c r="A480" s="64" t="s">
        <v>56</v>
      </c>
      <c r="B480" s="203">
        <f>'приложение 2 культура '!B606</f>
        <v>29.3</v>
      </c>
      <c r="C480" s="193">
        <f t="shared" ref="C480:C481" si="157">D480/B480/12*1000</f>
        <v>32804.323094425483</v>
      </c>
      <c r="D480" s="268">
        <f>'приложение 2 культура '!C606</f>
        <v>11534</v>
      </c>
      <c r="E480" s="41">
        <f>C480/C480</f>
        <v>1</v>
      </c>
    </row>
    <row r="481" spans="1:8">
      <c r="A481" s="64" t="s">
        <v>57</v>
      </c>
      <c r="B481" s="203">
        <f>'приложение 2 культура '!B607</f>
        <v>11</v>
      </c>
      <c r="C481" s="193">
        <f t="shared" si="157"/>
        <v>22111.363636363636</v>
      </c>
      <c r="D481" s="268">
        <f>'приложение 2 культура '!C607</f>
        <v>2918.7</v>
      </c>
      <c r="E481" s="41">
        <f>C481/C480</f>
        <v>0.67403810079291271</v>
      </c>
    </row>
    <row r="482" spans="1:8" ht="19.5">
      <c r="A482" s="838" t="s">
        <v>136</v>
      </c>
      <c r="B482" s="839"/>
      <c r="C482" s="839"/>
      <c r="D482" s="839"/>
      <c r="E482" s="839"/>
    </row>
    <row r="483" spans="1:8">
      <c r="A483" s="197" t="s">
        <v>55</v>
      </c>
      <c r="B483" s="47">
        <f>'приложение 2 культура '!B630</f>
        <v>3</v>
      </c>
      <c r="C483" s="198">
        <f>D483/B483/12*1000</f>
        <v>58755.555555555555</v>
      </c>
      <c r="D483" s="266">
        <f>'приложение 2 культура '!C630</f>
        <v>2115.1999999999998</v>
      </c>
      <c r="E483" s="175">
        <f>C483/C484</f>
        <v>1.765056658596472</v>
      </c>
      <c r="F483" s="258">
        <f>B488+B493</f>
        <v>3</v>
      </c>
      <c r="G483" s="258">
        <f>H483/F483/12*1000</f>
        <v>58755.555555555555</v>
      </c>
      <c r="H483" s="258">
        <f>D488+D493</f>
        <v>2115.1999999999998</v>
      </c>
    </row>
    <row r="484" spans="1:8">
      <c r="A484" s="197" t="s">
        <v>56</v>
      </c>
      <c r="B484" s="47">
        <f>'приложение 2 культура '!B631</f>
        <v>97.3</v>
      </c>
      <c r="C484" s="198">
        <f t="shared" ref="C484:C485" si="158">D484/B484/12*1000</f>
        <v>33288.198013018162</v>
      </c>
      <c r="D484" s="266">
        <f>'приложение 2 культура '!C631</f>
        <v>38867.300000000003</v>
      </c>
      <c r="E484" s="175">
        <f>C484/C484</f>
        <v>1</v>
      </c>
      <c r="F484" s="258">
        <f t="shared" ref="F484:H485" si="159">B489+B494</f>
        <v>97.3</v>
      </c>
      <c r="G484" s="258">
        <f t="shared" ref="G484:G485" si="160">H484/F484/12*1000</f>
        <v>33288.198013018162</v>
      </c>
      <c r="H484" s="258">
        <f t="shared" si="159"/>
        <v>38867.300000000003</v>
      </c>
    </row>
    <row r="485" spans="1:8">
      <c r="A485" s="197" t="s">
        <v>57</v>
      </c>
      <c r="B485" s="47">
        <f>'приложение 2 культура '!B632</f>
        <v>33.9</v>
      </c>
      <c r="C485" s="198">
        <f t="shared" si="158"/>
        <v>17956.981317600788</v>
      </c>
      <c r="D485" s="266">
        <f>'приложение 2 культура '!C632</f>
        <v>7304.9000000000005</v>
      </c>
      <c r="E485" s="175">
        <f>C485/C484</f>
        <v>0.53943987327215104</v>
      </c>
      <c r="F485" s="258">
        <f t="shared" si="159"/>
        <v>33.9</v>
      </c>
      <c r="G485" s="258">
        <f t="shared" si="160"/>
        <v>17956.981317600788</v>
      </c>
      <c r="H485" s="258">
        <f t="shared" si="159"/>
        <v>7304.9000000000005</v>
      </c>
    </row>
    <row r="486" spans="1:8">
      <c r="A486" s="65" t="s">
        <v>58</v>
      </c>
      <c r="B486" s="47"/>
      <c r="C486" s="42"/>
      <c r="D486" s="266"/>
      <c r="E486" s="176"/>
    </row>
    <row r="487" spans="1:8" ht="32.25" customHeight="1">
      <c r="A487" s="58" t="s">
        <v>137</v>
      </c>
      <c r="B487" s="74"/>
      <c r="C487" s="177"/>
      <c r="D487" s="270"/>
      <c r="E487" s="53"/>
    </row>
    <row r="488" spans="1:8">
      <c r="A488" s="64" t="s">
        <v>55</v>
      </c>
      <c r="B488" s="205">
        <f>'приложение 2 культура '!B618</f>
        <v>2</v>
      </c>
      <c r="C488" s="200">
        <f>D488/B488/12*1000</f>
        <v>52520.833333333336</v>
      </c>
      <c r="D488" s="268">
        <f>'приложение 2 культура '!C618</f>
        <v>1260.5</v>
      </c>
      <c r="E488" s="59">
        <f>C488/C489</f>
        <v>1.578196531996253</v>
      </c>
    </row>
    <row r="489" spans="1:8">
      <c r="A489" s="64" t="s">
        <v>56</v>
      </c>
      <c r="B489" s="205">
        <f>'приложение 2 культура '!B619</f>
        <v>42.5</v>
      </c>
      <c r="C489" s="200">
        <f t="shared" ref="C489:C490" si="161">D489/B489/12*1000</f>
        <v>33279.019607843133</v>
      </c>
      <c r="D489" s="268">
        <f>'приложение 2 культура '!C619</f>
        <v>16972.3</v>
      </c>
      <c r="E489" s="59">
        <f>C489/C489</f>
        <v>1</v>
      </c>
    </row>
    <row r="490" spans="1:8">
      <c r="A490" s="64" t="s">
        <v>57</v>
      </c>
      <c r="B490" s="205">
        <f>'приложение 2 культура '!B620</f>
        <v>4.3</v>
      </c>
      <c r="C490" s="200">
        <f t="shared" si="161"/>
        <v>17050.387596899225</v>
      </c>
      <c r="D490" s="268">
        <f>'приложение 2 культура '!C620</f>
        <v>879.8</v>
      </c>
      <c r="E490" s="59">
        <f>C490/C489</f>
        <v>0.51234645124223621</v>
      </c>
    </row>
    <row r="491" spans="1:8">
      <c r="A491" s="50" t="s">
        <v>61</v>
      </c>
      <c r="B491" s="68"/>
      <c r="C491" s="42"/>
      <c r="D491" s="268"/>
      <c r="E491" s="41"/>
    </row>
    <row r="492" spans="1:8" ht="32.25" customHeight="1">
      <c r="A492" s="58" t="s">
        <v>138</v>
      </c>
      <c r="B492" s="74"/>
      <c r="C492" s="177"/>
      <c r="D492" s="270"/>
      <c r="E492" s="53"/>
    </row>
    <row r="493" spans="1:8">
      <c r="A493" s="64" t="s">
        <v>55</v>
      </c>
      <c r="B493" s="205">
        <f>'приложение 2 культура '!B624</f>
        <v>1</v>
      </c>
      <c r="C493" s="200">
        <f>D493/B493/12*1000</f>
        <v>71225.000000000015</v>
      </c>
      <c r="D493" s="268">
        <f>'приложение 2 культура '!C624</f>
        <v>854.7</v>
      </c>
      <c r="E493" s="59">
        <f>C493/C494</f>
        <v>2.1391897693537336</v>
      </c>
    </row>
    <row r="494" spans="1:8">
      <c r="A494" s="64" t="s">
        <v>56</v>
      </c>
      <c r="B494" s="205">
        <f>'приложение 2 культура '!B625</f>
        <v>54.8</v>
      </c>
      <c r="C494" s="200">
        <f t="shared" ref="C494:C495" si="162">D494/B494/12*1000</f>
        <v>33295.316301703169</v>
      </c>
      <c r="D494" s="268">
        <f>'приложение 2 культура '!C625</f>
        <v>21895</v>
      </c>
      <c r="E494" s="59">
        <f>C494/C494</f>
        <v>1</v>
      </c>
    </row>
    <row r="495" spans="1:8">
      <c r="A495" s="64" t="s">
        <v>57</v>
      </c>
      <c r="B495" s="205">
        <f>'приложение 2 культура '!B626</f>
        <v>29.6</v>
      </c>
      <c r="C495" s="200">
        <f t="shared" si="162"/>
        <v>18088.68243243243</v>
      </c>
      <c r="D495" s="268">
        <f>'приложение 2 культура '!C626</f>
        <v>6425.1</v>
      </c>
      <c r="E495" s="59">
        <f>C495/C494</f>
        <v>0.54328008986378462</v>
      </c>
    </row>
    <row r="496" spans="1:8" ht="19.5">
      <c r="A496" s="838" t="s">
        <v>139</v>
      </c>
      <c r="B496" s="839"/>
      <c r="C496" s="839"/>
      <c r="D496" s="839"/>
      <c r="E496" s="839"/>
    </row>
    <row r="497" spans="1:8">
      <c r="A497" s="197" t="s">
        <v>55</v>
      </c>
      <c r="B497" s="47">
        <f>'приложение 2 культура '!B655</f>
        <v>9</v>
      </c>
      <c r="C497" s="198">
        <f>D497/B497/12*1000</f>
        <v>65667.592592592599</v>
      </c>
      <c r="D497" s="266">
        <f>'приложение 2 культура '!C655</f>
        <v>7092.1</v>
      </c>
      <c r="E497" s="175">
        <f>C497/C498</f>
        <v>1.3314679546857437</v>
      </c>
      <c r="F497" s="258">
        <f>B502+B507+B512</f>
        <v>9</v>
      </c>
      <c r="G497" s="258">
        <f>H497/F497/12*1000</f>
        <v>65667.592592592599</v>
      </c>
      <c r="H497" s="258">
        <f>D502+D507+D512</f>
        <v>7092.1</v>
      </c>
    </row>
    <row r="498" spans="1:8">
      <c r="A498" s="197" t="s">
        <v>56</v>
      </c>
      <c r="B498" s="47">
        <f>'приложение 2 культура '!B656</f>
        <v>116.69999999999999</v>
      </c>
      <c r="C498" s="198">
        <f t="shared" ref="C498:C499" si="163">D498/B498/12*1000</f>
        <v>49319.694373036276</v>
      </c>
      <c r="D498" s="266">
        <f>'приложение 2 культура '!C656</f>
        <v>69067.3</v>
      </c>
      <c r="E498" s="175">
        <f>C498/C498</f>
        <v>1</v>
      </c>
      <c r="F498" s="258">
        <f t="shared" ref="F498:F499" si="164">B503+B508+B513</f>
        <v>116.69999999999999</v>
      </c>
      <c r="G498" s="258">
        <f t="shared" ref="G498:G499" si="165">H498/F498/12*1000</f>
        <v>49319.694373036276</v>
      </c>
      <c r="H498" s="258">
        <f t="shared" ref="H498:H499" si="166">D503+D508+D513</f>
        <v>69067.3</v>
      </c>
    </row>
    <row r="499" spans="1:8">
      <c r="A499" s="197" t="s">
        <v>57</v>
      </c>
      <c r="B499" s="47">
        <f>'приложение 2 культура '!B657</f>
        <v>71.400000000000006</v>
      </c>
      <c r="C499" s="198">
        <f t="shared" si="163"/>
        <v>26344.654528478059</v>
      </c>
      <c r="D499" s="266">
        <f>'приложение 2 культура '!C657</f>
        <v>22572.100000000002</v>
      </c>
      <c r="E499" s="175">
        <f>C499/C498</f>
        <v>0.53416094449443763</v>
      </c>
      <c r="F499" s="258">
        <f t="shared" si="164"/>
        <v>71.400000000000006</v>
      </c>
      <c r="G499" s="258">
        <f t="shared" si="165"/>
        <v>26344.654528478059</v>
      </c>
      <c r="H499" s="258">
        <f t="shared" si="166"/>
        <v>22572.100000000002</v>
      </c>
    </row>
    <row r="500" spans="1:8">
      <c r="A500" s="65" t="s">
        <v>58</v>
      </c>
      <c r="B500" s="47"/>
      <c r="C500" s="42"/>
      <c r="D500" s="266"/>
      <c r="E500" s="176"/>
    </row>
    <row r="501" spans="1:8">
      <c r="A501" s="53" t="s">
        <v>140</v>
      </c>
      <c r="B501" s="61"/>
      <c r="C501" s="177"/>
      <c r="D501" s="267"/>
      <c r="E501" s="156"/>
    </row>
    <row r="502" spans="1:8">
      <c r="A502" s="64" t="s">
        <v>55</v>
      </c>
      <c r="B502" s="205">
        <f>'приложение 2 культура '!B637</f>
        <v>3</v>
      </c>
      <c r="C502" s="200">
        <f>D502/B502/12*1000</f>
        <v>67886.111111111109</v>
      </c>
      <c r="D502" s="268">
        <f>'приложение 2 культура '!C637</f>
        <v>2443.9</v>
      </c>
      <c r="E502" s="59">
        <f>C502/C503</f>
        <v>1.3924385642515409</v>
      </c>
    </row>
    <row r="503" spans="1:8">
      <c r="A503" s="64" t="s">
        <v>56</v>
      </c>
      <c r="B503" s="205">
        <f>'приложение 2 культура '!B638</f>
        <v>46.6</v>
      </c>
      <c r="C503" s="200">
        <f t="shared" ref="C503:C504" si="167">D503/B503/12*1000</f>
        <v>48753.397711015736</v>
      </c>
      <c r="D503" s="268">
        <f>'приложение 2 культура '!C638</f>
        <v>27262.9</v>
      </c>
      <c r="E503" s="59">
        <f>C503/C503</f>
        <v>1</v>
      </c>
    </row>
    <row r="504" spans="1:8">
      <c r="A504" s="64" t="s">
        <v>57</v>
      </c>
      <c r="B504" s="205">
        <f>'приложение 2 культура '!B639</f>
        <v>14.5</v>
      </c>
      <c r="C504" s="200">
        <f t="shared" si="167"/>
        <v>25926.436781609194</v>
      </c>
      <c r="D504" s="268">
        <f>'приложение 2 культура '!C639</f>
        <v>4511.2</v>
      </c>
      <c r="E504" s="59">
        <f>C504/C503</f>
        <v>0.53178728045350498</v>
      </c>
    </row>
    <row r="505" spans="1:8">
      <c r="A505" s="50" t="s">
        <v>61</v>
      </c>
      <c r="B505" s="67"/>
      <c r="C505" s="42"/>
      <c r="D505" s="268"/>
      <c r="E505" s="41"/>
    </row>
    <row r="506" spans="1:8">
      <c r="A506" s="53" t="s">
        <v>141</v>
      </c>
      <c r="B506" s="54"/>
      <c r="C506" s="177"/>
      <c r="D506" s="269"/>
      <c r="E506" s="53"/>
    </row>
    <row r="507" spans="1:8">
      <c r="A507" s="64" t="s">
        <v>55</v>
      </c>
      <c r="B507" s="205">
        <f>'приложение 2 культура '!B643</f>
        <v>4</v>
      </c>
      <c r="C507" s="200">
        <f>D507/B507/12*1000</f>
        <v>74266.666666666672</v>
      </c>
      <c r="D507" s="268">
        <f>'приложение 2 культура '!C643</f>
        <v>3564.8</v>
      </c>
      <c r="E507" s="59">
        <f>C507/C508</f>
        <v>1.4897595891856863</v>
      </c>
    </row>
    <row r="508" spans="1:8">
      <c r="A508" s="64" t="s">
        <v>56</v>
      </c>
      <c r="B508" s="205">
        <f>'приложение 2 культура '!B644</f>
        <v>68.099999999999994</v>
      </c>
      <c r="C508" s="200">
        <f t="shared" ref="C508:C509" si="168">D508/B508/12*1000</f>
        <v>49851.443954968185</v>
      </c>
      <c r="D508" s="268">
        <f>'приложение 2 культура '!C644</f>
        <v>40738.6</v>
      </c>
      <c r="E508" s="59">
        <f>C508/C508</f>
        <v>1</v>
      </c>
    </row>
    <row r="509" spans="1:8">
      <c r="A509" s="64" t="s">
        <v>57</v>
      </c>
      <c r="B509" s="205">
        <f>'приложение 2 культура '!B645</f>
        <v>56.9</v>
      </c>
      <c r="C509" s="200">
        <f t="shared" si="168"/>
        <v>26451.230228471006</v>
      </c>
      <c r="D509" s="268">
        <f>'приложение 2 культура '!C645</f>
        <v>18060.900000000001</v>
      </c>
      <c r="E509" s="59">
        <f>C509/C508</f>
        <v>0.53060108454160193</v>
      </c>
    </row>
    <row r="510" spans="1:8">
      <c r="A510" s="52" t="s">
        <v>142</v>
      </c>
      <c r="B510" s="68"/>
      <c r="C510" s="42"/>
      <c r="D510" s="264"/>
      <c r="E510" s="41"/>
    </row>
    <row r="511" spans="1:8">
      <c r="A511" s="75" t="s">
        <v>143</v>
      </c>
      <c r="B511" s="61"/>
      <c r="C511" s="177"/>
      <c r="D511" s="267"/>
      <c r="E511" s="156"/>
    </row>
    <row r="512" spans="1:8">
      <c r="A512" s="64" t="s">
        <v>55</v>
      </c>
      <c r="B512" s="205">
        <f>'приложение 2 культура '!B649</f>
        <v>2</v>
      </c>
      <c r="C512" s="200">
        <f>D512/B512/12*1000</f>
        <v>45141.666666666672</v>
      </c>
      <c r="D512" s="268">
        <f>'приложение 2 культура '!C649</f>
        <v>1083.4000000000001</v>
      </c>
      <c r="E512" s="59">
        <f>C512/C513</f>
        <v>1.0165134171514358</v>
      </c>
    </row>
    <row r="513" spans="1:8">
      <c r="A513" s="64" t="s">
        <v>56</v>
      </c>
      <c r="B513" s="205">
        <f>'приложение 2 культура '!B650</f>
        <v>2</v>
      </c>
      <c r="C513" s="200">
        <f t="shared" ref="C513:C514" si="169">D513/B513/12*1000</f>
        <v>44408.333333333328</v>
      </c>
      <c r="D513" s="268">
        <f>'приложение 2 культура '!C650</f>
        <v>1065.8</v>
      </c>
      <c r="E513" s="59">
        <f>C513/C513</f>
        <v>1</v>
      </c>
    </row>
    <row r="514" spans="1:8">
      <c r="A514" s="64" t="s">
        <v>57</v>
      </c>
      <c r="B514" s="205">
        <f>'приложение 2 культура '!B651</f>
        <v>0</v>
      </c>
      <c r="C514" s="200" t="e">
        <f t="shared" si="169"/>
        <v>#DIV/0!</v>
      </c>
      <c r="D514" s="268">
        <f>'приложение 2 культура '!C651</f>
        <v>0</v>
      </c>
      <c r="E514" s="59" t="e">
        <f>C514/C513</f>
        <v>#DIV/0!</v>
      </c>
    </row>
    <row r="515" spans="1:8" ht="19.5">
      <c r="A515" s="838" t="s">
        <v>42</v>
      </c>
      <c r="B515" s="839"/>
      <c r="C515" s="839"/>
      <c r="D515" s="839"/>
      <c r="E515" s="839"/>
    </row>
    <row r="516" spans="1:8">
      <c r="A516" s="197" t="s">
        <v>55</v>
      </c>
      <c r="B516" s="47">
        <f>'приложение 2 культура '!B704</f>
        <v>20</v>
      </c>
      <c r="C516" s="198">
        <f>D516/B516/12*1000</f>
        <v>73772.916666666657</v>
      </c>
      <c r="D516" s="266">
        <f>'приложение 2 культура '!C704</f>
        <v>17705.5</v>
      </c>
      <c r="E516" s="175">
        <f>C516/C517</f>
        <v>1.9967380789013081</v>
      </c>
      <c r="F516" s="258">
        <f>B521+B526+B530</f>
        <v>20</v>
      </c>
      <c r="G516" s="258">
        <f>H516/F516/12*1000</f>
        <v>73772.916666666657</v>
      </c>
      <c r="H516" s="258">
        <f>D521+D526+D530</f>
        <v>17705.5</v>
      </c>
    </row>
    <row r="517" spans="1:8">
      <c r="A517" s="197" t="s">
        <v>56</v>
      </c>
      <c r="B517" s="47">
        <f>'приложение 2 культура '!B705</f>
        <v>251.8</v>
      </c>
      <c r="C517" s="198">
        <f t="shared" ref="C517:C518" si="170">D517/B517/12*1000</f>
        <v>36946.716971141112</v>
      </c>
      <c r="D517" s="266">
        <f>'приложение 2 культура '!C705</f>
        <v>111638.2</v>
      </c>
      <c r="E517" s="175">
        <f>C517/C517</f>
        <v>1</v>
      </c>
      <c r="F517" s="258">
        <f t="shared" ref="F517:H518" si="171">B522+B527+B531</f>
        <v>251.8</v>
      </c>
      <c r="G517" s="258">
        <f t="shared" ref="G517:G518" si="172">H517/F517/12*1000</f>
        <v>36946.716971141119</v>
      </c>
      <c r="H517" s="258">
        <f t="shared" si="171"/>
        <v>111638.20000000001</v>
      </c>
    </row>
    <row r="518" spans="1:8">
      <c r="A518" s="197" t="s">
        <v>57</v>
      </c>
      <c r="B518" s="47">
        <f>'приложение 2 культура '!B706</f>
        <v>73.900000000000006</v>
      </c>
      <c r="C518" s="198">
        <f t="shared" si="170"/>
        <v>24067.546233649071</v>
      </c>
      <c r="D518" s="266">
        <f>'приложение 2 культура '!C706</f>
        <v>21343.1</v>
      </c>
      <c r="E518" s="175">
        <f>C518/C517</f>
        <v>0.65141230958215057</v>
      </c>
      <c r="F518" s="258">
        <f t="shared" si="171"/>
        <v>73.900000000000006</v>
      </c>
      <c r="G518" s="258">
        <f t="shared" si="172"/>
        <v>24067.546233649071</v>
      </c>
      <c r="H518" s="258">
        <f t="shared" si="171"/>
        <v>21343.1</v>
      </c>
    </row>
    <row r="519" spans="1:8">
      <c r="A519" s="65" t="s">
        <v>58</v>
      </c>
      <c r="B519" s="47"/>
      <c r="C519" s="42"/>
      <c r="D519" s="266"/>
      <c r="E519" s="176"/>
    </row>
    <row r="520" spans="1:8" ht="33" customHeight="1">
      <c r="A520" s="53" t="s">
        <v>144</v>
      </c>
      <c r="B520" s="61"/>
      <c r="C520" s="177"/>
      <c r="D520" s="267"/>
      <c r="E520" s="156"/>
    </row>
    <row r="521" spans="1:8">
      <c r="A521" s="64" t="s">
        <v>55</v>
      </c>
      <c r="B521" s="205">
        <f>'приложение 2 культура '!B662</f>
        <v>2.5</v>
      </c>
      <c r="C521" s="200">
        <f>D521/B521/12*1000</f>
        <v>121343.33333333334</v>
      </c>
      <c r="D521" s="268">
        <f>'приложение 2 культура '!C662</f>
        <v>3640.3</v>
      </c>
      <c r="E521" s="59">
        <f>C521/C522</f>
        <v>2.8989028424359415</v>
      </c>
    </row>
    <row r="522" spans="1:8">
      <c r="A522" s="64" t="s">
        <v>56</v>
      </c>
      <c r="B522" s="205">
        <f>'приложение 2 культура '!B663</f>
        <v>105.2</v>
      </c>
      <c r="C522" s="200">
        <f t="shared" ref="C522:C523" si="173">D522/B522/12*1000</f>
        <v>41858.365019011406</v>
      </c>
      <c r="D522" s="268">
        <f>'приложение 2 культура '!C663</f>
        <v>52842</v>
      </c>
      <c r="E522" s="59">
        <f>C522/C522</f>
        <v>1</v>
      </c>
    </row>
    <row r="523" spans="1:8">
      <c r="A523" s="64" t="s">
        <v>57</v>
      </c>
      <c r="B523" s="205">
        <f>'приложение 2 культура '!B664</f>
        <v>39.700000000000003</v>
      </c>
      <c r="C523" s="200">
        <f t="shared" si="173"/>
        <v>23684.928631402185</v>
      </c>
      <c r="D523" s="268">
        <f>'приложение 2 культура '!C664</f>
        <v>11283.5</v>
      </c>
      <c r="E523" s="59">
        <f>C523/C522</f>
        <v>0.56583501578823892</v>
      </c>
    </row>
    <row r="524" spans="1:8">
      <c r="A524" s="73" t="s">
        <v>115</v>
      </c>
      <c r="B524" s="68"/>
      <c r="C524" s="42"/>
      <c r="D524" s="268"/>
      <c r="E524" s="41"/>
    </row>
    <row r="525" spans="1:8">
      <c r="A525" s="53" t="s">
        <v>145</v>
      </c>
      <c r="B525" s="61"/>
      <c r="C525" s="177"/>
      <c r="D525" s="267"/>
      <c r="E525" s="156"/>
    </row>
    <row r="526" spans="1:8">
      <c r="A526" s="64" t="s">
        <v>55</v>
      </c>
      <c r="B526" s="205">
        <f>'приложение 2 культура '!B668</f>
        <v>4</v>
      </c>
      <c r="C526" s="200">
        <f>D526/B526/12*1000</f>
        <v>62216.666666666672</v>
      </c>
      <c r="D526" s="268">
        <f>'приложение 2 культура '!C668</f>
        <v>2986.4</v>
      </c>
      <c r="E526" s="59">
        <f>C526/C527</f>
        <v>2.0810710364051017</v>
      </c>
    </row>
    <row r="527" spans="1:8">
      <c r="A527" s="64" t="s">
        <v>56</v>
      </c>
      <c r="B527" s="205">
        <f>'приложение 2 культура '!B669</f>
        <v>16.5</v>
      </c>
      <c r="C527" s="200">
        <f t="shared" ref="C527:C528" si="174">D527/B527/12*1000</f>
        <v>29896.464646464647</v>
      </c>
      <c r="D527" s="268">
        <f>'приложение 2 культура '!C669</f>
        <v>5919.5</v>
      </c>
      <c r="E527" s="59">
        <f>C527/C527</f>
        <v>1</v>
      </c>
    </row>
    <row r="528" spans="1:8">
      <c r="A528" s="64" t="s">
        <v>57</v>
      </c>
      <c r="B528" s="205">
        <f>'приложение 2 культура '!B670</f>
        <v>3</v>
      </c>
      <c r="C528" s="200">
        <f t="shared" si="174"/>
        <v>25913.888888888887</v>
      </c>
      <c r="D528" s="268">
        <f>'приложение 2 культура '!C670</f>
        <v>932.9</v>
      </c>
      <c r="E528" s="59">
        <f>C528/C527</f>
        <v>0.86678773545062915</v>
      </c>
    </row>
    <row r="529" spans="1:5">
      <c r="A529" s="50" t="s">
        <v>61</v>
      </c>
      <c r="B529" s="67"/>
      <c r="C529" s="42"/>
      <c r="D529" s="268"/>
      <c r="E529" s="41"/>
    </row>
    <row r="530" spans="1:5">
      <c r="A530" s="199" t="s">
        <v>55</v>
      </c>
      <c r="B530" s="47">
        <f>B534+B538+B542+B546+B550</f>
        <v>13.5</v>
      </c>
      <c r="C530" s="198">
        <f>D530/B530/12*1000</f>
        <v>68387.654320987669</v>
      </c>
      <c r="D530" s="266">
        <f>D534+D538+D542+D546+D550</f>
        <v>11078.800000000001</v>
      </c>
      <c r="E530" s="59">
        <f>C530/C531</f>
        <v>2.0191654533268135</v>
      </c>
    </row>
    <row r="531" spans="1:5">
      <c r="A531" s="199" t="s">
        <v>56</v>
      </c>
      <c r="B531" s="47">
        <f t="shared" ref="B531:D532" si="175">B535+B539+B543+B547+B551</f>
        <v>130.1</v>
      </c>
      <c r="C531" s="198">
        <f t="shared" ref="C531:C532" si="176">D531/B531/12*1000</f>
        <v>33869.267230335645</v>
      </c>
      <c r="D531" s="266">
        <f t="shared" si="175"/>
        <v>52876.700000000004</v>
      </c>
      <c r="E531" s="59">
        <f>C531/C531</f>
        <v>1</v>
      </c>
    </row>
    <row r="532" spans="1:5">
      <c r="A532" s="199" t="s">
        <v>57</v>
      </c>
      <c r="B532" s="47">
        <f t="shared" si="175"/>
        <v>31.200000000000003</v>
      </c>
      <c r="C532" s="198">
        <f t="shared" si="176"/>
        <v>24376.86965811966</v>
      </c>
      <c r="D532" s="266">
        <f t="shared" si="175"/>
        <v>9126.7000000000007</v>
      </c>
      <c r="E532" s="59">
        <f>C532/C531</f>
        <v>0.71973419124598181</v>
      </c>
    </row>
    <row r="533" spans="1:5" ht="31.5">
      <c r="A533" s="53" t="s">
        <v>146</v>
      </c>
      <c r="B533" s="54"/>
      <c r="C533" s="177"/>
      <c r="D533" s="269"/>
      <c r="E533" s="53"/>
    </row>
    <row r="534" spans="1:5">
      <c r="A534" s="64" t="s">
        <v>55</v>
      </c>
      <c r="B534" s="68">
        <f>'приложение 2 культура '!B674</f>
        <v>3.2</v>
      </c>
      <c r="C534" s="193">
        <f>D534/B534/12*1000</f>
        <v>74533.854166666657</v>
      </c>
      <c r="D534" s="264">
        <f>'приложение 2 культура '!C674</f>
        <v>2862.1</v>
      </c>
      <c r="E534" s="41">
        <f>C534/C535</f>
        <v>2.2845063169338151</v>
      </c>
    </row>
    <row r="535" spans="1:5">
      <c r="A535" s="64" t="s">
        <v>56</v>
      </c>
      <c r="B535" s="68">
        <f>'приложение 2 культура '!B675</f>
        <v>36.299999999999997</v>
      </c>
      <c r="C535" s="193">
        <f t="shared" ref="C535:C536" si="177">D535/B535/12*1000</f>
        <v>32625.803489439855</v>
      </c>
      <c r="D535" s="264">
        <f>'приложение 2 культура '!C675</f>
        <v>14211.8</v>
      </c>
      <c r="E535" s="41">
        <f>C535/C535</f>
        <v>1</v>
      </c>
    </row>
    <row r="536" spans="1:5">
      <c r="A536" s="64" t="s">
        <v>57</v>
      </c>
      <c r="B536" s="68">
        <f>'приложение 2 культура '!B676</f>
        <v>4</v>
      </c>
      <c r="C536" s="193">
        <f t="shared" si="177"/>
        <v>37583.333333333336</v>
      </c>
      <c r="D536" s="264">
        <f>'приложение 2 культура '!C676</f>
        <v>1804</v>
      </c>
      <c r="E536" s="41">
        <f>C536/C535</f>
        <v>1.1519511954854418</v>
      </c>
    </row>
    <row r="537" spans="1:5">
      <c r="A537" s="53" t="s">
        <v>147</v>
      </c>
      <c r="B537" s="54"/>
      <c r="C537" s="177"/>
      <c r="D537" s="269"/>
      <c r="E537" s="53"/>
    </row>
    <row r="538" spans="1:5">
      <c r="A538" s="64" t="s">
        <v>55</v>
      </c>
      <c r="B538" s="68">
        <f>'приложение 2 культура '!B680</f>
        <v>3</v>
      </c>
      <c r="C538" s="193">
        <f>D538/B538/12*1000</f>
        <v>70869.444444444453</v>
      </c>
      <c r="D538" s="264">
        <f>'приложение 2 культура '!C680</f>
        <v>2551.3000000000002</v>
      </c>
      <c r="E538" s="41">
        <f>C538/C539</f>
        <v>2.2694917333824116</v>
      </c>
    </row>
    <row r="539" spans="1:5">
      <c r="A539" s="64" t="s">
        <v>56</v>
      </c>
      <c r="B539" s="68">
        <f>'приложение 2 культура '!B681</f>
        <v>23.2</v>
      </c>
      <c r="C539" s="193">
        <f t="shared" ref="C539:C540" si="178">D539/B539/12*1000</f>
        <v>31227.011494252878</v>
      </c>
      <c r="D539" s="264">
        <f>'приложение 2 культура '!C681</f>
        <v>8693.6</v>
      </c>
      <c r="E539" s="41">
        <f>C539/C539</f>
        <v>1</v>
      </c>
    </row>
    <row r="540" spans="1:5">
      <c r="A540" s="64" t="s">
        <v>57</v>
      </c>
      <c r="B540" s="68">
        <f>'приложение 2 культура '!B682</f>
        <v>3.7</v>
      </c>
      <c r="C540" s="193">
        <f t="shared" si="178"/>
        <v>27087.83783783784</v>
      </c>
      <c r="D540" s="264">
        <f>'приложение 2 культура '!C682</f>
        <v>1202.7</v>
      </c>
      <c r="E540" s="41">
        <f>C540/C539</f>
        <v>0.86744893416467905</v>
      </c>
    </row>
    <row r="541" spans="1:5" ht="31.5">
      <c r="A541" s="53" t="s">
        <v>148</v>
      </c>
      <c r="B541" s="54"/>
      <c r="C541" s="177"/>
      <c r="D541" s="269"/>
      <c r="E541" s="53"/>
    </row>
    <row r="542" spans="1:5">
      <c r="A542" s="64" t="s">
        <v>55</v>
      </c>
      <c r="B542" s="203">
        <f>'приложение 2 культура '!B686</f>
        <v>2.2999999999999998</v>
      </c>
      <c r="C542" s="193">
        <f>D542/B542/12*1000</f>
        <v>61108.695652173912</v>
      </c>
      <c r="D542" s="264">
        <f>'приложение 2 культура '!C686</f>
        <v>1686.6</v>
      </c>
      <c r="E542" s="41">
        <f>C542/C543</f>
        <v>1.5772917354589471</v>
      </c>
    </row>
    <row r="543" spans="1:5">
      <c r="A543" s="64" t="s">
        <v>56</v>
      </c>
      <c r="B543" s="203">
        <f>'приложение 2 культура '!B687</f>
        <v>8.1</v>
      </c>
      <c r="C543" s="193">
        <f t="shared" ref="C543:C544" si="179">D543/B543/12*1000</f>
        <v>38742.798353909471</v>
      </c>
      <c r="D543" s="264">
        <f>'приложение 2 культура '!C687</f>
        <v>3765.8</v>
      </c>
      <c r="E543" s="41">
        <f>C543/C543</f>
        <v>1</v>
      </c>
    </row>
    <row r="544" spans="1:5">
      <c r="A544" s="64" t="s">
        <v>57</v>
      </c>
      <c r="B544" s="203">
        <f>'приложение 2 культура '!B688</f>
        <v>3.1</v>
      </c>
      <c r="C544" s="193">
        <f t="shared" si="179"/>
        <v>20470.430107526881</v>
      </c>
      <c r="D544" s="264">
        <f>'приложение 2 культура '!C688</f>
        <v>761.5</v>
      </c>
      <c r="E544" s="41">
        <f>C544/C543</f>
        <v>0.52836736057454259</v>
      </c>
    </row>
    <row r="545" spans="1:8">
      <c r="A545" s="53" t="s">
        <v>149</v>
      </c>
      <c r="B545" s="54"/>
      <c r="C545" s="177"/>
      <c r="D545" s="269"/>
      <c r="E545" s="53"/>
    </row>
    <row r="546" spans="1:8">
      <c r="A546" s="64" t="s">
        <v>55</v>
      </c>
      <c r="B546" s="68">
        <f>'приложение 2 культура '!B692</f>
        <v>3</v>
      </c>
      <c r="C546" s="193">
        <f>D546/B546/12*1000</f>
        <v>63988.888888888891</v>
      </c>
      <c r="D546" s="264">
        <f>'приложение 2 культура '!C692</f>
        <v>2303.6</v>
      </c>
      <c r="E546" s="41">
        <f>C546/C547</f>
        <v>1.9048966697610665</v>
      </c>
    </row>
    <row r="547" spans="1:8">
      <c r="A547" s="64" t="s">
        <v>56</v>
      </c>
      <c r="B547" s="68">
        <f>'приложение 2 культура '!B693</f>
        <v>47.3</v>
      </c>
      <c r="C547" s="193">
        <f t="shared" ref="C547:C548" si="180">D547/B547/12*1000</f>
        <v>33591.789992952792</v>
      </c>
      <c r="D547" s="264">
        <f>'приложение 2 культура '!C693</f>
        <v>19066.7</v>
      </c>
      <c r="E547" s="41">
        <f>C547/C547</f>
        <v>1</v>
      </c>
    </row>
    <row r="548" spans="1:8">
      <c r="A548" s="64" t="s">
        <v>57</v>
      </c>
      <c r="B548" s="68">
        <f>'приложение 2 культура '!B694</f>
        <v>10.4</v>
      </c>
      <c r="C548" s="193">
        <f t="shared" si="180"/>
        <v>20276.442307692305</v>
      </c>
      <c r="D548" s="264">
        <f>'приложение 2 культура '!C694</f>
        <v>2530.5</v>
      </c>
      <c r="E548" s="41">
        <f>C548/C547</f>
        <v>0.60361303496914254</v>
      </c>
    </row>
    <row r="549" spans="1:8">
      <c r="A549" s="53" t="s">
        <v>150</v>
      </c>
      <c r="B549" s="54"/>
      <c r="C549" s="177"/>
      <c r="D549" s="269"/>
      <c r="E549" s="53"/>
    </row>
    <row r="550" spans="1:8">
      <c r="A550" s="64" t="s">
        <v>55</v>
      </c>
      <c r="B550" s="68">
        <f>'приложение 2 культура '!B698</f>
        <v>2</v>
      </c>
      <c r="C550" s="193">
        <f>D550/B550/12*1000</f>
        <v>69800</v>
      </c>
      <c r="D550" s="264">
        <f>'приложение 2 культура '!C698</f>
        <v>1675.2</v>
      </c>
      <c r="E550" s="41">
        <f>C550/C551</f>
        <v>1.7834257858463609</v>
      </c>
    </row>
    <row r="551" spans="1:8">
      <c r="A551" s="64" t="s">
        <v>56</v>
      </c>
      <c r="B551" s="68">
        <f>'приложение 2 культура '!B699</f>
        <v>15.2</v>
      </c>
      <c r="C551" s="193">
        <f t="shared" ref="C551:C552" si="181">D551/B551/12*1000</f>
        <v>39138.15789473684</v>
      </c>
      <c r="D551" s="264">
        <f>'приложение 2 культура '!C699</f>
        <v>7138.8</v>
      </c>
      <c r="E551" s="41">
        <f>C551/C551</f>
        <v>1</v>
      </c>
    </row>
    <row r="552" spans="1:8">
      <c r="A552" s="64" t="s">
        <v>57</v>
      </c>
      <c r="B552" s="68">
        <f>'приложение 2 культура '!B700</f>
        <v>10</v>
      </c>
      <c r="C552" s="193">
        <f t="shared" si="181"/>
        <v>23566.666666666668</v>
      </c>
      <c r="D552" s="264">
        <f>'приложение 2 культура '!C700</f>
        <v>2828</v>
      </c>
      <c r="E552" s="41">
        <f>C552/C551</f>
        <v>0.60214041575614952</v>
      </c>
    </row>
    <row r="553" spans="1:8" ht="19.5">
      <c r="A553" s="838" t="s">
        <v>151</v>
      </c>
      <c r="B553" s="839"/>
      <c r="C553" s="839"/>
      <c r="D553" s="839"/>
      <c r="E553" s="840"/>
    </row>
    <row r="554" spans="1:8" ht="19.5" customHeight="1">
      <c r="A554" s="50" t="s">
        <v>61</v>
      </c>
      <c r="B554" s="183"/>
      <c r="C554" s="177"/>
      <c r="D554" s="267"/>
      <c r="E554" s="163"/>
    </row>
    <row r="555" spans="1:8" ht="31.5">
      <c r="A555" s="58" t="s">
        <v>152</v>
      </c>
      <c r="B555" s="74"/>
      <c r="C555" s="177"/>
      <c r="D555" s="270"/>
      <c r="E555" s="53"/>
    </row>
    <row r="556" spans="1:8">
      <c r="A556" s="64" t="s">
        <v>55</v>
      </c>
      <c r="B556" s="203">
        <f>'приложение 2 культура '!B711</f>
        <v>6</v>
      </c>
      <c r="C556" s="193">
        <f>D556/B556/12*1000</f>
        <v>82429.166666666657</v>
      </c>
      <c r="D556" s="268">
        <f>'приложение 2 культура '!C711</f>
        <v>5934.9</v>
      </c>
      <c r="E556" s="41">
        <f>C556/C557</f>
        <v>1.4090757931998845</v>
      </c>
    </row>
    <row r="557" spans="1:8">
      <c r="A557" s="64" t="s">
        <v>56</v>
      </c>
      <c r="B557" s="203">
        <f>'приложение 2 культура '!B712</f>
        <v>59.8</v>
      </c>
      <c r="C557" s="193">
        <f t="shared" ref="C557:C558" si="182">D557/B557/12*1000</f>
        <v>58498.745819397991</v>
      </c>
      <c r="D557" s="268">
        <f>'приложение 2 культура '!C712</f>
        <v>41978.7</v>
      </c>
      <c r="E557" s="41">
        <f>C557/C557</f>
        <v>1</v>
      </c>
    </row>
    <row r="558" spans="1:8">
      <c r="A558" s="64" t="s">
        <v>57</v>
      </c>
      <c r="B558" s="203">
        <f>'приложение 2 культура '!B713</f>
        <v>6.5</v>
      </c>
      <c r="C558" s="193">
        <f t="shared" si="182"/>
        <v>38439.743589743593</v>
      </c>
      <c r="D558" s="268">
        <f>'приложение 2 культура '!C713</f>
        <v>2998.3</v>
      </c>
      <c r="E558" s="41">
        <f>C558/C557</f>
        <v>0.65710372164931274</v>
      </c>
    </row>
    <row r="559" spans="1:8" ht="19.5">
      <c r="A559" s="838" t="s">
        <v>153</v>
      </c>
      <c r="B559" s="839"/>
      <c r="C559" s="839"/>
      <c r="D559" s="839"/>
      <c r="E559" s="839"/>
    </row>
    <row r="560" spans="1:8">
      <c r="A560" s="197" t="s">
        <v>55</v>
      </c>
      <c r="B560" s="47">
        <f>'приложение 2 культура '!B730</f>
        <v>2</v>
      </c>
      <c r="C560" s="198">
        <f>D560/B560/12*1000</f>
        <v>64300</v>
      </c>
      <c r="D560" s="266">
        <f>'приложение 2 культура '!C730</f>
        <v>1543.2</v>
      </c>
      <c r="E560" s="175">
        <f>C560/C561</f>
        <v>1.2525070341245221</v>
      </c>
      <c r="F560" s="258">
        <f>B565+B570</f>
        <v>2</v>
      </c>
      <c r="G560" s="258">
        <f>H560/F560/12*1000</f>
        <v>64300</v>
      </c>
      <c r="H560" s="258">
        <f>D565+D570</f>
        <v>1543.2</v>
      </c>
    </row>
    <row r="561" spans="1:8">
      <c r="A561" s="197" t="s">
        <v>56</v>
      </c>
      <c r="B561" s="47">
        <f>'приложение 2 культура '!B731</f>
        <v>13.5</v>
      </c>
      <c r="C561" s="198">
        <f t="shared" ref="C561:C562" si="183">D561/B561/12*1000</f>
        <v>51337.037037037029</v>
      </c>
      <c r="D561" s="266">
        <f>'приложение 2 культура '!C731</f>
        <v>8316.5999999999985</v>
      </c>
      <c r="E561" s="175">
        <f>C561/C561</f>
        <v>1</v>
      </c>
      <c r="F561" s="258">
        <f t="shared" ref="F561:F562" si="184">B566+B571</f>
        <v>13.5</v>
      </c>
      <c r="G561" s="258">
        <f t="shared" ref="G561:G562" si="185">H561/F561/12*1000</f>
        <v>51337.037037037029</v>
      </c>
      <c r="H561" s="258">
        <f t="shared" ref="H561:H562" si="186">D566+D571</f>
        <v>8316.5999999999985</v>
      </c>
    </row>
    <row r="562" spans="1:8">
      <c r="A562" s="197" t="s">
        <v>57</v>
      </c>
      <c r="B562" s="47">
        <f>'приложение 2 культура '!B732</f>
        <v>10</v>
      </c>
      <c r="C562" s="198">
        <f t="shared" si="183"/>
        <v>26086.666666666664</v>
      </c>
      <c r="D562" s="266">
        <f>'приложение 2 культура '!C732</f>
        <v>3130.3999999999996</v>
      </c>
      <c r="E562" s="175">
        <f>C562/C561</f>
        <v>0.50814515547218819</v>
      </c>
      <c r="F562" s="258">
        <f t="shared" si="184"/>
        <v>10</v>
      </c>
      <c r="G562" s="258">
        <f t="shared" si="185"/>
        <v>26086.666666666664</v>
      </c>
      <c r="H562" s="258">
        <f t="shared" si="186"/>
        <v>3130.3999999999996</v>
      </c>
    </row>
    <row r="563" spans="1:8">
      <c r="A563" s="65" t="s">
        <v>58</v>
      </c>
      <c r="B563" s="47"/>
      <c r="C563" s="42"/>
      <c r="D563" s="266"/>
      <c r="E563" s="176"/>
    </row>
    <row r="564" spans="1:8" ht="31.5">
      <c r="A564" s="58" t="s">
        <v>154</v>
      </c>
      <c r="B564" s="74"/>
      <c r="C564" s="177"/>
      <c r="D564" s="270"/>
      <c r="E564" s="41"/>
    </row>
    <row r="565" spans="1:8">
      <c r="A565" s="64" t="s">
        <v>55</v>
      </c>
      <c r="B565" s="203">
        <f>'приложение 2 культура '!B718</f>
        <v>1</v>
      </c>
      <c r="C565" s="193">
        <f>D565/B565/12*1000</f>
        <v>58466.666666666672</v>
      </c>
      <c r="D565" s="268">
        <f>'приложение 2 культура '!C718</f>
        <v>701.6</v>
      </c>
      <c r="E565" s="41">
        <f>C565/C566</f>
        <v>1.4816066224606159</v>
      </c>
    </row>
    <row r="566" spans="1:8">
      <c r="A566" s="64" t="s">
        <v>56</v>
      </c>
      <c r="B566" s="203">
        <f>'приложение 2 культура '!B719</f>
        <v>5</v>
      </c>
      <c r="C566" s="193">
        <f t="shared" ref="C566:C567" si="187">D566/B566/12*1000</f>
        <v>39461.666666666664</v>
      </c>
      <c r="D566" s="268">
        <f>'приложение 2 культура '!C719</f>
        <v>2367.6999999999998</v>
      </c>
      <c r="E566" s="41">
        <f>C566/C566</f>
        <v>1</v>
      </c>
    </row>
    <row r="567" spans="1:8">
      <c r="A567" s="64" t="s">
        <v>57</v>
      </c>
      <c r="B567" s="203">
        <f>'приложение 2 культура '!B720</f>
        <v>1</v>
      </c>
      <c r="C567" s="193">
        <f t="shared" si="187"/>
        <v>28683.333333333332</v>
      </c>
      <c r="D567" s="268">
        <f>'приложение 2 культура '!C720</f>
        <v>344.2</v>
      </c>
      <c r="E567" s="41">
        <f>C567/C566</f>
        <v>0.72686573467922455</v>
      </c>
    </row>
    <row r="568" spans="1:8">
      <c r="A568" s="50" t="s">
        <v>61</v>
      </c>
      <c r="B568" s="68"/>
      <c r="C568" s="42"/>
      <c r="D568" s="268"/>
      <c r="E568" s="41"/>
    </row>
    <row r="569" spans="1:8">
      <c r="A569" s="58" t="s">
        <v>155</v>
      </c>
      <c r="B569" s="74"/>
      <c r="C569" s="177"/>
      <c r="D569" s="270"/>
      <c r="E569" s="53"/>
    </row>
    <row r="570" spans="1:8">
      <c r="A570" s="64" t="s">
        <v>55</v>
      </c>
      <c r="B570" s="203">
        <f>'приложение 2 культура '!B724</f>
        <v>1</v>
      </c>
      <c r="C570" s="193">
        <f>D570/B570/12*1000</f>
        <v>70133.333333333343</v>
      </c>
      <c r="D570" s="268">
        <f>'приложение 2 культура '!C724</f>
        <v>841.6</v>
      </c>
      <c r="E570" s="41">
        <f>C570/C571</f>
        <v>1.2025080266940109</v>
      </c>
    </row>
    <row r="571" spans="1:8">
      <c r="A571" s="64" t="s">
        <v>56</v>
      </c>
      <c r="B571" s="203">
        <f>'приложение 2 культура '!B725</f>
        <v>8.5</v>
      </c>
      <c r="C571" s="193">
        <f t="shared" ref="C571:C572" si="188">D571/B571/12*1000</f>
        <v>58322.549019607839</v>
      </c>
      <c r="D571" s="268">
        <f>'приложение 2 культура '!C725</f>
        <v>5948.9</v>
      </c>
      <c r="E571" s="41">
        <f>C571/C571</f>
        <v>1</v>
      </c>
    </row>
    <row r="572" spans="1:8">
      <c r="A572" s="64" t="s">
        <v>57</v>
      </c>
      <c r="B572" s="203">
        <f>'приложение 2 культура '!B726</f>
        <v>9</v>
      </c>
      <c r="C572" s="193">
        <f t="shared" si="188"/>
        <v>25798.148148148146</v>
      </c>
      <c r="D572" s="268">
        <f>'приложение 2 культура '!C726</f>
        <v>2786.2</v>
      </c>
      <c r="E572" s="41">
        <f>C572/C571</f>
        <v>0.44233574461011466</v>
      </c>
    </row>
    <row r="573" spans="1:8" ht="19.5">
      <c r="A573" s="838" t="s">
        <v>44</v>
      </c>
      <c r="B573" s="839"/>
      <c r="C573" s="839"/>
      <c r="D573" s="839"/>
      <c r="E573" s="839"/>
    </row>
    <row r="574" spans="1:8">
      <c r="A574" s="197" t="s">
        <v>55</v>
      </c>
      <c r="B574" s="47">
        <f>'приложение 2 культура '!B785</f>
        <v>26.8</v>
      </c>
      <c r="C574" s="198">
        <f>D574/B574/12*1000</f>
        <v>79926.927860696494</v>
      </c>
      <c r="D574" s="266">
        <f>'приложение 2 культура '!C785</f>
        <v>25704.499999999996</v>
      </c>
      <c r="E574" s="175">
        <f>C574/C575</f>
        <v>2.0230363980106438</v>
      </c>
      <c r="F574" s="258">
        <f>B578+B591+B595+B607+B620</f>
        <v>26.8</v>
      </c>
      <c r="G574" s="258">
        <f>H574/F574/12*1000</f>
        <v>79926.927860696524</v>
      </c>
      <c r="H574" s="258">
        <f>D578+D591+D595+D607+D620</f>
        <v>25704.5</v>
      </c>
    </row>
    <row r="575" spans="1:8">
      <c r="A575" s="197" t="s">
        <v>56</v>
      </c>
      <c r="B575" s="47">
        <f>'приложение 2 культура '!B786</f>
        <v>320.5</v>
      </c>
      <c r="C575" s="198">
        <f t="shared" ref="C575:C576" si="189">D575/B575/12*1000</f>
        <v>39508.398335933438</v>
      </c>
      <c r="D575" s="266">
        <f>'приложение 2 культура '!C786</f>
        <v>151949.29999999999</v>
      </c>
      <c r="E575" s="175">
        <f>C575/C575</f>
        <v>1</v>
      </c>
      <c r="F575" s="258">
        <f t="shared" ref="F575:H576" si="190">B579+B592+B596+B608+B621</f>
        <v>320.5</v>
      </c>
      <c r="G575" s="258">
        <f t="shared" ref="G575:G576" si="191">H575/F575/12*1000</f>
        <v>39508.398335933445</v>
      </c>
      <c r="H575" s="258">
        <f t="shared" si="190"/>
        <v>151949.30000000002</v>
      </c>
    </row>
    <row r="576" spans="1:8">
      <c r="A576" s="197" t="s">
        <v>57</v>
      </c>
      <c r="B576" s="47">
        <f>'приложение 2 культура '!B787</f>
        <v>258.69999999999993</v>
      </c>
      <c r="C576" s="198">
        <f t="shared" si="189"/>
        <v>23148.821028218023</v>
      </c>
      <c r="D576" s="266">
        <f>'приложение 2 культура '!C787</f>
        <v>71863.200000000012</v>
      </c>
      <c r="E576" s="175">
        <f>C576/C575</f>
        <v>0.58592152563076316</v>
      </c>
      <c r="F576" s="258">
        <f t="shared" si="190"/>
        <v>258.7</v>
      </c>
      <c r="G576" s="258">
        <f t="shared" si="191"/>
        <v>23148.821028218012</v>
      </c>
      <c r="H576" s="258">
        <f t="shared" si="190"/>
        <v>71863.199999999997</v>
      </c>
    </row>
    <row r="577" spans="1:5">
      <c r="A577" s="65" t="s">
        <v>58</v>
      </c>
      <c r="B577" s="61"/>
      <c r="C577" s="177"/>
      <c r="D577" s="267"/>
      <c r="E577" s="156"/>
    </row>
    <row r="578" spans="1:5">
      <c r="A578" s="64" t="s">
        <v>55</v>
      </c>
      <c r="B578" s="47">
        <f>B582+B586</f>
        <v>6</v>
      </c>
      <c r="C578" s="198">
        <f>D578/B578/12*1000</f>
        <v>78793.055555555562</v>
      </c>
      <c r="D578" s="266">
        <f>D582+D586</f>
        <v>5673.1</v>
      </c>
      <c r="E578" s="59">
        <f>C578/C579</f>
        <v>1.9785221964225082</v>
      </c>
    </row>
    <row r="579" spans="1:5">
      <c r="A579" s="64" t="s">
        <v>56</v>
      </c>
      <c r="B579" s="47">
        <f t="shared" ref="B579:D580" si="192">B583+B587</f>
        <v>68.400000000000006</v>
      </c>
      <c r="C579" s="198">
        <f t="shared" ref="C579:C580" si="193">D579/B579/12*1000</f>
        <v>39824.195906432738</v>
      </c>
      <c r="D579" s="266">
        <f t="shared" si="192"/>
        <v>32687.7</v>
      </c>
      <c r="E579" s="59">
        <f>C579/C579</f>
        <v>1</v>
      </c>
    </row>
    <row r="580" spans="1:5">
      <c r="A580" s="64" t="s">
        <v>57</v>
      </c>
      <c r="B580" s="47">
        <f t="shared" si="192"/>
        <v>39.599999999999994</v>
      </c>
      <c r="C580" s="198">
        <f t="shared" si="193"/>
        <v>22442.129629629635</v>
      </c>
      <c r="D580" s="266">
        <f t="shared" si="192"/>
        <v>10664.5</v>
      </c>
      <c r="E580" s="59">
        <f>C580/C579</f>
        <v>0.56353001281827753</v>
      </c>
    </row>
    <row r="581" spans="1:5">
      <c r="A581" s="53" t="s">
        <v>156</v>
      </c>
      <c r="B581" s="54"/>
      <c r="C581" s="177"/>
      <c r="D581" s="269"/>
      <c r="E581" s="53"/>
    </row>
    <row r="582" spans="1:5">
      <c r="A582" s="64" t="s">
        <v>55</v>
      </c>
      <c r="B582" s="68">
        <f>'приложение 2 культура '!B737</f>
        <v>3</v>
      </c>
      <c r="C582" s="193">
        <f>D582/B582/12*1000</f>
        <v>79944.444444444438</v>
      </c>
      <c r="D582" s="264">
        <f>'приложение 2 культура '!C737</f>
        <v>2878</v>
      </c>
      <c r="E582" s="41">
        <f>C582/C583</f>
        <v>1.9862952920877497</v>
      </c>
    </row>
    <row r="583" spans="1:5">
      <c r="A583" s="64" t="s">
        <v>56</v>
      </c>
      <c r="B583" s="68">
        <f>'приложение 2 культура '!B738</f>
        <v>46.2</v>
      </c>
      <c r="C583" s="193">
        <f t="shared" ref="C583:C584" si="194">D583/B583/12*1000</f>
        <v>40248.015873015866</v>
      </c>
      <c r="D583" s="264">
        <f>'приложение 2 культура '!C738</f>
        <v>22313.5</v>
      </c>
      <c r="E583" s="41">
        <f>C583/C583</f>
        <v>1</v>
      </c>
    </row>
    <row r="584" spans="1:5">
      <c r="A584" s="64" t="s">
        <v>57</v>
      </c>
      <c r="B584" s="68">
        <f>'приложение 2 культура '!B739</f>
        <v>27.4</v>
      </c>
      <c r="C584" s="193">
        <f t="shared" si="194"/>
        <v>22773.722627737228</v>
      </c>
      <c r="D584" s="264">
        <f>'приложение 2 культура '!C739</f>
        <v>7488</v>
      </c>
      <c r="E584" s="41">
        <f>C584/C583</f>
        <v>0.56583466622526823</v>
      </c>
    </row>
    <row r="585" spans="1:5">
      <c r="A585" s="53" t="s">
        <v>157</v>
      </c>
      <c r="B585" s="54"/>
      <c r="C585" s="177"/>
      <c r="D585" s="269"/>
      <c r="E585" s="53"/>
    </row>
    <row r="586" spans="1:5">
      <c r="A586" s="64" t="s">
        <v>55</v>
      </c>
      <c r="B586" s="68">
        <f>'приложение 2 культура '!B743</f>
        <v>3</v>
      </c>
      <c r="C586" s="193">
        <f>D586/B586/12*1000</f>
        <v>77641.666666666672</v>
      </c>
      <c r="D586" s="264">
        <f>'приложение 2 культура '!C743</f>
        <v>2795.1</v>
      </c>
      <c r="E586" s="41">
        <f>C586/C587</f>
        <v>1.9937672302442597</v>
      </c>
    </row>
    <row r="587" spans="1:5">
      <c r="A587" s="64" t="s">
        <v>56</v>
      </c>
      <c r="B587" s="68">
        <f>'приложение 2 культура '!B744</f>
        <v>22.2</v>
      </c>
      <c r="C587" s="193">
        <f t="shared" ref="C587:C588" si="195">D587/B587/12*1000</f>
        <v>38942.192192192197</v>
      </c>
      <c r="D587" s="264">
        <f>'приложение 2 культура '!C744</f>
        <v>10374.200000000001</v>
      </c>
      <c r="E587" s="41">
        <f>C587/C587</f>
        <v>1</v>
      </c>
    </row>
    <row r="588" spans="1:5">
      <c r="A588" s="64" t="s">
        <v>57</v>
      </c>
      <c r="B588" s="68">
        <f>'приложение 2 культура '!B745</f>
        <v>12.2</v>
      </c>
      <c r="C588" s="193">
        <f t="shared" si="195"/>
        <v>21697.4043715847</v>
      </c>
      <c r="D588" s="264">
        <f>'приложение 2 культура '!C745</f>
        <v>3176.5</v>
      </c>
      <c r="E588" s="41">
        <f>C588/C587</f>
        <v>0.55716956725243039</v>
      </c>
    </row>
    <row r="589" spans="1:5">
      <c r="A589" s="73" t="s">
        <v>115</v>
      </c>
      <c r="B589" s="68"/>
      <c r="C589" s="42"/>
      <c r="D589" s="264"/>
      <c r="E589" s="41"/>
    </row>
    <row r="590" spans="1:5">
      <c r="A590" s="75" t="s">
        <v>158</v>
      </c>
      <c r="B590" s="61"/>
      <c r="C590" s="177"/>
      <c r="D590" s="267"/>
      <c r="E590" s="156"/>
    </row>
    <row r="591" spans="1:5">
      <c r="A591" s="64" t="s">
        <v>55</v>
      </c>
      <c r="B591" s="205">
        <f>'приложение 2 культура '!B749</f>
        <v>3</v>
      </c>
      <c r="C591" s="200">
        <f>D591/B591/12*1000</f>
        <v>92074.999999999985</v>
      </c>
      <c r="D591" s="268">
        <f>'приложение 2 культура '!C749</f>
        <v>3314.7</v>
      </c>
      <c r="E591" s="59">
        <f>C591/C592</f>
        <v>2.5608255295205171</v>
      </c>
    </row>
    <row r="592" spans="1:5">
      <c r="A592" s="64" t="s">
        <v>56</v>
      </c>
      <c r="B592" s="205">
        <f>'приложение 2 культура '!B750</f>
        <v>17.3</v>
      </c>
      <c r="C592" s="200">
        <f t="shared" ref="C592:C593" si="196">D592/B592/12*1000</f>
        <v>35955.202312138732</v>
      </c>
      <c r="D592" s="268">
        <f>'приложение 2 культура '!C750</f>
        <v>7464.3</v>
      </c>
      <c r="E592" s="59">
        <f>C592/C592</f>
        <v>1</v>
      </c>
    </row>
    <row r="593" spans="1:5">
      <c r="A593" s="64" t="s">
        <v>57</v>
      </c>
      <c r="B593" s="205">
        <f>'приложение 2 культура '!B751</f>
        <v>12.2</v>
      </c>
      <c r="C593" s="200">
        <f t="shared" si="196"/>
        <v>24814.890710382515</v>
      </c>
      <c r="D593" s="268">
        <f>'приложение 2 культура '!C751</f>
        <v>3632.9</v>
      </c>
      <c r="E593" s="59">
        <f>C593/C592</f>
        <v>0.69016134285537956</v>
      </c>
    </row>
    <row r="594" spans="1:5">
      <c r="A594" s="52" t="s">
        <v>159</v>
      </c>
      <c r="B594" s="47"/>
      <c r="C594" s="48"/>
      <c r="D594" s="266"/>
      <c r="E594" s="175"/>
    </row>
    <row r="595" spans="1:5">
      <c r="A595" s="199" t="s">
        <v>55</v>
      </c>
      <c r="B595" s="47">
        <f>B599+B603</f>
        <v>7</v>
      </c>
      <c r="C595" s="198">
        <f>D595/B595/12*1000</f>
        <v>81160.71428571429</v>
      </c>
      <c r="D595" s="266">
        <f>D599+D603</f>
        <v>6817.5</v>
      </c>
      <c r="E595" s="59">
        <f>C595/C596</f>
        <v>1.9986769560203559</v>
      </c>
    </row>
    <row r="596" spans="1:5">
      <c r="A596" s="199" t="s">
        <v>56</v>
      </c>
      <c r="B596" s="47">
        <f t="shared" ref="B596:D597" si="197">B600+B604</f>
        <v>154.89999999999998</v>
      </c>
      <c r="C596" s="198">
        <f t="shared" ref="C596:C597" si="198">D596/B596/12*1000</f>
        <v>40607.219711641934</v>
      </c>
      <c r="D596" s="266">
        <f t="shared" si="197"/>
        <v>75480.700000000012</v>
      </c>
      <c r="E596" s="59">
        <f>C596/C596</f>
        <v>1</v>
      </c>
    </row>
    <row r="597" spans="1:5">
      <c r="A597" s="199" t="s">
        <v>57</v>
      </c>
      <c r="B597" s="47">
        <f t="shared" si="197"/>
        <v>94.4</v>
      </c>
      <c r="C597" s="198">
        <f t="shared" si="198"/>
        <v>24312.941384180787</v>
      </c>
      <c r="D597" s="266">
        <f t="shared" si="197"/>
        <v>27541.7</v>
      </c>
      <c r="E597" s="59">
        <f>C597/C596</f>
        <v>0.59873445059353225</v>
      </c>
    </row>
    <row r="598" spans="1:5">
      <c r="A598" s="53" t="s">
        <v>160</v>
      </c>
      <c r="B598" s="54"/>
      <c r="C598" s="177"/>
      <c r="D598" s="269"/>
      <c r="E598" s="53"/>
    </row>
    <row r="599" spans="1:5">
      <c r="A599" s="64" t="s">
        <v>55</v>
      </c>
      <c r="B599" s="68">
        <f>'приложение 2 культура '!B755</f>
        <v>4</v>
      </c>
      <c r="C599" s="193">
        <f>D599/B599/12*1000</f>
        <v>80585.416666666657</v>
      </c>
      <c r="D599" s="264">
        <f>'приложение 2 культура '!C755</f>
        <v>3868.1</v>
      </c>
      <c r="E599" s="41">
        <f>C599/C600</f>
        <v>1.9868812753525116</v>
      </c>
    </row>
    <row r="600" spans="1:5">
      <c r="A600" s="64" t="s">
        <v>56</v>
      </c>
      <c r="B600" s="68">
        <f>'приложение 2 культура '!B756</f>
        <v>116.6</v>
      </c>
      <c r="C600" s="193">
        <f t="shared" ref="C600:C601" si="199">D600/B600/12*1000</f>
        <v>40558.747855917674</v>
      </c>
      <c r="D600" s="264">
        <f>'приложение 2 культура '!C756</f>
        <v>56749.8</v>
      </c>
      <c r="E600" s="41">
        <f>C600/C600</f>
        <v>1</v>
      </c>
    </row>
    <row r="601" spans="1:5">
      <c r="A601" s="64" t="s">
        <v>57</v>
      </c>
      <c r="B601" s="68">
        <f>'приложение 2 культура '!B757</f>
        <v>64.2</v>
      </c>
      <c r="C601" s="193">
        <f t="shared" si="199"/>
        <v>23973.90965732087</v>
      </c>
      <c r="D601" s="264">
        <f>'приложение 2 культура '!C757</f>
        <v>18469.5</v>
      </c>
      <c r="E601" s="41">
        <f>C601/C600</f>
        <v>0.59109097111396613</v>
      </c>
    </row>
    <row r="602" spans="1:5" ht="31.5">
      <c r="A602" s="53" t="s">
        <v>161</v>
      </c>
      <c r="B602" s="54"/>
      <c r="C602" s="177"/>
      <c r="D602" s="269"/>
      <c r="E602" s="53"/>
    </row>
    <row r="603" spans="1:5">
      <c r="A603" s="64" t="s">
        <v>55</v>
      </c>
      <c r="B603" s="68">
        <f>'приложение 2 культура '!B761</f>
        <v>3</v>
      </c>
      <c r="C603" s="193">
        <f>D603/B603/12*1000</f>
        <v>81927.777777777781</v>
      </c>
      <c r="D603" s="264">
        <f>'приложение 2 культура '!C761</f>
        <v>2949.4</v>
      </c>
      <c r="E603" s="41">
        <f>C603/C604</f>
        <v>2.0102614752450045</v>
      </c>
    </row>
    <row r="604" spans="1:5">
      <c r="A604" s="64" t="s">
        <v>56</v>
      </c>
      <c r="B604" s="68">
        <f>'приложение 2 культура '!B762</f>
        <v>38.299999999999997</v>
      </c>
      <c r="C604" s="193">
        <f t="shared" ref="C604:C605" si="200">D604/B604/12*1000</f>
        <v>40754.786771105319</v>
      </c>
      <c r="D604" s="264">
        <f>'приложение 2 культура '!C762</f>
        <v>18730.900000000001</v>
      </c>
      <c r="E604" s="41">
        <f>C604/C604</f>
        <v>1</v>
      </c>
    </row>
    <row r="605" spans="1:5">
      <c r="A605" s="64" t="s">
        <v>57</v>
      </c>
      <c r="B605" s="68">
        <f>'приложение 2 культура '!B763</f>
        <v>30.2</v>
      </c>
      <c r="C605" s="193">
        <f t="shared" si="200"/>
        <v>25033.664459161148</v>
      </c>
      <c r="D605" s="264">
        <f>'приложение 2 культура '!C763</f>
        <v>9072.2000000000007</v>
      </c>
      <c r="E605" s="41">
        <f>C605/C604</f>
        <v>0.61425090013990047</v>
      </c>
    </row>
    <row r="606" spans="1:5">
      <c r="A606" s="50" t="s">
        <v>61</v>
      </c>
      <c r="B606" s="47"/>
      <c r="C606" s="46"/>
      <c r="D606" s="266"/>
      <c r="E606" s="176"/>
    </row>
    <row r="607" spans="1:5">
      <c r="A607" s="64" t="s">
        <v>55</v>
      </c>
      <c r="B607" s="47">
        <f>B611+B615</f>
        <v>6</v>
      </c>
      <c r="C607" s="191">
        <f>D607/B607/12*1000</f>
        <v>80298.611111111109</v>
      </c>
      <c r="D607" s="266">
        <f>D611+D615</f>
        <v>5781.5</v>
      </c>
      <c r="E607" s="41">
        <f>C607/C608</f>
        <v>2.2263671421227773</v>
      </c>
    </row>
    <row r="608" spans="1:5">
      <c r="A608" s="64" t="s">
        <v>56</v>
      </c>
      <c r="B608" s="47">
        <f t="shared" ref="B608:D609" si="201">B612+B616</f>
        <v>42.1</v>
      </c>
      <c r="C608" s="191">
        <f t="shared" ref="C608:C609" si="202">D608/B608/12*1000</f>
        <v>36067.102137767215</v>
      </c>
      <c r="D608" s="266">
        <f t="shared" si="201"/>
        <v>18221.099999999999</v>
      </c>
      <c r="E608" s="41">
        <f>C608/C608</f>
        <v>1</v>
      </c>
    </row>
    <row r="609" spans="1:5">
      <c r="A609" s="64" t="s">
        <v>57</v>
      </c>
      <c r="B609" s="47">
        <f t="shared" si="201"/>
        <v>34.700000000000003</v>
      </c>
      <c r="C609" s="191">
        <f t="shared" si="202"/>
        <v>20799.951969260324</v>
      </c>
      <c r="D609" s="266">
        <f t="shared" si="201"/>
        <v>8661.1</v>
      </c>
      <c r="E609" s="41">
        <f>C609/C608</f>
        <v>0.57670150182317848</v>
      </c>
    </row>
    <row r="610" spans="1:5">
      <c r="A610" s="53" t="s">
        <v>162</v>
      </c>
      <c r="B610" s="54"/>
      <c r="C610" s="177"/>
      <c r="D610" s="269"/>
      <c r="E610" s="53"/>
    </row>
    <row r="611" spans="1:5">
      <c r="A611" s="64" t="s">
        <v>55</v>
      </c>
      <c r="B611" s="68">
        <f>'приложение 2 культура '!B767</f>
        <v>2</v>
      </c>
      <c r="C611" s="193">
        <f>D611/B611/12*1000</f>
        <v>58475</v>
      </c>
      <c r="D611" s="264">
        <f>'приложение 2 культура '!C767</f>
        <v>1403.4</v>
      </c>
      <c r="E611" s="41">
        <f>C611/C612</f>
        <v>1.6742657585354217</v>
      </c>
    </row>
    <row r="612" spans="1:5">
      <c r="A612" s="64" t="s">
        <v>56</v>
      </c>
      <c r="B612" s="68">
        <f>'приложение 2 культура '!B768</f>
        <v>5.5</v>
      </c>
      <c r="C612" s="193">
        <f t="shared" ref="C612:C613" si="203">D612/B612/12*1000</f>
        <v>34925.757575757569</v>
      </c>
      <c r="D612" s="264">
        <f>'приложение 2 культура '!C768</f>
        <v>2305.1</v>
      </c>
      <c r="E612" s="41">
        <f>C612/C612</f>
        <v>1</v>
      </c>
    </row>
    <row r="613" spans="1:5">
      <c r="A613" s="64" t="s">
        <v>57</v>
      </c>
      <c r="B613" s="68">
        <f>'приложение 2 культура '!B769</f>
        <v>7.5</v>
      </c>
      <c r="C613" s="193">
        <f t="shared" si="203"/>
        <v>19944.444444444445</v>
      </c>
      <c r="D613" s="264">
        <f>'приложение 2 культура '!C769</f>
        <v>1795</v>
      </c>
      <c r="E613" s="41">
        <f>C613/C612</f>
        <v>0.57105259352450377</v>
      </c>
    </row>
    <row r="614" spans="1:5" ht="31.5">
      <c r="A614" s="53" t="s">
        <v>163</v>
      </c>
      <c r="B614" s="54"/>
      <c r="C614" s="177"/>
      <c r="D614" s="269"/>
      <c r="E614" s="53"/>
    </row>
    <row r="615" spans="1:5">
      <c r="A615" s="64" t="s">
        <v>55</v>
      </c>
      <c r="B615" s="68">
        <f>'приложение 2 культура '!B773</f>
        <v>4</v>
      </c>
      <c r="C615" s="193">
        <f>D615/B615/12*1000</f>
        <v>91210.416666666672</v>
      </c>
      <c r="D615" s="264">
        <f>'приложение 2 культура '!C773</f>
        <v>4378.1000000000004</v>
      </c>
      <c r="E615" s="41">
        <f>C615/C616</f>
        <v>2.5169398718270926</v>
      </c>
    </row>
    <row r="616" spans="1:5">
      <c r="A616" s="64" t="s">
        <v>56</v>
      </c>
      <c r="B616" s="68">
        <f>'приложение 2 культура '!B774</f>
        <v>36.6</v>
      </c>
      <c r="C616" s="193">
        <f t="shared" ref="C616:C617" si="204">D616/B616/12*1000</f>
        <v>36238.615664845172</v>
      </c>
      <c r="D616" s="264">
        <f>'приложение 2 культура '!C774</f>
        <v>15916</v>
      </c>
      <c r="E616" s="41">
        <f>C616/C616</f>
        <v>1</v>
      </c>
    </row>
    <row r="617" spans="1:5">
      <c r="A617" s="64" t="s">
        <v>57</v>
      </c>
      <c r="B617" s="68">
        <f>'приложение 2 культура '!B775</f>
        <v>27.2</v>
      </c>
      <c r="C617" s="193">
        <f t="shared" si="204"/>
        <v>21035.845588235294</v>
      </c>
      <c r="D617" s="264">
        <f>'приложение 2 культура '!C775</f>
        <v>6866.1</v>
      </c>
      <c r="E617" s="41">
        <f>C617/C616</f>
        <v>0.58048148921543985</v>
      </c>
    </row>
    <row r="618" spans="1:5">
      <c r="A618" s="73" t="s">
        <v>164</v>
      </c>
      <c r="B618" s="68"/>
      <c r="C618" s="42"/>
      <c r="D618" s="264"/>
      <c r="E618" s="41"/>
    </row>
    <row r="619" spans="1:5">
      <c r="A619" s="75" t="s">
        <v>165</v>
      </c>
      <c r="B619" s="61"/>
      <c r="C619" s="177"/>
      <c r="D619" s="267"/>
      <c r="E619" s="156"/>
    </row>
    <row r="620" spans="1:5">
      <c r="A620" s="321" t="s">
        <v>55</v>
      </c>
      <c r="B620" s="314">
        <f>'приложение 2 культура '!B779</f>
        <v>4.8</v>
      </c>
      <c r="C620" s="315">
        <f>D620/B620/12*1000</f>
        <v>71487.847222222219</v>
      </c>
      <c r="D620" s="316">
        <f>'приложение 2 культура '!C779</f>
        <v>4117.7</v>
      </c>
      <c r="E620" s="317">
        <f>C620/C621</f>
        <v>1.7919862673040257</v>
      </c>
    </row>
    <row r="621" spans="1:5">
      <c r="A621" s="322" t="s">
        <v>56</v>
      </c>
      <c r="B621" s="205">
        <f>'приложение 2 культура '!B780</f>
        <v>37.799999999999997</v>
      </c>
      <c r="C621" s="200">
        <f t="shared" ref="C621:C622" si="205">D621/B621/12*1000</f>
        <v>39893.077601410936</v>
      </c>
      <c r="D621" s="268">
        <f>'приложение 2 культура '!C780</f>
        <v>18095.5</v>
      </c>
      <c r="E621" s="323">
        <f>C621/C621</f>
        <v>1</v>
      </c>
    </row>
    <row r="622" spans="1:5">
      <c r="A622" s="322" t="s">
        <v>57</v>
      </c>
      <c r="B622" s="205">
        <f>'приложение 2 культура '!B781</f>
        <v>77.8</v>
      </c>
      <c r="C622" s="200">
        <f t="shared" si="205"/>
        <v>22882.390745501285</v>
      </c>
      <c r="D622" s="268">
        <f>'приложение 2 культура '!C781</f>
        <v>21363</v>
      </c>
      <c r="E622" s="323">
        <f>C622/C621</f>
        <v>0.57359301716777</v>
      </c>
    </row>
    <row r="623" spans="1:5">
      <c r="A623" s="206"/>
      <c r="B623" s="318"/>
      <c r="C623" s="319"/>
      <c r="D623" s="320"/>
      <c r="E623" s="318"/>
    </row>
    <row r="624" spans="1:5">
      <c r="A624" s="201"/>
      <c r="B624" s="201"/>
      <c r="C624" s="202"/>
      <c r="D624" s="262"/>
      <c r="E624" s="201"/>
    </row>
    <row r="625" spans="1:8">
      <c r="A625" s="201"/>
      <c r="B625" s="201"/>
      <c r="C625" s="202"/>
      <c r="D625" s="262"/>
      <c r="E625" s="201"/>
    </row>
    <row r="626" spans="1:8" s="210" customFormat="1">
      <c r="A626" s="201"/>
      <c r="B626" s="201"/>
      <c r="C626" s="202"/>
      <c r="D626" s="262"/>
      <c r="E626" s="201"/>
      <c r="F626" s="292"/>
      <c r="G626" s="258"/>
      <c r="H626" s="292"/>
    </row>
    <row r="627" spans="1:8" s="210" customFormat="1">
      <c r="A627" s="201"/>
      <c r="B627" s="201"/>
      <c r="C627" s="202"/>
      <c r="D627" s="262"/>
      <c r="E627" s="201"/>
      <c r="F627" s="292"/>
      <c r="G627" s="258"/>
      <c r="H627" s="292"/>
    </row>
    <row r="628" spans="1:8" s="210" customFormat="1">
      <c r="A628" s="201"/>
      <c r="B628" s="201"/>
      <c r="C628" s="202"/>
      <c r="D628" s="262"/>
      <c r="E628" s="201"/>
      <c r="F628" s="292"/>
      <c r="G628" s="258"/>
      <c r="H628" s="292"/>
    </row>
    <row r="629" spans="1:8" s="210" customFormat="1">
      <c r="A629" s="201"/>
      <c r="B629" s="77"/>
      <c r="C629" s="202"/>
      <c r="D629" s="262"/>
      <c r="E629" s="201"/>
      <c r="F629" s="292"/>
      <c r="G629" s="258"/>
      <c r="H629" s="292"/>
    </row>
    <row r="630" spans="1:8" s="210" customFormat="1">
      <c r="A630" s="201"/>
      <c r="B630" s="77"/>
      <c r="C630" s="202"/>
      <c r="D630" s="262"/>
      <c r="E630" s="201"/>
      <c r="F630" s="292"/>
      <c r="G630" s="258"/>
      <c r="H630" s="292"/>
    </row>
    <row r="631" spans="1:8" s="210" customFormat="1">
      <c r="A631" s="201"/>
      <c r="B631" s="77"/>
      <c r="C631" s="202"/>
      <c r="D631" s="262"/>
      <c r="E631" s="201"/>
      <c r="F631" s="292"/>
      <c r="G631" s="258"/>
      <c r="H631" s="292"/>
    </row>
    <row r="632" spans="1:8" s="210" customFormat="1">
      <c r="A632" s="201"/>
      <c r="B632" s="201"/>
      <c r="C632" s="202"/>
      <c r="D632" s="262"/>
      <c r="E632" s="201"/>
      <c r="F632" s="292"/>
      <c r="G632" s="258"/>
      <c r="H632" s="292"/>
    </row>
    <row r="633" spans="1:8" s="210" customFormat="1">
      <c r="A633" s="201"/>
      <c r="B633" s="201"/>
      <c r="C633" s="202"/>
      <c r="D633" s="262"/>
      <c r="E633" s="201"/>
      <c r="F633" s="292"/>
      <c r="G633" s="258"/>
      <c r="H633" s="292"/>
    </row>
    <row r="634" spans="1:8" s="210" customFormat="1">
      <c r="A634" s="201"/>
      <c r="B634" s="201"/>
      <c r="C634" s="202"/>
      <c r="D634" s="262"/>
      <c r="E634" s="201"/>
      <c r="F634" s="292"/>
      <c r="G634" s="258"/>
      <c r="H634" s="292"/>
    </row>
    <row r="635" spans="1:8" s="210" customFormat="1">
      <c r="A635" s="201"/>
      <c r="B635" s="201"/>
      <c r="C635" s="202"/>
      <c r="D635" s="262"/>
      <c r="E635" s="201"/>
      <c r="F635" s="292"/>
      <c r="G635" s="258"/>
      <c r="H635" s="292"/>
    </row>
    <row r="636" spans="1:8" s="210" customFormat="1">
      <c r="A636" s="201"/>
      <c r="B636" s="201"/>
      <c r="C636" s="202"/>
      <c r="D636" s="262"/>
      <c r="E636" s="201"/>
      <c r="F636" s="292"/>
      <c r="G636" s="258"/>
      <c r="H636" s="292"/>
    </row>
    <row r="637" spans="1:8" s="210" customFormat="1">
      <c r="A637" s="201"/>
      <c r="B637" s="201"/>
      <c r="C637" s="202"/>
      <c r="D637" s="262"/>
      <c r="E637" s="201"/>
      <c r="F637" s="292"/>
      <c r="G637" s="258"/>
      <c r="H637" s="292"/>
    </row>
    <row r="638" spans="1:8" s="210" customFormat="1">
      <c r="A638" s="201"/>
      <c r="B638" s="201"/>
      <c r="C638" s="202"/>
      <c r="D638" s="262"/>
      <c r="E638" s="201"/>
      <c r="F638" s="292"/>
      <c r="G638" s="258"/>
      <c r="H638" s="292"/>
    </row>
    <row r="639" spans="1:8" s="210" customFormat="1">
      <c r="A639" s="201"/>
      <c r="B639" s="201"/>
      <c r="C639" s="202"/>
      <c r="D639" s="262"/>
      <c r="E639" s="201"/>
      <c r="F639" s="292"/>
      <c r="G639" s="258"/>
      <c r="H639" s="292"/>
    </row>
    <row r="640" spans="1:8" s="210" customFormat="1">
      <c r="A640" s="201"/>
      <c r="B640" s="201"/>
      <c r="C640" s="202"/>
      <c r="D640" s="262"/>
      <c r="E640" s="201"/>
      <c r="F640" s="292"/>
      <c r="G640" s="258"/>
      <c r="H640" s="292"/>
    </row>
    <row r="641" spans="1:8" s="210" customFormat="1">
      <c r="A641" s="201"/>
      <c r="B641" s="201"/>
      <c r="C641" s="202"/>
      <c r="D641" s="262"/>
      <c r="E641" s="201"/>
      <c r="F641" s="292"/>
      <c r="G641" s="258"/>
      <c r="H641" s="292"/>
    </row>
    <row r="642" spans="1:8" s="210" customFormat="1">
      <c r="A642" s="201"/>
      <c r="B642" s="201"/>
      <c r="C642" s="202"/>
      <c r="D642" s="262"/>
      <c r="E642" s="201"/>
      <c r="F642" s="292"/>
      <c r="G642" s="258"/>
      <c r="H642" s="292"/>
    </row>
    <row r="643" spans="1:8" s="210" customFormat="1">
      <c r="A643" s="201"/>
      <c r="B643" s="201"/>
      <c r="C643" s="202"/>
      <c r="D643" s="262"/>
      <c r="E643" s="201"/>
      <c r="F643" s="292"/>
      <c r="G643" s="258"/>
      <c r="H643" s="292"/>
    </row>
    <row r="644" spans="1:8" s="210" customFormat="1">
      <c r="A644" s="201"/>
      <c r="B644" s="201"/>
      <c r="C644" s="202"/>
      <c r="D644" s="262"/>
      <c r="E644" s="201"/>
      <c r="F644" s="292"/>
      <c r="G644" s="258"/>
      <c r="H644" s="292"/>
    </row>
    <row r="645" spans="1:8" s="210" customFormat="1">
      <c r="A645" s="201"/>
      <c r="B645" s="201"/>
      <c r="C645" s="202"/>
      <c r="D645" s="262"/>
      <c r="E645" s="201"/>
      <c r="F645" s="292"/>
      <c r="G645" s="258"/>
      <c r="H645" s="292"/>
    </row>
    <row r="646" spans="1:8" s="210" customFormat="1">
      <c r="A646" s="201"/>
      <c r="B646" s="201"/>
      <c r="C646" s="202"/>
      <c r="D646" s="262"/>
      <c r="E646" s="201"/>
      <c r="F646" s="292"/>
      <c r="G646" s="258"/>
      <c r="H646" s="292"/>
    </row>
    <row r="647" spans="1:8" s="210" customFormat="1">
      <c r="A647" s="201"/>
      <c r="B647" s="201"/>
      <c r="C647" s="202"/>
      <c r="D647" s="262"/>
      <c r="E647" s="201"/>
      <c r="F647" s="292"/>
      <c r="G647" s="258"/>
      <c r="H647" s="292"/>
    </row>
    <row r="648" spans="1:8" s="210" customFormat="1">
      <c r="A648" s="201"/>
      <c r="B648" s="201"/>
      <c r="C648" s="202"/>
      <c r="D648" s="262"/>
      <c r="E648" s="201"/>
      <c r="F648" s="292"/>
      <c r="G648" s="258"/>
      <c r="H648" s="292"/>
    </row>
    <row r="649" spans="1:8" s="210" customFormat="1">
      <c r="A649" s="201"/>
      <c r="B649" s="201"/>
      <c r="C649" s="202"/>
      <c r="D649" s="262"/>
      <c r="E649" s="201"/>
      <c r="F649" s="292"/>
      <c r="G649" s="258"/>
      <c r="H649" s="292"/>
    </row>
    <row r="650" spans="1:8" s="210" customFormat="1">
      <c r="A650" s="201"/>
      <c r="B650" s="201"/>
      <c r="C650" s="202"/>
      <c r="D650" s="262"/>
      <c r="E650" s="201"/>
      <c r="F650" s="292"/>
      <c r="G650" s="258"/>
      <c r="H650" s="292"/>
    </row>
    <row r="651" spans="1:8" s="210" customFormat="1">
      <c r="A651" s="201"/>
      <c r="B651" s="201"/>
      <c r="C651" s="202"/>
      <c r="D651" s="262"/>
      <c r="E651" s="201"/>
      <c r="F651" s="292"/>
      <c r="G651" s="258"/>
      <c r="H651" s="292"/>
    </row>
    <row r="652" spans="1:8" s="210" customFormat="1">
      <c r="A652" s="201"/>
      <c r="B652" s="201"/>
      <c r="C652" s="202"/>
      <c r="D652" s="262"/>
      <c r="E652" s="201"/>
      <c r="F652" s="292"/>
      <c r="G652" s="258"/>
      <c r="H652" s="292"/>
    </row>
    <row r="653" spans="1:8" s="210" customFormat="1">
      <c r="A653" s="201"/>
      <c r="B653" s="201"/>
      <c r="C653" s="202"/>
      <c r="D653" s="262"/>
      <c r="E653" s="201"/>
      <c r="F653" s="292"/>
      <c r="G653" s="258"/>
      <c r="H653" s="292"/>
    </row>
    <row r="654" spans="1:8" s="210" customFormat="1">
      <c r="A654" s="201"/>
      <c r="B654" s="201"/>
      <c r="C654" s="202"/>
      <c r="D654" s="262"/>
      <c r="E654" s="201"/>
      <c r="F654" s="292"/>
      <c r="G654" s="258"/>
      <c r="H654" s="292"/>
    </row>
    <row r="655" spans="1:8" s="210" customFormat="1">
      <c r="A655" s="201"/>
      <c r="B655" s="201"/>
      <c r="C655" s="202"/>
      <c r="D655" s="262"/>
      <c r="E655" s="201"/>
      <c r="F655" s="292"/>
      <c r="G655" s="258"/>
      <c r="H655" s="292"/>
    </row>
    <row r="656" spans="1:8" s="210" customFormat="1">
      <c r="A656" s="201"/>
      <c r="B656" s="201"/>
      <c r="C656" s="202"/>
      <c r="D656" s="262"/>
      <c r="E656" s="201"/>
      <c r="F656" s="292"/>
      <c r="G656" s="258"/>
      <c r="H656" s="292"/>
    </row>
    <row r="657" spans="1:8" s="210" customFormat="1">
      <c r="A657" s="201"/>
      <c r="B657" s="201"/>
      <c r="C657" s="202"/>
      <c r="D657" s="262"/>
      <c r="E657" s="201"/>
      <c r="F657" s="292"/>
      <c r="G657" s="258"/>
      <c r="H657" s="292"/>
    </row>
    <row r="658" spans="1:8" s="210" customFormat="1">
      <c r="A658" s="201"/>
      <c r="B658" s="201"/>
      <c r="C658" s="202"/>
      <c r="D658" s="262"/>
      <c r="E658" s="201"/>
      <c r="F658" s="292"/>
      <c r="G658" s="258"/>
      <c r="H658" s="292"/>
    </row>
    <row r="659" spans="1:8" s="210" customFormat="1">
      <c r="A659" s="201"/>
      <c r="B659" s="201"/>
      <c r="C659" s="202"/>
      <c r="D659" s="262"/>
      <c r="E659" s="201"/>
      <c r="F659" s="292"/>
      <c r="G659" s="258"/>
      <c r="H659" s="292"/>
    </row>
    <row r="660" spans="1:8" s="210" customFormat="1">
      <c r="A660" s="201"/>
      <c r="B660" s="201"/>
      <c r="C660" s="202"/>
      <c r="D660" s="262"/>
      <c r="E660" s="201"/>
      <c r="F660" s="292"/>
      <c r="G660" s="258"/>
      <c r="H660" s="292"/>
    </row>
    <row r="661" spans="1:8" s="210" customFormat="1">
      <c r="A661" s="201"/>
      <c r="B661" s="201"/>
      <c r="C661" s="202"/>
      <c r="D661" s="262"/>
      <c r="E661" s="201"/>
      <c r="F661" s="292"/>
      <c r="G661" s="258"/>
      <c r="H661" s="292"/>
    </row>
    <row r="662" spans="1:8" s="210" customFormat="1">
      <c r="A662" s="201"/>
      <c r="B662" s="201"/>
      <c r="C662" s="202"/>
      <c r="D662" s="262"/>
      <c r="E662" s="201"/>
      <c r="F662" s="292"/>
      <c r="G662" s="258"/>
      <c r="H662" s="292"/>
    </row>
    <row r="663" spans="1:8" s="210" customFormat="1">
      <c r="A663" s="201"/>
      <c r="B663" s="201"/>
      <c r="C663" s="202"/>
      <c r="D663" s="262"/>
      <c r="E663" s="201"/>
      <c r="F663" s="292"/>
      <c r="G663" s="258"/>
      <c r="H663" s="292"/>
    </row>
    <row r="664" spans="1:8" s="210" customFormat="1">
      <c r="A664" s="201"/>
      <c r="B664" s="201"/>
      <c r="C664" s="202"/>
      <c r="D664" s="262"/>
      <c r="E664" s="201"/>
      <c r="F664" s="292"/>
      <c r="G664" s="258"/>
      <c r="H664" s="292"/>
    </row>
    <row r="665" spans="1:8" s="210" customFormat="1">
      <c r="A665" s="201"/>
      <c r="B665" s="201"/>
      <c r="C665" s="202"/>
      <c r="D665" s="262"/>
      <c r="E665" s="201"/>
      <c r="F665" s="292"/>
      <c r="G665" s="258"/>
      <c r="H665" s="292"/>
    </row>
    <row r="666" spans="1:8" s="210" customFormat="1">
      <c r="A666" s="201"/>
      <c r="B666" s="201"/>
      <c r="C666" s="202"/>
      <c r="D666" s="262"/>
      <c r="E666" s="201"/>
      <c r="F666" s="292"/>
      <c r="G666" s="258"/>
      <c r="H666" s="292"/>
    </row>
    <row r="667" spans="1:8" s="210" customFormat="1">
      <c r="A667" s="201"/>
      <c r="B667" s="201"/>
      <c r="C667" s="202"/>
      <c r="D667" s="262"/>
      <c r="E667" s="201"/>
      <c r="F667" s="292"/>
      <c r="G667" s="258"/>
      <c r="H667" s="292"/>
    </row>
    <row r="668" spans="1:8" s="210" customFormat="1">
      <c r="A668" s="201"/>
      <c r="B668" s="201"/>
      <c r="C668" s="202"/>
      <c r="D668" s="262"/>
      <c r="E668" s="201"/>
      <c r="F668" s="292"/>
      <c r="G668" s="258"/>
      <c r="H668" s="292"/>
    </row>
    <row r="669" spans="1:8" s="210" customFormat="1">
      <c r="A669" s="201"/>
      <c r="B669" s="201"/>
      <c r="C669" s="202"/>
      <c r="D669" s="262"/>
      <c r="E669" s="201"/>
      <c r="F669" s="292"/>
      <c r="G669" s="258"/>
      <c r="H669" s="292"/>
    </row>
    <row r="670" spans="1:8" s="210" customFormat="1">
      <c r="A670" s="201"/>
      <c r="B670" s="201"/>
      <c r="C670" s="202"/>
      <c r="D670" s="262"/>
      <c r="E670" s="201"/>
      <c r="F670" s="292"/>
      <c r="G670" s="258"/>
      <c r="H670" s="292"/>
    </row>
    <row r="671" spans="1:8" s="210" customFormat="1">
      <c r="A671" s="201"/>
      <c r="B671" s="201"/>
      <c r="C671" s="202"/>
      <c r="D671" s="262"/>
      <c r="E671" s="201"/>
      <c r="F671" s="292"/>
      <c r="G671" s="258"/>
      <c r="H671" s="292"/>
    </row>
    <row r="672" spans="1:8" s="210" customFormat="1">
      <c r="A672" s="201"/>
      <c r="B672" s="201"/>
      <c r="C672" s="202"/>
      <c r="D672" s="262"/>
      <c r="E672" s="201"/>
      <c r="F672" s="292"/>
      <c r="G672" s="258"/>
      <c r="H672" s="292"/>
    </row>
    <row r="673" spans="1:8" s="210" customFormat="1">
      <c r="A673" s="201"/>
      <c r="B673" s="201"/>
      <c r="C673" s="202"/>
      <c r="D673" s="262"/>
      <c r="E673" s="201"/>
      <c r="F673" s="292"/>
      <c r="G673" s="258"/>
      <c r="H673" s="292"/>
    </row>
    <row r="674" spans="1:8" s="210" customFormat="1">
      <c r="A674" s="201"/>
      <c r="B674" s="201"/>
      <c r="C674" s="202"/>
      <c r="D674" s="262"/>
      <c r="E674" s="201"/>
      <c r="F674" s="292"/>
      <c r="G674" s="258"/>
      <c r="H674" s="292"/>
    </row>
    <row r="675" spans="1:8" s="210" customFormat="1">
      <c r="A675" s="201"/>
      <c r="B675" s="201"/>
      <c r="C675" s="202"/>
      <c r="D675" s="262"/>
      <c r="E675" s="201"/>
      <c r="F675" s="292"/>
      <c r="G675" s="258"/>
      <c r="H675" s="292"/>
    </row>
    <row r="676" spans="1:8" s="210" customFormat="1">
      <c r="A676" s="201"/>
      <c r="B676" s="201"/>
      <c r="C676" s="202"/>
      <c r="D676" s="262"/>
      <c r="E676" s="201"/>
      <c r="F676" s="292"/>
      <c r="G676" s="258"/>
      <c r="H676" s="292"/>
    </row>
    <row r="677" spans="1:8" s="210" customFormat="1">
      <c r="A677" s="201"/>
      <c r="B677" s="201"/>
      <c r="C677" s="202"/>
      <c r="D677" s="262"/>
      <c r="E677" s="201"/>
      <c r="F677" s="292"/>
      <c r="G677" s="258"/>
      <c r="H677" s="292"/>
    </row>
    <row r="678" spans="1:8" s="210" customFormat="1">
      <c r="A678" s="201"/>
      <c r="B678" s="201"/>
      <c r="C678" s="202"/>
      <c r="D678" s="262"/>
      <c r="E678" s="201"/>
      <c r="F678" s="292"/>
      <c r="G678" s="258"/>
      <c r="H678" s="292"/>
    </row>
    <row r="679" spans="1:8" s="210" customFormat="1">
      <c r="A679" s="201"/>
      <c r="B679" s="201"/>
      <c r="C679" s="202"/>
      <c r="D679" s="262"/>
      <c r="E679" s="201"/>
      <c r="F679" s="292"/>
      <c r="G679" s="258"/>
      <c r="H679" s="292"/>
    </row>
    <row r="680" spans="1:8" s="210" customFormat="1">
      <c r="A680" s="201"/>
      <c r="B680" s="201"/>
      <c r="C680" s="202"/>
      <c r="D680" s="262"/>
      <c r="E680" s="201"/>
      <c r="F680" s="292"/>
      <c r="G680" s="258"/>
      <c r="H680" s="292"/>
    </row>
    <row r="681" spans="1:8" s="210" customFormat="1">
      <c r="A681" s="201"/>
      <c r="B681" s="201"/>
      <c r="C681" s="202"/>
      <c r="D681" s="262"/>
      <c r="E681" s="201"/>
      <c r="F681" s="292"/>
      <c r="G681" s="258"/>
      <c r="H681" s="292"/>
    </row>
    <row r="682" spans="1:8" s="210" customFormat="1">
      <c r="A682" s="201"/>
      <c r="B682" s="201"/>
      <c r="C682" s="202"/>
      <c r="D682" s="262"/>
      <c r="E682" s="201"/>
      <c r="F682" s="292"/>
      <c r="G682" s="258"/>
      <c r="H682" s="292"/>
    </row>
    <row r="683" spans="1:8" s="210" customFormat="1">
      <c r="A683" s="201"/>
      <c r="B683" s="201"/>
      <c r="C683" s="202"/>
      <c r="D683" s="262"/>
      <c r="E683" s="201"/>
      <c r="F683" s="292"/>
      <c r="G683" s="258"/>
      <c r="H683" s="292"/>
    </row>
    <row r="684" spans="1:8" s="210" customFormat="1">
      <c r="A684" s="201"/>
      <c r="B684" s="201"/>
      <c r="C684" s="202"/>
      <c r="D684" s="262"/>
      <c r="E684" s="201"/>
      <c r="F684" s="292"/>
      <c r="G684" s="258"/>
      <c r="H684" s="292"/>
    </row>
    <row r="685" spans="1:8" s="210" customFormat="1">
      <c r="A685" s="201"/>
      <c r="B685" s="201"/>
      <c r="C685" s="202"/>
      <c r="D685" s="262"/>
      <c r="E685" s="201"/>
      <c r="F685" s="292"/>
      <c r="G685" s="258"/>
      <c r="H685" s="292"/>
    </row>
    <row r="686" spans="1:8" s="210" customFormat="1">
      <c r="A686" s="201"/>
      <c r="B686" s="201"/>
      <c r="C686" s="202"/>
      <c r="D686" s="262"/>
      <c r="E686" s="201"/>
      <c r="F686" s="292"/>
      <c r="G686" s="258"/>
      <c r="H686" s="292"/>
    </row>
    <row r="687" spans="1:8" s="210" customFormat="1">
      <c r="A687" s="201"/>
      <c r="B687" s="201"/>
      <c r="C687" s="202"/>
      <c r="D687" s="262"/>
      <c r="E687" s="201"/>
      <c r="F687" s="292"/>
      <c r="G687" s="258"/>
      <c r="H687" s="292"/>
    </row>
    <row r="688" spans="1:8" s="210" customFormat="1">
      <c r="A688" s="201"/>
      <c r="B688" s="201"/>
      <c r="C688" s="202"/>
      <c r="D688" s="262"/>
      <c r="E688" s="201"/>
      <c r="F688" s="292"/>
      <c r="G688" s="258"/>
      <c r="H688" s="292"/>
    </row>
    <row r="689" spans="1:8" s="210" customFormat="1">
      <c r="A689" s="201"/>
      <c r="B689" s="201"/>
      <c r="C689" s="202"/>
      <c r="D689" s="262"/>
      <c r="E689" s="201"/>
      <c r="F689" s="292"/>
      <c r="G689" s="258"/>
      <c r="H689" s="292"/>
    </row>
    <row r="690" spans="1:8" s="210" customFormat="1">
      <c r="A690" s="201"/>
      <c r="B690" s="201"/>
      <c r="C690" s="202"/>
      <c r="D690" s="262"/>
      <c r="E690" s="201"/>
      <c r="F690" s="292"/>
      <c r="G690" s="258"/>
      <c r="H690" s="292"/>
    </row>
    <row r="691" spans="1:8" s="210" customFormat="1">
      <c r="A691" s="201"/>
      <c r="B691" s="201"/>
      <c r="C691" s="202"/>
      <c r="D691" s="262"/>
      <c r="E691" s="201"/>
      <c r="F691" s="292"/>
      <c r="G691" s="258"/>
      <c r="H691" s="292"/>
    </row>
    <row r="692" spans="1:8" s="210" customFormat="1">
      <c r="A692" s="201"/>
      <c r="B692" s="201"/>
      <c r="C692" s="202"/>
      <c r="D692" s="262"/>
      <c r="E692" s="201"/>
      <c r="F692" s="292"/>
      <c r="G692" s="258"/>
      <c r="H692" s="292"/>
    </row>
    <row r="693" spans="1:8" s="210" customFormat="1">
      <c r="A693" s="201"/>
      <c r="B693" s="201"/>
      <c r="C693" s="202"/>
      <c r="D693" s="262"/>
      <c r="E693" s="201"/>
      <c r="F693" s="292"/>
      <c r="G693" s="258"/>
      <c r="H693" s="292"/>
    </row>
    <row r="694" spans="1:8" s="210" customFormat="1">
      <c r="A694" s="201"/>
      <c r="B694" s="201"/>
      <c r="C694" s="202"/>
      <c r="D694" s="262"/>
      <c r="E694" s="201"/>
      <c r="F694" s="292"/>
      <c r="G694" s="258"/>
      <c r="H694" s="292"/>
    </row>
    <row r="695" spans="1:8" s="210" customFormat="1">
      <c r="A695" s="201"/>
      <c r="B695" s="201"/>
      <c r="C695" s="202"/>
      <c r="D695" s="262"/>
      <c r="E695" s="201"/>
      <c r="F695" s="292"/>
      <c r="G695" s="258"/>
      <c r="H695" s="292"/>
    </row>
    <row r="696" spans="1:8" s="210" customFormat="1">
      <c r="A696" s="201"/>
      <c r="B696" s="201"/>
      <c r="C696" s="202"/>
      <c r="D696" s="262"/>
      <c r="E696" s="201"/>
      <c r="F696" s="292"/>
      <c r="G696" s="258"/>
      <c r="H696" s="292"/>
    </row>
    <row r="697" spans="1:8" s="210" customFormat="1">
      <c r="A697" s="201"/>
      <c r="B697" s="201"/>
      <c r="C697" s="202"/>
      <c r="D697" s="262"/>
      <c r="E697" s="201"/>
      <c r="F697" s="292"/>
      <c r="G697" s="258"/>
      <c r="H697" s="292"/>
    </row>
    <row r="698" spans="1:8" s="210" customFormat="1">
      <c r="A698" s="201"/>
      <c r="B698" s="201"/>
      <c r="C698" s="202"/>
      <c r="D698" s="262"/>
      <c r="E698" s="201"/>
      <c r="F698" s="292"/>
      <c r="G698" s="258"/>
      <c r="H698" s="292"/>
    </row>
    <row r="699" spans="1:8" s="210" customFormat="1">
      <c r="A699" s="201"/>
      <c r="B699" s="201"/>
      <c r="C699" s="202"/>
      <c r="D699" s="262"/>
      <c r="E699" s="201"/>
      <c r="F699" s="292"/>
      <c r="G699" s="258"/>
      <c r="H699" s="292"/>
    </row>
    <row r="700" spans="1:8" s="210" customFormat="1">
      <c r="A700" s="201"/>
      <c r="B700" s="201"/>
      <c r="C700" s="202"/>
      <c r="D700" s="262"/>
      <c r="E700" s="201"/>
      <c r="F700" s="292"/>
      <c r="G700" s="258"/>
      <c r="H700" s="292"/>
    </row>
    <row r="701" spans="1:8" s="210" customFormat="1">
      <c r="A701" s="201"/>
      <c r="B701" s="201"/>
      <c r="C701" s="202"/>
      <c r="D701" s="262"/>
      <c r="E701" s="201"/>
      <c r="F701" s="292"/>
      <c r="G701" s="258"/>
      <c r="H701" s="292"/>
    </row>
    <row r="702" spans="1:8" s="210" customFormat="1">
      <c r="A702" s="201"/>
      <c r="B702" s="201"/>
      <c r="C702" s="202"/>
      <c r="D702" s="262"/>
      <c r="E702" s="201"/>
      <c r="F702" s="292"/>
      <c r="G702" s="258"/>
      <c r="H702" s="292"/>
    </row>
    <row r="703" spans="1:8" s="210" customFormat="1">
      <c r="A703" s="201"/>
      <c r="B703" s="201"/>
      <c r="C703" s="202"/>
      <c r="D703" s="262"/>
      <c r="E703" s="201"/>
      <c r="F703" s="292"/>
      <c r="G703" s="258"/>
      <c r="H703" s="292"/>
    </row>
    <row r="704" spans="1:8" s="210" customFormat="1">
      <c r="A704" s="201"/>
      <c r="B704" s="201"/>
      <c r="C704" s="202"/>
      <c r="D704" s="262"/>
      <c r="E704" s="201"/>
      <c r="F704" s="292"/>
      <c r="G704" s="258"/>
      <c r="H704" s="292"/>
    </row>
    <row r="705" spans="1:8" s="210" customFormat="1">
      <c r="A705" s="201"/>
      <c r="B705" s="201"/>
      <c r="C705" s="202"/>
      <c r="D705" s="262"/>
      <c r="E705" s="201"/>
      <c r="F705" s="292"/>
      <c r="G705" s="258"/>
      <c r="H705" s="292"/>
    </row>
    <row r="706" spans="1:8" s="210" customFormat="1">
      <c r="A706" s="201"/>
      <c r="B706" s="201"/>
      <c r="C706" s="202"/>
      <c r="D706" s="262"/>
      <c r="E706" s="201"/>
      <c r="F706" s="292"/>
      <c r="G706" s="258"/>
      <c r="H706" s="292"/>
    </row>
    <row r="707" spans="1:8" s="210" customFormat="1">
      <c r="A707" s="201"/>
      <c r="B707" s="201"/>
      <c r="C707" s="202"/>
      <c r="D707" s="262"/>
      <c r="E707" s="201"/>
      <c r="F707" s="292"/>
      <c r="G707" s="258"/>
      <c r="H707" s="292"/>
    </row>
    <row r="708" spans="1:8" s="210" customFormat="1">
      <c r="A708" s="201"/>
      <c r="B708" s="201"/>
      <c r="C708" s="202"/>
      <c r="D708" s="262"/>
      <c r="E708" s="201"/>
      <c r="F708" s="292"/>
      <c r="G708" s="258"/>
      <c r="H708" s="292"/>
    </row>
    <row r="709" spans="1:8" s="210" customFormat="1">
      <c r="A709" s="201"/>
      <c r="B709" s="201"/>
      <c r="C709" s="202"/>
      <c r="D709" s="262"/>
      <c r="E709" s="201"/>
      <c r="F709" s="292"/>
      <c r="G709" s="258"/>
      <c r="H709" s="292"/>
    </row>
    <row r="710" spans="1:8" s="210" customFormat="1">
      <c r="A710" s="201"/>
      <c r="B710" s="201"/>
      <c r="C710" s="202"/>
      <c r="D710" s="262"/>
      <c r="E710" s="201"/>
      <c r="F710" s="292"/>
      <c r="G710" s="258"/>
      <c r="H710" s="292"/>
    </row>
    <row r="711" spans="1:8" s="210" customFormat="1">
      <c r="A711" s="201"/>
      <c r="B711" s="201"/>
      <c r="C711" s="202"/>
      <c r="D711" s="262"/>
      <c r="E711" s="201"/>
      <c r="F711" s="292"/>
      <c r="G711" s="258"/>
      <c r="H711" s="292"/>
    </row>
    <row r="712" spans="1:8" s="210" customFormat="1">
      <c r="A712" s="201"/>
      <c r="B712" s="201"/>
      <c r="C712" s="202"/>
      <c r="D712" s="262"/>
      <c r="E712" s="201"/>
      <c r="F712" s="292"/>
      <c r="G712" s="258"/>
      <c r="H712" s="292"/>
    </row>
    <row r="713" spans="1:8" s="210" customFormat="1">
      <c r="A713" s="201"/>
      <c r="B713" s="201"/>
      <c r="C713" s="202"/>
      <c r="D713" s="262"/>
      <c r="E713" s="201"/>
      <c r="F713" s="292"/>
      <c r="G713" s="258"/>
      <c r="H713" s="292"/>
    </row>
    <row r="714" spans="1:8" s="210" customFormat="1">
      <c r="A714" s="201"/>
      <c r="B714" s="201"/>
      <c r="C714" s="202"/>
      <c r="D714" s="262"/>
      <c r="E714" s="201"/>
      <c r="F714" s="292"/>
      <c r="G714" s="258"/>
      <c r="H714" s="292"/>
    </row>
    <row r="715" spans="1:8" s="210" customFormat="1">
      <c r="A715" s="201"/>
      <c r="B715" s="201"/>
      <c r="C715" s="202"/>
      <c r="D715" s="262"/>
      <c r="E715" s="201"/>
      <c r="F715" s="292"/>
      <c r="G715" s="258"/>
      <c r="H715" s="292"/>
    </row>
    <row r="716" spans="1:8" s="210" customFormat="1">
      <c r="A716" s="201"/>
      <c r="B716" s="201"/>
      <c r="C716" s="202"/>
      <c r="D716" s="262"/>
      <c r="E716" s="201"/>
      <c r="F716" s="292"/>
      <c r="G716" s="258"/>
      <c r="H716" s="292"/>
    </row>
    <row r="717" spans="1:8" s="210" customFormat="1">
      <c r="A717" s="201"/>
      <c r="B717" s="201"/>
      <c r="C717" s="202"/>
      <c r="D717" s="262"/>
      <c r="E717" s="201"/>
      <c r="F717" s="292"/>
      <c r="G717" s="258"/>
      <c r="H717" s="292"/>
    </row>
    <row r="718" spans="1:8" s="210" customFormat="1">
      <c r="A718" s="201"/>
      <c r="B718" s="201"/>
      <c r="C718" s="202"/>
      <c r="D718" s="262"/>
      <c r="E718" s="201"/>
      <c r="F718" s="292"/>
      <c r="G718" s="258"/>
      <c r="H718" s="292"/>
    </row>
    <row r="719" spans="1:8" s="210" customFormat="1">
      <c r="A719" s="201"/>
      <c r="B719" s="201"/>
      <c r="C719" s="202"/>
      <c r="D719" s="262"/>
      <c r="E719" s="201"/>
      <c r="F719" s="292"/>
      <c r="G719" s="258"/>
      <c r="H719" s="292"/>
    </row>
    <row r="720" spans="1:8" s="210" customFormat="1">
      <c r="A720" s="201"/>
      <c r="B720" s="201"/>
      <c r="C720" s="202"/>
      <c r="D720" s="262"/>
      <c r="E720" s="201"/>
      <c r="F720" s="292"/>
      <c r="G720" s="258"/>
      <c r="H720" s="292"/>
    </row>
    <row r="721" spans="1:8" s="210" customFormat="1">
      <c r="A721" s="201"/>
      <c r="B721" s="201"/>
      <c r="C721" s="202"/>
      <c r="D721" s="262"/>
      <c r="E721" s="201"/>
      <c r="F721" s="292"/>
      <c r="G721" s="258"/>
      <c r="H721" s="292"/>
    </row>
    <row r="722" spans="1:8" s="210" customFormat="1">
      <c r="A722" s="201"/>
      <c r="B722" s="201"/>
      <c r="C722" s="202"/>
      <c r="D722" s="262"/>
      <c r="E722" s="201"/>
      <c r="F722" s="292"/>
      <c r="G722" s="258"/>
      <c r="H722" s="292"/>
    </row>
    <row r="723" spans="1:8" s="210" customFormat="1">
      <c r="A723" s="201"/>
      <c r="B723" s="201"/>
      <c r="C723" s="202"/>
      <c r="D723" s="262"/>
      <c r="E723" s="201"/>
      <c r="F723" s="292"/>
      <c r="G723" s="258"/>
      <c r="H723" s="292"/>
    </row>
    <row r="724" spans="1:8" s="210" customFormat="1">
      <c r="A724" s="201"/>
      <c r="B724" s="201"/>
      <c r="C724" s="202"/>
      <c r="D724" s="262"/>
      <c r="E724" s="201"/>
      <c r="F724" s="292"/>
      <c r="G724" s="258"/>
      <c r="H724" s="292"/>
    </row>
    <row r="725" spans="1:8" s="210" customFormat="1">
      <c r="A725" s="201"/>
      <c r="B725" s="201"/>
      <c r="C725" s="202"/>
      <c r="D725" s="262"/>
      <c r="E725" s="201"/>
      <c r="F725" s="292"/>
      <c r="G725" s="258"/>
      <c r="H725" s="292"/>
    </row>
    <row r="726" spans="1:8" s="210" customFormat="1">
      <c r="A726" s="201"/>
      <c r="B726" s="201"/>
      <c r="C726" s="202"/>
      <c r="D726" s="262"/>
      <c r="E726" s="201"/>
      <c r="F726" s="292"/>
      <c r="G726" s="258"/>
      <c r="H726" s="292"/>
    </row>
    <row r="727" spans="1:8" s="210" customFormat="1">
      <c r="A727" s="201"/>
      <c r="B727" s="201"/>
      <c r="C727" s="202"/>
      <c r="D727" s="262"/>
      <c r="E727" s="201"/>
      <c r="F727" s="292"/>
      <c r="G727" s="258"/>
      <c r="H727" s="292"/>
    </row>
    <row r="728" spans="1:8" s="210" customFormat="1">
      <c r="A728" s="201"/>
      <c r="B728" s="201"/>
      <c r="C728" s="202"/>
      <c r="D728" s="262"/>
      <c r="E728" s="201"/>
      <c r="F728" s="292"/>
      <c r="G728" s="258"/>
      <c r="H728" s="292"/>
    </row>
    <row r="729" spans="1:8" s="210" customFormat="1">
      <c r="A729" s="201"/>
      <c r="B729" s="201"/>
      <c r="C729" s="202"/>
      <c r="D729" s="262"/>
      <c r="E729" s="201"/>
      <c r="F729" s="292"/>
      <c r="G729" s="258"/>
      <c r="H729" s="292"/>
    </row>
    <row r="730" spans="1:8" s="210" customFormat="1">
      <c r="A730" s="201"/>
      <c r="B730" s="201"/>
      <c r="C730" s="202"/>
      <c r="D730" s="262"/>
      <c r="E730" s="201"/>
      <c r="F730" s="292"/>
      <c r="G730" s="258"/>
      <c r="H730" s="292"/>
    </row>
    <row r="731" spans="1:8" s="210" customFormat="1">
      <c r="A731" s="201"/>
      <c r="B731" s="201"/>
      <c r="C731" s="202"/>
      <c r="D731" s="262"/>
      <c r="E731" s="201"/>
      <c r="F731" s="292"/>
      <c r="G731" s="258"/>
      <c r="H731" s="292"/>
    </row>
    <row r="732" spans="1:8" s="210" customFormat="1">
      <c r="A732" s="201"/>
      <c r="B732" s="201"/>
      <c r="C732" s="202"/>
      <c r="D732" s="262"/>
      <c r="E732" s="201"/>
      <c r="F732" s="292"/>
      <c r="G732" s="258"/>
      <c r="H732" s="292"/>
    </row>
    <row r="733" spans="1:8" s="210" customFormat="1">
      <c r="A733" s="201"/>
      <c r="B733" s="201"/>
      <c r="C733" s="202"/>
      <c r="D733" s="262"/>
      <c r="E733" s="201"/>
      <c r="F733" s="292"/>
      <c r="G733" s="258"/>
      <c r="H733" s="292"/>
    </row>
    <row r="734" spans="1:8" s="210" customFormat="1">
      <c r="A734" s="201"/>
      <c r="B734" s="201"/>
      <c r="C734" s="202"/>
      <c r="D734" s="262"/>
      <c r="E734" s="201"/>
      <c r="F734" s="292"/>
      <c r="G734" s="258"/>
      <c r="H734" s="292"/>
    </row>
    <row r="735" spans="1:8" s="210" customFormat="1">
      <c r="A735" s="201"/>
      <c r="B735" s="201"/>
      <c r="C735" s="202"/>
      <c r="D735" s="262"/>
      <c r="E735" s="201"/>
      <c r="F735" s="292"/>
      <c r="G735" s="258"/>
      <c r="H735" s="292"/>
    </row>
    <row r="736" spans="1:8" s="210" customFormat="1">
      <c r="A736" s="201"/>
      <c r="B736" s="201"/>
      <c r="C736" s="202"/>
      <c r="D736" s="262"/>
      <c r="E736" s="201"/>
      <c r="F736" s="292"/>
      <c r="G736" s="258"/>
      <c r="H736" s="292"/>
    </row>
    <row r="737" spans="1:8" s="210" customFormat="1">
      <c r="A737" s="201"/>
      <c r="B737" s="201"/>
      <c r="C737" s="202"/>
      <c r="D737" s="262"/>
      <c r="E737" s="201"/>
      <c r="F737" s="292"/>
      <c r="G737" s="258"/>
      <c r="H737" s="292"/>
    </row>
    <row r="738" spans="1:8" s="210" customFormat="1">
      <c r="A738" s="201"/>
      <c r="B738" s="201"/>
      <c r="C738" s="202"/>
      <c r="D738" s="262"/>
      <c r="E738" s="201"/>
      <c r="F738" s="292"/>
      <c r="G738" s="258"/>
      <c r="H738" s="292"/>
    </row>
    <row r="739" spans="1:8" s="210" customFormat="1">
      <c r="A739" s="201"/>
      <c r="B739" s="201"/>
      <c r="C739" s="202"/>
      <c r="D739" s="262"/>
      <c r="E739" s="201"/>
      <c r="F739" s="292"/>
      <c r="G739" s="258"/>
      <c r="H739" s="292"/>
    </row>
    <row r="740" spans="1:8" s="210" customFormat="1">
      <c r="A740" s="201"/>
      <c r="B740" s="201"/>
      <c r="C740" s="202"/>
      <c r="D740" s="262"/>
      <c r="E740" s="201"/>
      <c r="F740" s="292"/>
      <c r="G740" s="258"/>
      <c r="H740" s="292"/>
    </row>
    <row r="741" spans="1:8" s="210" customFormat="1">
      <c r="A741" s="201"/>
      <c r="B741" s="201"/>
      <c r="C741" s="202"/>
      <c r="D741" s="262"/>
      <c r="E741" s="201"/>
      <c r="F741" s="292"/>
      <c r="G741" s="258"/>
      <c r="H741" s="292"/>
    </row>
    <row r="742" spans="1:8" s="210" customFormat="1">
      <c r="A742" s="201"/>
      <c r="B742" s="201"/>
      <c r="C742" s="202"/>
      <c r="D742" s="262"/>
      <c r="E742" s="201"/>
      <c r="F742" s="292"/>
      <c r="G742" s="258"/>
      <c r="H742" s="292"/>
    </row>
    <row r="743" spans="1:8" s="210" customFormat="1">
      <c r="A743" s="201"/>
      <c r="B743" s="201"/>
      <c r="C743" s="202"/>
      <c r="D743" s="262"/>
      <c r="E743" s="201"/>
      <c r="F743" s="292"/>
      <c r="G743" s="258"/>
      <c r="H743" s="292"/>
    </row>
    <row r="744" spans="1:8" s="210" customFormat="1">
      <c r="A744" s="201"/>
      <c r="B744" s="201"/>
      <c r="C744" s="202"/>
      <c r="D744" s="262"/>
      <c r="E744" s="201"/>
      <c r="F744" s="292"/>
      <c r="G744" s="258"/>
      <c r="H744" s="292"/>
    </row>
    <row r="745" spans="1:8" s="210" customFormat="1">
      <c r="A745" s="201"/>
      <c r="B745" s="201"/>
      <c r="C745" s="202"/>
      <c r="D745" s="262"/>
      <c r="E745" s="201"/>
      <c r="F745" s="292"/>
      <c r="G745" s="258"/>
      <c r="H745" s="292"/>
    </row>
    <row r="746" spans="1:8" s="210" customFormat="1">
      <c r="A746" s="201"/>
      <c r="B746" s="201"/>
      <c r="C746" s="202"/>
      <c r="D746" s="262"/>
      <c r="E746" s="201"/>
      <c r="F746" s="292"/>
      <c r="G746" s="258"/>
      <c r="H746" s="292"/>
    </row>
    <row r="747" spans="1:8" s="210" customFormat="1">
      <c r="A747" s="201"/>
      <c r="B747" s="201"/>
      <c r="C747" s="202"/>
      <c r="D747" s="262"/>
      <c r="E747" s="201"/>
      <c r="F747" s="292"/>
      <c r="G747" s="258"/>
      <c r="H747" s="292"/>
    </row>
    <row r="748" spans="1:8" s="210" customFormat="1">
      <c r="A748" s="201"/>
      <c r="B748" s="201"/>
      <c r="C748" s="202"/>
      <c r="D748" s="262"/>
      <c r="E748" s="201"/>
      <c r="F748" s="292"/>
      <c r="G748" s="258"/>
      <c r="H748" s="292"/>
    </row>
    <row r="749" spans="1:8" s="210" customFormat="1">
      <c r="A749" s="201"/>
      <c r="B749" s="201"/>
      <c r="C749" s="202"/>
      <c r="D749" s="262"/>
      <c r="E749" s="201"/>
      <c r="F749" s="292"/>
      <c r="G749" s="258"/>
      <c r="H749" s="292"/>
    </row>
    <row r="750" spans="1:8" s="210" customFormat="1">
      <c r="A750" s="201"/>
      <c r="B750" s="201"/>
      <c r="C750" s="202"/>
      <c r="D750" s="262"/>
      <c r="E750" s="201"/>
      <c r="F750" s="292"/>
      <c r="G750" s="258"/>
      <c r="H750" s="292"/>
    </row>
    <row r="751" spans="1:8" s="210" customFormat="1">
      <c r="A751" s="201"/>
      <c r="B751" s="201"/>
      <c r="C751" s="202"/>
      <c r="D751" s="262"/>
      <c r="E751" s="201"/>
      <c r="F751" s="292"/>
      <c r="G751" s="258"/>
      <c r="H751" s="292"/>
    </row>
    <row r="752" spans="1:8" s="210" customFormat="1">
      <c r="A752" s="201"/>
      <c r="B752" s="201"/>
      <c r="C752" s="202"/>
      <c r="D752" s="262"/>
      <c r="E752" s="201"/>
      <c r="F752" s="292"/>
      <c r="G752" s="258"/>
      <c r="H752" s="292"/>
    </row>
    <row r="753" spans="1:8" s="210" customFormat="1">
      <c r="A753" s="201"/>
      <c r="B753" s="201"/>
      <c r="C753" s="202"/>
      <c r="D753" s="262"/>
      <c r="E753" s="201"/>
      <c r="F753" s="292"/>
      <c r="G753" s="258"/>
      <c r="H753" s="292"/>
    </row>
    <row r="754" spans="1:8" s="210" customFormat="1">
      <c r="A754" s="201"/>
      <c r="B754" s="201"/>
      <c r="C754" s="202"/>
      <c r="D754" s="262"/>
      <c r="E754" s="201"/>
      <c r="F754" s="292"/>
      <c r="G754" s="258"/>
      <c r="H754" s="292"/>
    </row>
    <row r="755" spans="1:8" s="210" customFormat="1">
      <c r="A755" s="201"/>
      <c r="B755" s="201"/>
      <c r="C755" s="202"/>
      <c r="D755" s="262"/>
      <c r="E755" s="201"/>
      <c r="F755" s="292"/>
      <c r="G755" s="258"/>
      <c r="H755" s="292"/>
    </row>
    <row r="756" spans="1:8" s="210" customFormat="1">
      <c r="A756" s="201"/>
      <c r="B756" s="201"/>
      <c r="C756" s="202"/>
      <c r="D756" s="262"/>
      <c r="E756" s="201"/>
      <c r="F756" s="292"/>
      <c r="G756" s="258"/>
      <c r="H756" s="292"/>
    </row>
    <row r="757" spans="1:8" s="210" customFormat="1">
      <c r="A757" s="201"/>
      <c r="B757" s="201"/>
      <c r="C757" s="202"/>
      <c r="D757" s="262"/>
      <c r="E757" s="201"/>
      <c r="F757" s="292"/>
      <c r="G757" s="258"/>
      <c r="H757" s="292"/>
    </row>
    <row r="758" spans="1:8" s="210" customFormat="1">
      <c r="A758" s="201"/>
      <c r="B758" s="201"/>
      <c r="C758" s="202"/>
      <c r="D758" s="262"/>
      <c r="E758" s="201"/>
      <c r="F758" s="292"/>
      <c r="G758" s="258"/>
      <c r="H758" s="292"/>
    </row>
    <row r="759" spans="1:8" s="210" customFormat="1">
      <c r="A759" s="201"/>
      <c r="B759" s="201"/>
      <c r="C759" s="202"/>
      <c r="D759" s="262"/>
      <c r="E759" s="201"/>
      <c r="F759" s="292"/>
      <c r="G759" s="258"/>
      <c r="H759" s="292"/>
    </row>
    <row r="760" spans="1:8" s="210" customFormat="1">
      <c r="A760" s="201"/>
      <c r="B760" s="201"/>
      <c r="C760" s="202"/>
      <c r="D760" s="262"/>
      <c r="E760" s="201"/>
      <c r="F760" s="292"/>
      <c r="G760" s="258"/>
      <c r="H760" s="292"/>
    </row>
    <row r="761" spans="1:8" s="210" customFormat="1">
      <c r="A761" s="201"/>
      <c r="B761" s="201"/>
      <c r="C761" s="202"/>
      <c r="D761" s="262"/>
      <c r="E761" s="201"/>
      <c r="F761" s="292"/>
      <c r="G761" s="258"/>
      <c r="H761" s="292"/>
    </row>
    <row r="762" spans="1:8" s="210" customFormat="1">
      <c r="A762" s="201"/>
      <c r="B762" s="201"/>
      <c r="C762" s="202"/>
      <c r="D762" s="262"/>
      <c r="E762" s="201"/>
      <c r="F762" s="292"/>
      <c r="G762" s="258"/>
      <c r="H762" s="292"/>
    </row>
    <row r="763" spans="1:8" s="210" customFormat="1">
      <c r="A763" s="201"/>
      <c r="B763" s="201"/>
      <c r="C763" s="202"/>
      <c r="D763" s="262"/>
      <c r="E763" s="201"/>
      <c r="F763" s="292"/>
      <c r="G763" s="258"/>
      <c r="H763" s="292"/>
    </row>
    <row r="764" spans="1:8" s="210" customFormat="1">
      <c r="A764" s="201"/>
      <c r="B764" s="201"/>
      <c r="C764" s="202"/>
      <c r="D764" s="262"/>
      <c r="E764" s="201"/>
      <c r="F764" s="292"/>
      <c r="G764" s="258"/>
      <c r="H764" s="292"/>
    </row>
    <row r="765" spans="1:8" s="210" customFormat="1">
      <c r="A765" s="201"/>
      <c r="B765" s="201"/>
      <c r="C765" s="202"/>
      <c r="D765" s="262"/>
      <c r="E765" s="201"/>
      <c r="F765" s="292"/>
      <c r="G765" s="258"/>
      <c r="H765" s="292"/>
    </row>
    <row r="766" spans="1:8" s="210" customFormat="1">
      <c r="A766" s="201"/>
      <c r="B766" s="201"/>
      <c r="C766" s="202"/>
      <c r="D766" s="262"/>
      <c r="E766" s="201"/>
      <c r="F766" s="292"/>
      <c r="G766" s="258"/>
      <c r="H766" s="292"/>
    </row>
    <row r="767" spans="1:8" s="210" customFormat="1">
      <c r="A767" s="201"/>
      <c r="B767" s="201"/>
      <c r="C767" s="202"/>
      <c r="D767" s="262"/>
      <c r="E767" s="201"/>
      <c r="F767" s="292"/>
      <c r="G767" s="258"/>
      <c r="H767" s="292"/>
    </row>
    <row r="768" spans="1:8" s="210" customFormat="1">
      <c r="A768" s="201"/>
      <c r="B768" s="201"/>
      <c r="C768" s="202"/>
      <c r="D768" s="262"/>
      <c r="E768" s="201"/>
      <c r="F768" s="292"/>
      <c r="G768" s="258"/>
      <c r="H768" s="292"/>
    </row>
    <row r="769" spans="1:8" s="210" customFormat="1">
      <c r="A769" s="201"/>
      <c r="B769" s="201"/>
      <c r="C769" s="202"/>
      <c r="D769" s="262"/>
      <c r="E769" s="201"/>
      <c r="F769" s="292"/>
      <c r="G769" s="258"/>
      <c r="H769" s="292"/>
    </row>
    <row r="770" spans="1:8" s="210" customFormat="1">
      <c r="A770" s="201"/>
      <c r="B770" s="201"/>
      <c r="C770" s="202"/>
      <c r="D770" s="262"/>
      <c r="E770" s="201"/>
      <c r="F770" s="292"/>
      <c r="G770" s="258"/>
      <c r="H770" s="292"/>
    </row>
    <row r="771" spans="1:8" s="210" customFormat="1">
      <c r="A771" s="201"/>
      <c r="B771" s="201"/>
      <c r="C771" s="202"/>
      <c r="D771" s="262"/>
      <c r="E771" s="201"/>
      <c r="F771" s="292"/>
      <c r="G771" s="258"/>
      <c r="H771" s="292"/>
    </row>
    <row r="772" spans="1:8" s="210" customFormat="1">
      <c r="A772" s="201"/>
      <c r="B772" s="201"/>
      <c r="C772" s="202"/>
      <c r="D772" s="262"/>
      <c r="E772" s="201"/>
      <c r="F772" s="292"/>
      <c r="G772" s="258"/>
      <c r="H772" s="292"/>
    </row>
    <row r="773" spans="1:8" s="210" customFormat="1">
      <c r="A773" s="201"/>
      <c r="B773" s="201"/>
      <c r="C773" s="202"/>
      <c r="D773" s="262"/>
      <c r="E773" s="201"/>
      <c r="F773" s="292"/>
      <c r="G773" s="258"/>
      <c r="H773" s="292"/>
    </row>
    <row r="774" spans="1:8" s="210" customFormat="1">
      <c r="A774" s="201"/>
      <c r="B774" s="201"/>
      <c r="C774" s="202"/>
      <c r="D774" s="262"/>
      <c r="E774" s="201"/>
      <c r="F774" s="292"/>
      <c r="G774" s="258"/>
      <c r="H774" s="292"/>
    </row>
    <row r="775" spans="1:8" s="210" customFormat="1">
      <c r="A775" s="201"/>
      <c r="B775" s="201"/>
      <c r="C775" s="202"/>
      <c r="D775" s="262"/>
      <c r="E775" s="201"/>
      <c r="F775" s="292"/>
      <c r="G775" s="258"/>
      <c r="H775" s="292"/>
    </row>
    <row r="776" spans="1:8" s="210" customFormat="1">
      <c r="A776" s="201"/>
      <c r="B776" s="201"/>
      <c r="C776" s="202"/>
      <c r="D776" s="262"/>
      <c r="E776" s="201"/>
      <c r="F776" s="292"/>
      <c r="G776" s="258"/>
      <c r="H776" s="292"/>
    </row>
    <row r="777" spans="1:8" s="210" customFormat="1">
      <c r="A777" s="201"/>
      <c r="B777" s="201"/>
      <c r="C777" s="202"/>
      <c r="D777" s="262"/>
      <c r="E777" s="201"/>
      <c r="F777" s="292"/>
      <c r="G777" s="258"/>
      <c r="H777" s="292"/>
    </row>
    <row r="778" spans="1:8" s="210" customFormat="1">
      <c r="A778" s="201"/>
      <c r="B778" s="201"/>
      <c r="C778" s="202"/>
      <c r="D778" s="262"/>
      <c r="E778" s="201"/>
      <c r="F778" s="292"/>
      <c r="G778" s="258"/>
      <c r="H778" s="292"/>
    </row>
    <row r="779" spans="1:8" s="210" customFormat="1">
      <c r="A779" s="201"/>
      <c r="B779" s="201"/>
      <c r="C779" s="202"/>
      <c r="D779" s="262"/>
      <c r="E779" s="201"/>
      <c r="F779" s="292"/>
      <c r="G779" s="258"/>
      <c r="H779" s="292"/>
    </row>
    <row r="780" spans="1:8" s="210" customFormat="1">
      <c r="A780" s="201"/>
      <c r="B780" s="201"/>
      <c r="C780" s="202"/>
      <c r="D780" s="262"/>
      <c r="E780" s="201"/>
      <c r="F780" s="292"/>
      <c r="G780" s="258"/>
      <c r="H780" s="292"/>
    </row>
    <row r="781" spans="1:8" s="210" customFormat="1">
      <c r="A781" s="201"/>
      <c r="B781" s="201"/>
      <c r="C781" s="202"/>
      <c r="D781" s="262"/>
      <c r="E781" s="201"/>
      <c r="F781" s="292"/>
      <c r="G781" s="258"/>
      <c r="H781" s="292"/>
    </row>
    <row r="782" spans="1:8" s="210" customFormat="1">
      <c r="A782" s="201"/>
      <c r="B782" s="201"/>
      <c r="C782" s="202"/>
      <c r="D782" s="262"/>
      <c r="E782" s="201"/>
      <c r="F782" s="292"/>
      <c r="G782" s="258"/>
      <c r="H782" s="292"/>
    </row>
    <row r="783" spans="1:8" s="210" customFormat="1">
      <c r="A783" s="201"/>
      <c r="B783" s="201"/>
      <c r="C783" s="202"/>
      <c r="D783" s="262"/>
      <c r="E783" s="201"/>
      <c r="F783" s="292"/>
      <c r="G783" s="258"/>
      <c r="H783" s="292"/>
    </row>
    <row r="784" spans="1:8" s="210" customFormat="1">
      <c r="A784" s="201"/>
      <c r="B784" s="201"/>
      <c r="C784" s="202"/>
      <c r="D784" s="262"/>
      <c r="E784" s="201"/>
      <c r="F784" s="292"/>
      <c r="G784" s="258"/>
      <c r="H784" s="292"/>
    </row>
    <row r="785" spans="1:8" s="210" customFormat="1">
      <c r="A785" s="201"/>
      <c r="B785" s="201"/>
      <c r="C785" s="202"/>
      <c r="D785" s="262"/>
      <c r="E785" s="201"/>
      <c r="F785" s="292"/>
      <c r="G785" s="258"/>
      <c r="H785" s="292"/>
    </row>
    <row r="786" spans="1:8" s="210" customFormat="1">
      <c r="A786" s="201"/>
      <c r="B786" s="201"/>
      <c r="C786" s="202"/>
      <c r="D786" s="262"/>
      <c r="E786" s="201"/>
      <c r="F786" s="292"/>
      <c r="G786" s="258"/>
      <c r="H786" s="292"/>
    </row>
    <row r="787" spans="1:8" s="210" customFormat="1">
      <c r="A787" s="201"/>
      <c r="B787" s="201"/>
      <c r="C787" s="202"/>
      <c r="D787" s="262"/>
      <c r="E787" s="201"/>
      <c r="F787" s="292"/>
      <c r="G787" s="258"/>
      <c r="H787" s="292"/>
    </row>
    <row r="788" spans="1:8" s="210" customFormat="1">
      <c r="A788" s="201"/>
      <c r="B788" s="201"/>
      <c r="C788" s="202"/>
      <c r="D788" s="262"/>
      <c r="E788" s="201"/>
      <c r="F788" s="292"/>
      <c r="G788" s="258"/>
      <c r="H788" s="292"/>
    </row>
    <row r="789" spans="1:8" s="210" customFormat="1">
      <c r="A789" s="201"/>
      <c r="B789" s="201"/>
      <c r="C789" s="202"/>
      <c r="D789" s="262"/>
      <c r="E789" s="201"/>
      <c r="F789" s="292"/>
      <c r="G789" s="258"/>
      <c r="H789" s="292"/>
    </row>
    <row r="790" spans="1:8" s="210" customFormat="1">
      <c r="A790" s="201"/>
      <c r="B790" s="201"/>
      <c r="C790" s="202"/>
      <c r="D790" s="262"/>
      <c r="E790" s="201"/>
      <c r="F790" s="292"/>
      <c r="G790" s="258"/>
      <c r="H790" s="292"/>
    </row>
    <row r="791" spans="1:8" s="210" customFormat="1">
      <c r="A791" s="201"/>
      <c r="B791" s="201"/>
      <c r="C791" s="202"/>
      <c r="D791" s="262"/>
      <c r="E791" s="201"/>
      <c r="F791" s="292"/>
      <c r="G791" s="258"/>
      <c r="H791" s="292"/>
    </row>
    <row r="792" spans="1:8" s="210" customFormat="1">
      <c r="A792" s="201"/>
      <c r="B792" s="201"/>
      <c r="C792" s="202"/>
      <c r="D792" s="262"/>
      <c r="E792" s="201"/>
      <c r="F792" s="292"/>
      <c r="G792" s="258"/>
      <c r="H792" s="292"/>
    </row>
    <row r="793" spans="1:8" s="210" customFormat="1">
      <c r="A793" s="201"/>
      <c r="B793" s="201"/>
      <c r="C793" s="202"/>
      <c r="D793" s="262"/>
      <c r="E793" s="201"/>
      <c r="F793" s="292"/>
      <c r="G793" s="258"/>
      <c r="H793" s="292"/>
    </row>
    <row r="794" spans="1:8" s="210" customFormat="1">
      <c r="A794" s="201"/>
      <c r="B794" s="201"/>
      <c r="C794" s="202"/>
      <c r="D794" s="262"/>
      <c r="E794" s="201"/>
      <c r="F794" s="292"/>
      <c r="G794" s="258"/>
      <c r="H794" s="292"/>
    </row>
    <row r="795" spans="1:8" s="210" customFormat="1">
      <c r="A795" s="201"/>
      <c r="B795" s="201"/>
      <c r="C795" s="202"/>
      <c r="D795" s="262"/>
      <c r="E795" s="201"/>
      <c r="F795" s="292"/>
      <c r="G795" s="258"/>
      <c r="H795" s="292"/>
    </row>
    <row r="796" spans="1:8" s="210" customFormat="1">
      <c r="A796" s="201"/>
      <c r="B796" s="201"/>
      <c r="C796" s="202"/>
      <c r="D796" s="262"/>
      <c r="E796" s="201"/>
      <c r="F796" s="292"/>
      <c r="G796" s="258"/>
      <c r="H796" s="292"/>
    </row>
    <row r="797" spans="1:8" s="210" customFormat="1">
      <c r="A797" s="201"/>
      <c r="B797" s="201"/>
      <c r="C797" s="202"/>
      <c r="D797" s="262"/>
      <c r="E797" s="201"/>
      <c r="F797" s="292"/>
      <c r="G797" s="258"/>
      <c r="H797" s="292"/>
    </row>
    <row r="798" spans="1:8" s="210" customFormat="1">
      <c r="A798" s="201"/>
      <c r="B798" s="201"/>
      <c r="C798" s="202"/>
      <c r="D798" s="262"/>
      <c r="E798" s="201"/>
      <c r="F798" s="292"/>
      <c r="G798" s="258"/>
      <c r="H798" s="292"/>
    </row>
    <row r="799" spans="1:8" s="210" customFormat="1">
      <c r="A799" s="201"/>
      <c r="B799" s="201"/>
      <c r="C799" s="202"/>
      <c r="D799" s="262"/>
      <c r="E799" s="201"/>
      <c r="F799" s="292"/>
      <c r="G799" s="258"/>
      <c r="H799" s="292"/>
    </row>
    <row r="800" spans="1:8" s="210" customFormat="1">
      <c r="A800" s="201"/>
      <c r="B800" s="201"/>
      <c r="C800" s="202"/>
      <c r="D800" s="262"/>
      <c r="E800" s="201"/>
      <c r="F800" s="292"/>
      <c r="G800" s="258"/>
      <c r="H800" s="292"/>
    </row>
    <row r="801" spans="1:8" s="210" customFormat="1">
      <c r="A801" s="201"/>
      <c r="B801" s="201"/>
      <c r="C801" s="202"/>
      <c r="D801" s="262"/>
      <c r="E801" s="201"/>
      <c r="F801" s="292"/>
      <c r="G801" s="258"/>
      <c r="H801" s="292"/>
    </row>
    <row r="802" spans="1:8" s="210" customFormat="1">
      <c r="A802" s="201"/>
      <c r="B802" s="201"/>
      <c r="C802" s="202"/>
      <c r="D802" s="262"/>
      <c r="E802" s="201"/>
      <c r="F802" s="292"/>
      <c r="G802" s="258"/>
      <c r="H802" s="292"/>
    </row>
    <row r="803" spans="1:8" s="210" customFormat="1">
      <c r="A803" s="201"/>
      <c r="B803" s="201"/>
      <c r="C803" s="202"/>
      <c r="D803" s="262"/>
      <c r="E803" s="201"/>
      <c r="F803" s="292"/>
      <c r="G803" s="258"/>
      <c r="H803" s="292"/>
    </row>
    <row r="804" spans="1:8" s="210" customFormat="1">
      <c r="A804" s="201"/>
      <c r="B804" s="201"/>
      <c r="C804" s="202"/>
      <c r="D804" s="262"/>
      <c r="E804" s="201"/>
      <c r="F804" s="292"/>
      <c r="G804" s="258"/>
      <c r="H804" s="292"/>
    </row>
    <row r="805" spans="1:8" s="210" customFormat="1">
      <c r="A805" s="201"/>
      <c r="B805" s="201"/>
      <c r="C805" s="202"/>
      <c r="D805" s="262"/>
      <c r="E805" s="201"/>
      <c r="F805" s="292"/>
      <c r="G805" s="258"/>
      <c r="H805" s="292"/>
    </row>
    <row r="806" spans="1:8" s="210" customFormat="1">
      <c r="A806" s="201"/>
      <c r="B806" s="201"/>
      <c r="C806" s="202"/>
      <c r="D806" s="262"/>
      <c r="E806" s="201"/>
      <c r="F806" s="292"/>
      <c r="G806" s="258"/>
      <c r="H806" s="292"/>
    </row>
    <row r="807" spans="1:8" s="210" customFormat="1">
      <c r="A807" s="201"/>
      <c r="B807" s="201"/>
      <c r="C807" s="202"/>
      <c r="D807" s="262"/>
      <c r="E807" s="201"/>
      <c r="F807" s="292"/>
      <c r="G807" s="258"/>
      <c r="H807" s="292"/>
    </row>
    <row r="808" spans="1:8" s="210" customFormat="1">
      <c r="A808" s="201"/>
      <c r="B808" s="201"/>
      <c r="C808" s="202"/>
      <c r="D808" s="262"/>
      <c r="E808" s="201"/>
      <c r="F808" s="292"/>
      <c r="G808" s="258"/>
      <c r="H808" s="292"/>
    </row>
    <row r="809" spans="1:8" s="210" customFormat="1">
      <c r="A809" s="201"/>
      <c r="B809" s="201"/>
      <c r="C809" s="202"/>
      <c r="D809" s="262"/>
      <c r="E809" s="201"/>
      <c r="F809" s="292"/>
      <c r="G809" s="258"/>
      <c r="H809" s="292"/>
    </row>
    <row r="810" spans="1:8" s="210" customFormat="1">
      <c r="A810" s="201"/>
      <c r="B810" s="201"/>
      <c r="C810" s="202"/>
      <c r="D810" s="262"/>
      <c r="E810" s="201"/>
      <c r="F810" s="292"/>
      <c r="G810" s="258"/>
      <c r="H810" s="292"/>
    </row>
    <row r="811" spans="1:8" s="210" customFormat="1">
      <c r="A811" s="201"/>
      <c r="B811" s="201"/>
      <c r="C811" s="202"/>
      <c r="D811" s="262"/>
      <c r="E811" s="201"/>
      <c r="F811" s="292"/>
      <c r="G811" s="258"/>
      <c r="H811" s="292"/>
    </row>
    <row r="812" spans="1:8" s="210" customFormat="1">
      <c r="A812" s="201"/>
      <c r="B812" s="201"/>
      <c r="C812" s="202"/>
      <c r="D812" s="262"/>
      <c r="E812" s="201"/>
      <c r="F812" s="292"/>
      <c r="G812" s="258"/>
      <c r="H812" s="292"/>
    </row>
    <row r="813" spans="1:8" s="210" customFormat="1">
      <c r="A813" s="201"/>
      <c r="B813" s="201"/>
      <c r="C813" s="202"/>
      <c r="D813" s="262"/>
      <c r="E813" s="201"/>
      <c r="F813" s="292"/>
      <c r="G813" s="258"/>
      <c r="H813" s="292"/>
    </row>
    <row r="814" spans="1:8" s="210" customFormat="1">
      <c r="A814" s="201"/>
      <c r="B814" s="201"/>
      <c r="C814" s="202"/>
      <c r="D814" s="262"/>
      <c r="E814" s="201"/>
      <c r="F814" s="292"/>
      <c r="G814" s="258"/>
      <c r="H814" s="292"/>
    </row>
    <row r="815" spans="1:8" s="210" customFormat="1">
      <c r="A815" s="201"/>
      <c r="B815" s="201"/>
      <c r="C815" s="202"/>
      <c r="D815" s="262"/>
      <c r="E815" s="201"/>
      <c r="F815" s="292"/>
      <c r="G815" s="258"/>
      <c r="H815" s="292"/>
    </row>
    <row r="816" spans="1:8" s="210" customFormat="1">
      <c r="A816" s="201"/>
      <c r="B816" s="201"/>
      <c r="C816" s="202"/>
      <c r="D816" s="262"/>
      <c r="E816" s="201"/>
      <c r="F816" s="292"/>
      <c r="G816" s="258"/>
      <c r="H816" s="292"/>
    </row>
    <row r="817" spans="1:8" s="210" customFormat="1">
      <c r="A817" s="201"/>
      <c r="B817" s="201"/>
      <c r="C817" s="202"/>
      <c r="D817" s="262"/>
      <c r="E817" s="201"/>
      <c r="F817" s="292"/>
      <c r="G817" s="258"/>
      <c r="H817" s="292"/>
    </row>
    <row r="818" spans="1:8" s="210" customFormat="1">
      <c r="A818" s="201"/>
      <c r="B818" s="201"/>
      <c r="C818" s="202"/>
      <c r="D818" s="262"/>
      <c r="E818" s="201"/>
      <c r="F818" s="292"/>
      <c r="G818" s="258"/>
      <c r="H818" s="292"/>
    </row>
    <row r="819" spans="1:8" s="210" customFormat="1">
      <c r="A819" s="201"/>
      <c r="B819" s="201"/>
      <c r="C819" s="202"/>
      <c r="D819" s="262"/>
      <c r="E819" s="201"/>
      <c r="F819" s="292"/>
      <c r="G819" s="258"/>
      <c r="H819" s="292"/>
    </row>
    <row r="820" spans="1:8" s="210" customFormat="1">
      <c r="A820" s="201"/>
      <c r="B820" s="201"/>
      <c r="C820" s="202"/>
      <c r="D820" s="262"/>
      <c r="E820" s="201"/>
      <c r="F820" s="292"/>
      <c r="G820" s="258"/>
      <c r="H820" s="292"/>
    </row>
    <row r="821" spans="1:8" s="210" customFormat="1">
      <c r="A821" s="201"/>
      <c r="B821" s="201"/>
      <c r="C821" s="202"/>
      <c r="D821" s="262"/>
      <c r="E821" s="201"/>
      <c r="F821" s="292"/>
      <c r="G821" s="258"/>
      <c r="H821" s="292"/>
    </row>
    <row r="822" spans="1:8" s="210" customFormat="1">
      <c r="A822" s="201"/>
      <c r="B822" s="201"/>
      <c r="C822" s="202"/>
      <c r="D822" s="262"/>
      <c r="E822" s="201"/>
      <c r="F822" s="292"/>
      <c r="G822" s="258"/>
      <c r="H822" s="292"/>
    </row>
    <row r="823" spans="1:8" s="210" customFormat="1">
      <c r="A823" s="201"/>
      <c r="B823" s="201"/>
      <c r="C823" s="202"/>
      <c r="D823" s="262"/>
      <c r="E823" s="201"/>
      <c r="F823" s="292"/>
      <c r="G823" s="258"/>
      <c r="H823" s="292"/>
    </row>
    <row r="824" spans="1:8" s="210" customFormat="1">
      <c r="A824" s="201"/>
      <c r="B824" s="201"/>
      <c r="C824" s="202"/>
      <c r="D824" s="262"/>
      <c r="E824" s="201"/>
      <c r="F824" s="292"/>
      <c r="G824" s="258"/>
      <c r="H824" s="292"/>
    </row>
    <row r="825" spans="1:8" s="210" customFormat="1">
      <c r="A825" s="201"/>
      <c r="B825" s="201"/>
      <c r="C825" s="202"/>
      <c r="D825" s="262"/>
      <c r="E825" s="201"/>
      <c r="F825" s="292"/>
      <c r="G825" s="258"/>
      <c r="H825" s="292"/>
    </row>
    <row r="826" spans="1:8" s="210" customFormat="1">
      <c r="A826" s="201"/>
      <c r="B826" s="201"/>
      <c r="C826" s="202"/>
      <c r="D826" s="262"/>
      <c r="E826" s="201"/>
      <c r="F826" s="292"/>
      <c r="G826" s="258"/>
      <c r="H826" s="292"/>
    </row>
    <row r="827" spans="1:8" s="210" customFormat="1">
      <c r="A827" s="201"/>
      <c r="B827" s="201"/>
      <c r="C827" s="202"/>
      <c r="D827" s="262"/>
      <c r="E827" s="201"/>
      <c r="F827" s="292"/>
      <c r="G827" s="258"/>
      <c r="H827" s="292"/>
    </row>
    <row r="828" spans="1:8" s="210" customFormat="1">
      <c r="A828" s="201"/>
      <c r="B828" s="201"/>
      <c r="C828" s="202"/>
      <c r="D828" s="262"/>
      <c r="E828" s="201"/>
      <c r="F828" s="292"/>
      <c r="G828" s="258"/>
      <c r="H828" s="292"/>
    </row>
    <row r="829" spans="1:8" s="210" customFormat="1">
      <c r="A829" s="201"/>
      <c r="B829" s="201"/>
      <c r="C829" s="202"/>
      <c r="D829" s="262"/>
      <c r="E829" s="201"/>
      <c r="F829" s="292"/>
      <c r="G829" s="258"/>
      <c r="H829" s="292"/>
    </row>
    <row r="830" spans="1:8" s="210" customFormat="1">
      <c r="A830" s="201"/>
      <c r="B830" s="201"/>
      <c r="C830" s="202"/>
      <c r="D830" s="262"/>
      <c r="E830" s="201"/>
      <c r="F830" s="292"/>
      <c r="G830" s="258"/>
      <c r="H830" s="292"/>
    </row>
    <row r="831" spans="1:8" s="210" customFormat="1">
      <c r="A831" s="201"/>
      <c r="B831" s="201"/>
      <c r="C831" s="202"/>
      <c r="D831" s="262"/>
      <c r="E831" s="201"/>
      <c r="F831" s="292"/>
      <c r="G831" s="258"/>
      <c r="H831" s="292"/>
    </row>
    <row r="832" spans="1:8" s="210" customFormat="1">
      <c r="A832" s="201"/>
      <c r="B832" s="201"/>
      <c r="C832" s="202"/>
      <c r="D832" s="262"/>
      <c r="E832" s="201"/>
      <c r="F832" s="292"/>
      <c r="G832" s="258"/>
      <c r="H832" s="292"/>
    </row>
    <row r="833" spans="1:8" s="210" customFormat="1">
      <c r="A833" s="201"/>
      <c r="B833" s="201"/>
      <c r="C833" s="202"/>
      <c r="D833" s="262"/>
      <c r="E833" s="201"/>
      <c r="F833" s="292"/>
      <c r="G833" s="258"/>
      <c r="H833" s="292"/>
    </row>
    <row r="834" spans="1:8" s="210" customFormat="1">
      <c r="A834" s="201"/>
      <c r="B834" s="201"/>
      <c r="C834" s="202"/>
      <c r="D834" s="262"/>
      <c r="E834" s="201"/>
      <c r="F834" s="292"/>
      <c r="G834" s="258"/>
      <c r="H834" s="292"/>
    </row>
    <row r="835" spans="1:8" s="210" customFormat="1">
      <c r="A835" s="201"/>
      <c r="B835" s="201"/>
      <c r="C835" s="202"/>
      <c r="D835" s="262"/>
      <c r="E835" s="201"/>
      <c r="F835" s="292"/>
      <c r="G835" s="258"/>
      <c r="H835" s="292"/>
    </row>
    <row r="836" spans="1:8" s="210" customFormat="1">
      <c r="A836" s="201"/>
      <c r="B836" s="201"/>
      <c r="C836" s="202"/>
      <c r="D836" s="262"/>
      <c r="E836" s="201"/>
      <c r="F836" s="292"/>
      <c r="G836" s="258"/>
      <c r="H836" s="292"/>
    </row>
    <row r="837" spans="1:8" s="210" customFormat="1">
      <c r="A837" s="201"/>
      <c r="B837" s="201"/>
      <c r="C837" s="202"/>
      <c r="D837" s="262"/>
      <c r="E837" s="201"/>
      <c r="F837" s="292"/>
      <c r="G837" s="258"/>
      <c r="H837" s="292"/>
    </row>
    <row r="838" spans="1:8" s="210" customFormat="1">
      <c r="A838" s="201"/>
      <c r="B838" s="201"/>
      <c r="C838" s="202"/>
      <c r="D838" s="262"/>
      <c r="E838" s="201"/>
      <c r="F838" s="292"/>
      <c r="G838" s="258"/>
      <c r="H838" s="292"/>
    </row>
    <row r="839" spans="1:8" s="210" customFormat="1">
      <c r="A839" s="201"/>
      <c r="B839" s="201"/>
      <c r="C839" s="202"/>
      <c r="D839" s="262"/>
      <c r="E839" s="201"/>
      <c r="F839" s="292"/>
      <c r="G839" s="258"/>
      <c r="H839" s="292"/>
    </row>
    <row r="840" spans="1:8" s="210" customFormat="1">
      <c r="A840" s="201"/>
      <c r="B840" s="201"/>
      <c r="C840" s="202"/>
      <c r="D840" s="262"/>
      <c r="E840" s="201"/>
      <c r="F840" s="292"/>
      <c r="G840" s="258"/>
      <c r="H840" s="292"/>
    </row>
    <row r="841" spans="1:8" s="210" customFormat="1">
      <c r="A841" s="201"/>
      <c r="B841" s="201"/>
      <c r="C841" s="202"/>
      <c r="D841" s="262"/>
      <c r="E841" s="201"/>
      <c r="F841" s="292"/>
      <c r="G841" s="258"/>
      <c r="H841" s="292"/>
    </row>
    <row r="842" spans="1:8" s="210" customFormat="1">
      <c r="A842" s="201"/>
      <c r="B842" s="201"/>
      <c r="C842" s="202"/>
      <c r="D842" s="262"/>
      <c r="E842" s="201"/>
      <c r="F842" s="292"/>
      <c r="G842" s="258"/>
      <c r="H842" s="292"/>
    </row>
    <row r="843" spans="1:8" s="210" customFormat="1">
      <c r="A843" s="201"/>
      <c r="B843" s="201"/>
      <c r="C843" s="202"/>
      <c r="D843" s="262"/>
      <c r="E843" s="201"/>
      <c r="F843" s="292"/>
      <c r="G843" s="258"/>
      <c r="H843" s="292"/>
    </row>
    <row r="844" spans="1:8" s="210" customFormat="1">
      <c r="A844" s="201"/>
      <c r="B844" s="201"/>
      <c r="C844" s="202"/>
      <c r="D844" s="262"/>
      <c r="E844" s="201"/>
      <c r="F844" s="292"/>
      <c r="G844" s="258"/>
      <c r="H844" s="292"/>
    </row>
    <row r="845" spans="1:8" s="210" customFormat="1">
      <c r="A845" s="201"/>
      <c r="B845" s="201"/>
      <c r="C845" s="202"/>
      <c r="D845" s="262"/>
      <c r="E845" s="201"/>
      <c r="F845" s="292"/>
      <c r="G845" s="258"/>
      <c r="H845" s="292"/>
    </row>
    <row r="846" spans="1:8" s="210" customFormat="1">
      <c r="A846" s="201"/>
      <c r="B846" s="201"/>
      <c r="C846" s="202"/>
      <c r="D846" s="262"/>
      <c r="E846" s="201"/>
      <c r="F846" s="292"/>
      <c r="G846" s="258"/>
      <c r="H846" s="292"/>
    </row>
    <row r="847" spans="1:8" s="210" customFormat="1">
      <c r="A847" s="201"/>
      <c r="B847" s="201"/>
      <c r="C847" s="202"/>
      <c r="D847" s="262"/>
      <c r="E847" s="201"/>
      <c r="F847" s="292"/>
      <c r="G847" s="258"/>
      <c r="H847" s="292"/>
    </row>
    <row r="848" spans="1:8" s="210" customFormat="1">
      <c r="A848" s="201"/>
      <c r="B848" s="201"/>
      <c r="C848" s="202"/>
      <c r="D848" s="262"/>
      <c r="E848" s="201"/>
      <c r="F848" s="292"/>
      <c r="G848" s="258"/>
      <c r="H848" s="292"/>
    </row>
    <row r="849" spans="1:8" s="210" customFormat="1">
      <c r="A849" s="201"/>
      <c r="B849" s="201"/>
      <c r="C849" s="202"/>
      <c r="D849" s="262"/>
      <c r="E849" s="201"/>
      <c r="F849" s="292"/>
      <c r="G849" s="258"/>
      <c r="H849" s="292"/>
    </row>
    <row r="850" spans="1:8" s="210" customFormat="1">
      <c r="A850" s="201"/>
      <c r="B850" s="201"/>
      <c r="C850" s="202"/>
      <c r="D850" s="262"/>
      <c r="E850" s="201"/>
      <c r="F850" s="292"/>
      <c r="G850" s="258"/>
      <c r="H850" s="292"/>
    </row>
    <row r="851" spans="1:8" s="210" customFormat="1">
      <c r="A851" s="201"/>
      <c r="B851" s="201"/>
      <c r="C851" s="202"/>
      <c r="D851" s="262"/>
      <c r="E851" s="201"/>
      <c r="F851" s="292"/>
      <c r="G851" s="258"/>
      <c r="H851" s="292"/>
    </row>
    <row r="852" spans="1:8" s="210" customFormat="1">
      <c r="A852" s="201"/>
      <c r="B852" s="201"/>
      <c r="C852" s="202"/>
      <c r="D852" s="262"/>
      <c r="E852" s="201"/>
      <c r="F852" s="292"/>
      <c r="G852" s="258"/>
      <c r="H852" s="292"/>
    </row>
    <row r="853" spans="1:8" s="210" customFormat="1">
      <c r="A853" s="201"/>
      <c r="B853" s="201"/>
      <c r="C853" s="202"/>
      <c r="D853" s="262"/>
      <c r="E853" s="201"/>
      <c r="F853" s="292"/>
      <c r="G853" s="258"/>
      <c r="H853" s="292"/>
    </row>
    <row r="854" spans="1:8" s="210" customFormat="1">
      <c r="A854" s="201"/>
      <c r="B854" s="201"/>
      <c r="C854" s="202"/>
      <c r="D854" s="262"/>
      <c r="E854" s="201"/>
      <c r="F854" s="292"/>
      <c r="G854" s="258"/>
      <c r="H854" s="292"/>
    </row>
    <row r="855" spans="1:8" s="210" customFormat="1">
      <c r="A855" s="201"/>
      <c r="B855" s="201"/>
      <c r="C855" s="202"/>
      <c r="D855" s="262"/>
      <c r="E855" s="201"/>
      <c r="F855" s="292"/>
      <c r="G855" s="258"/>
      <c r="H855" s="292"/>
    </row>
    <row r="856" spans="1:8" s="210" customFormat="1">
      <c r="A856" s="201"/>
      <c r="B856" s="201"/>
      <c r="C856" s="202"/>
      <c r="D856" s="262"/>
      <c r="E856" s="201"/>
      <c r="F856" s="292"/>
      <c r="G856" s="258"/>
      <c r="H856" s="292"/>
    </row>
    <row r="857" spans="1:8" s="210" customFormat="1">
      <c r="A857" s="201"/>
      <c r="B857" s="201"/>
      <c r="C857" s="202"/>
      <c r="D857" s="262"/>
      <c r="E857" s="201"/>
      <c r="F857" s="292"/>
      <c r="G857" s="258"/>
      <c r="H857" s="292"/>
    </row>
    <row r="858" spans="1:8" s="210" customFormat="1">
      <c r="A858" s="201"/>
      <c r="B858" s="201"/>
      <c r="C858" s="202"/>
      <c r="D858" s="262"/>
      <c r="E858" s="201"/>
      <c r="F858" s="292"/>
      <c r="G858" s="258"/>
      <c r="H858" s="292"/>
    </row>
    <row r="859" spans="1:8" s="210" customFormat="1">
      <c r="A859" s="201"/>
      <c r="B859" s="201"/>
      <c r="C859" s="202"/>
      <c r="D859" s="262"/>
      <c r="E859" s="201"/>
      <c r="F859" s="292"/>
      <c r="G859" s="258"/>
      <c r="H859" s="292"/>
    </row>
    <row r="860" spans="1:8" s="210" customFormat="1">
      <c r="A860" s="201"/>
      <c r="B860" s="201"/>
      <c r="C860" s="202"/>
      <c r="D860" s="262"/>
      <c r="E860" s="201"/>
      <c r="F860" s="292"/>
      <c r="G860" s="258"/>
      <c r="H860" s="292"/>
    </row>
    <row r="861" spans="1:8" s="210" customFormat="1">
      <c r="A861" s="201"/>
      <c r="B861" s="201"/>
      <c r="C861" s="202"/>
      <c r="D861" s="262"/>
      <c r="E861" s="201"/>
      <c r="F861" s="292"/>
      <c r="G861" s="258"/>
      <c r="H861" s="292"/>
    </row>
    <row r="862" spans="1:8" s="210" customFormat="1">
      <c r="A862" s="201"/>
      <c r="B862" s="201"/>
      <c r="C862" s="202"/>
      <c r="D862" s="262"/>
      <c r="E862" s="201"/>
      <c r="F862" s="292"/>
      <c r="G862" s="258"/>
      <c r="H862" s="292"/>
    </row>
    <row r="863" spans="1:8" s="210" customFormat="1">
      <c r="A863" s="201"/>
      <c r="B863" s="201"/>
      <c r="C863" s="202"/>
      <c r="D863" s="262"/>
      <c r="E863" s="201"/>
      <c r="F863" s="292"/>
      <c r="G863" s="258"/>
      <c r="H863" s="292"/>
    </row>
    <row r="864" spans="1:8" s="210" customFormat="1">
      <c r="A864" s="201"/>
      <c r="B864" s="201"/>
      <c r="C864" s="202"/>
      <c r="D864" s="262"/>
      <c r="E864" s="201"/>
      <c r="F864" s="292"/>
      <c r="G864" s="258"/>
      <c r="H864" s="292"/>
    </row>
    <row r="865" spans="1:8" s="210" customFormat="1">
      <c r="A865" s="201"/>
      <c r="B865" s="201"/>
      <c r="C865" s="202"/>
      <c r="D865" s="262"/>
      <c r="E865" s="201"/>
      <c r="F865" s="292"/>
      <c r="G865" s="258"/>
      <c r="H865" s="292"/>
    </row>
    <row r="866" spans="1:8" s="210" customFormat="1">
      <c r="A866" s="201"/>
      <c r="B866" s="201"/>
      <c r="C866" s="202"/>
      <c r="D866" s="262"/>
      <c r="E866" s="201"/>
      <c r="F866" s="292"/>
      <c r="G866" s="258"/>
      <c r="H866" s="292"/>
    </row>
    <row r="867" spans="1:8" s="210" customFormat="1">
      <c r="A867" s="201"/>
      <c r="B867" s="201"/>
      <c r="C867" s="202"/>
      <c r="D867" s="262"/>
      <c r="E867" s="201"/>
      <c r="F867" s="292"/>
      <c r="G867" s="258"/>
      <c r="H867" s="292"/>
    </row>
    <row r="868" spans="1:8" s="210" customFormat="1">
      <c r="A868" s="201"/>
      <c r="B868" s="201"/>
      <c r="C868" s="202"/>
      <c r="D868" s="262"/>
      <c r="E868" s="201"/>
      <c r="F868" s="292"/>
      <c r="G868" s="258"/>
      <c r="H868" s="292"/>
    </row>
    <row r="869" spans="1:8" s="210" customFormat="1">
      <c r="A869" s="201"/>
      <c r="B869" s="201"/>
      <c r="C869" s="202"/>
      <c r="D869" s="262"/>
      <c r="E869" s="201"/>
      <c r="F869" s="292"/>
      <c r="G869" s="258"/>
      <c r="H869" s="292"/>
    </row>
    <row r="870" spans="1:8" s="210" customFormat="1">
      <c r="A870" s="201"/>
      <c r="B870" s="201"/>
      <c r="C870" s="202"/>
      <c r="D870" s="262"/>
      <c r="E870" s="201"/>
      <c r="F870" s="292"/>
      <c r="G870" s="258"/>
      <c r="H870" s="292"/>
    </row>
    <row r="871" spans="1:8" s="210" customFormat="1">
      <c r="A871" s="201"/>
      <c r="B871" s="201"/>
      <c r="C871" s="202"/>
      <c r="D871" s="262"/>
      <c r="E871" s="201"/>
      <c r="F871" s="292"/>
      <c r="G871" s="258"/>
      <c r="H871" s="292"/>
    </row>
    <row r="872" spans="1:8" s="210" customFormat="1">
      <c r="A872" s="201"/>
      <c r="B872" s="201"/>
      <c r="C872" s="202"/>
      <c r="D872" s="262"/>
      <c r="E872" s="201"/>
      <c r="F872" s="292"/>
      <c r="G872" s="258"/>
      <c r="H872" s="292"/>
    </row>
    <row r="873" spans="1:8" s="210" customFormat="1">
      <c r="A873" s="201"/>
      <c r="B873" s="201"/>
      <c r="C873" s="202"/>
      <c r="D873" s="262"/>
      <c r="E873" s="201"/>
      <c r="F873" s="292"/>
      <c r="G873" s="258"/>
      <c r="H873" s="292"/>
    </row>
    <row r="874" spans="1:8" s="210" customFormat="1">
      <c r="A874" s="201"/>
      <c r="B874" s="201"/>
      <c r="C874" s="202"/>
      <c r="D874" s="262"/>
      <c r="E874" s="201"/>
      <c r="F874" s="292"/>
      <c r="G874" s="258"/>
      <c r="H874" s="292"/>
    </row>
    <row r="875" spans="1:8" s="210" customFormat="1">
      <c r="A875" s="201"/>
      <c r="B875" s="201"/>
      <c r="C875" s="202"/>
      <c r="D875" s="262"/>
      <c r="E875" s="201"/>
      <c r="F875" s="292"/>
      <c r="G875" s="258"/>
      <c r="H875" s="292"/>
    </row>
    <row r="876" spans="1:8" s="210" customFormat="1">
      <c r="A876" s="201"/>
      <c r="B876" s="201"/>
      <c r="C876" s="202"/>
      <c r="D876" s="262"/>
      <c r="E876" s="201"/>
      <c r="F876" s="292"/>
      <c r="G876" s="258"/>
      <c r="H876" s="292"/>
    </row>
    <row r="877" spans="1:8" s="210" customFormat="1">
      <c r="A877" s="201"/>
      <c r="B877" s="201"/>
      <c r="C877" s="202"/>
      <c r="D877" s="262"/>
      <c r="E877" s="201"/>
      <c r="F877" s="292"/>
      <c r="G877" s="258"/>
      <c r="H877" s="292"/>
    </row>
    <row r="878" spans="1:8" s="210" customFormat="1">
      <c r="A878" s="201"/>
      <c r="B878" s="201"/>
      <c r="C878" s="202"/>
      <c r="D878" s="262"/>
      <c r="E878" s="201"/>
      <c r="F878" s="292"/>
      <c r="G878" s="258"/>
      <c r="H878" s="292"/>
    </row>
    <row r="879" spans="1:8" s="210" customFormat="1">
      <c r="A879" s="201"/>
      <c r="B879" s="201"/>
      <c r="C879" s="202"/>
      <c r="D879" s="262"/>
      <c r="E879" s="201"/>
      <c r="F879" s="292"/>
      <c r="G879" s="258"/>
      <c r="H879" s="292"/>
    </row>
    <row r="880" spans="1:8" s="210" customFormat="1">
      <c r="A880" s="201"/>
      <c r="B880" s="201"/>
      <c r="C880" s="202"/>
      <c r="D880" s="262"/>
      <c r="E880" s="201"/>
      <c r="F880" s="292"/>
      <c r="G880" s="258"/>
      <c r="H880" s="292"/>
    </row>
    <row r="881" spans="1:8" s="210" customFormat="1">
      <c r="A881" s="201"/>
      <c r="B881" s="201"/>
      <c r="C881" s="202"/>
      <c r="D881" s="262"/>
      <c r="E881" s="201"/>
      <c r="F881" s="292"/>
      <c r="G881" s="258"/>
      <c r="H881" s="292"/>
    </row>
    <row r="882" spans="1:8" s="210" customFormat="1">
      <c r="A882" s="201"/>
      <c r="B882" s="201"/>
      <c r="C882" s="202"/>
      <c r="D882" s="262"/>
      <c r="E882" s="201"/>
      <c r="F882" s="292"/>
      <c r="G882" s="258"/>
      <c r="H882" s="292"/>
    </row>
    <row r="883" spans="1:8" s="210" customFormat="1">
      <c r="A883" s="201"/>
      <c r="B883" s="201"/>
      <c r="C883" s="202"/>
      <c r="D883" s="262"/>
      <c r="E883" s="201"/>
      <c r="F883" s="292"/>
      <c r="G883" s="258"/>
      <c r="H883" s="292"/>
    </row>
    <row r="884" spans="1:8" s="210" customFormat="1">
      <c r="A884" s="201"/>
      <c r="B884" s="201"/>
      <c r="C884" s="202"/>
      <c r="D884" s="262"/>
      <c r="E884" s="201"/>
      <c r="F884" s="292"/>
      <c r="G884" s="258"/>
      <c r="H884" s="292"/>
    </row>
    <row r="885" spans="1:8" s="210" customFormat="1">
      <c r="A885" s="201"/>
      <c r="B885" s="201"/>
      <c r="C885" s="202"/>
      <c r="D885" s="262"/>
      <c r="E885" s="201"/>
      <c r="F885" s="292"/>
      <c r="G885" s="258"/>
      <c r="H885" s="292"/>
    </row>
    <row r="886" spans="1:8" s="210" customFormat="1">
      <c r="A886" s="201"/>
      <c r="B886" s="201"/>
      <c r="C886" s="202"/>
      <c r="D886" s="262"/>
      <c r="E886" s="201"/>
      <c r="F886" s="292"/>
      <c r="G886" s="258"/>
      <c r="H886" s="292"/>
    </row>
    <row r="887" spans="1:8" s="210" customFormat="1">
      <c r="A887" s="201"/>
      <c r="B887" s="201"/>
      <c r="C887" s="202"/>
      <c r="D887" s="262"/>
      <c r="E887" s="201"/>
      <c r="F887" s="292"/>
      <c r="G887" s="258"/>
      <c r="H887" s="292"/>
    </row>
    <row r="888" spans="1:8" s="210" customFormat="1">
      <c r="A888" s="201"/>
      <c r="B888" s="201"/>
      <c r="C888" s="202"/>
      <c r="D888" s="262"/>
      <c r="E888" s="201"/>
      <c r="F888" s="292"/>
      <c r="G888" s="258"/>
      <c r="H888" s="292"/>
    </row>
    <row r="889" spans="1:8" s="210" customFormat="1">
      <c r="A889" s="201"/>
      <c r="B889" s="201"/>
      <c r="C889" s="202"/>
      <c r="D889" s="262"/>
      <c r="E889" s="201"/>
      <c r="F889" s="292"/>
      <c r="G889" s="258"/>
      <c r="H889" s="292"/>
    </row>
    <row r="890" spans="1:8" s="210" customFormat="1">
      <c r="A890" s="201"/>
      <c r="B890" s="201"/>
      <c r="C890" s="202"/>
      <c r="D890" s="262"/>
      <c r="E890" s="201"/>
      <c r="F890" s="292"/>
      <c r="G890" s="258"/>
      <c r="H890" s="292"/>
    </row>
    <row r="891" spans="1:8" s="210" customFormat="1">
      <c r="A891" s="201"/>
      <c r="B891" s="201"/>
      <c r="C891" s="202"/>
      <c r="D891" s="262"/>
      <c r="E891" s="201"/>
      <c r="F891" s="292"/>
      <c r="G891" s="258"/>
      <c r="H891" s="292"/>
    </row>
    <row r="892" spans="1:8" s="210" customFormat="1">
      <c r="A892" s="201"/>
      <c r="B892" s="201"/>
      <c r="C892" s="202"/>
      <c r="D892" s="262"/>
      <c r="E892" s="201"/>
      <c r="F892" s="292"/>
      <c r="G892" s="258"/>
      <c r="H892" s="292"/>
    </row>
    <row r="893" spans="1:8" s="210" customFormat="1">
      <c r="A893" s="201"/>
      <c r="B893" s="201"/>
      <c r="C893" s="202"/>
      <c r="D893" s="262"/>
      <c r="E893" s="201"/>
      <c r="F893" s="292"/>
      <c r="G893" s="258"/>
      <c r="H893" s="292"/>
    </row>
    <row r="894" spans="1:8" s="210" customFormat="1">
      <c r="A894" s="201"/>
      <c r="B894" s="201"/>
      <c r="C894" s="202"/>
      <c r="D894" s="262"/>
      <c r="E894" s="201"/>
      <c r="F894" s="292"/>
      <c r="G894" s="258"/>
      <c r="H894" s="292"/>
    </row>
    <row r="895" spans="1:8" s="210" customFormat="1">
      <c r="A895" s="201"/>
      <c r="B895" s="201"/>
      <c r="C895" s="202"/>
      <c r="D895" s="262"/>
      <c r="E895" s="201"/>
      <c r="F895" s="292"/>
      <c r="G895" s="258"/>
      <c r="H895" s="292"/>
    </row>
    <row r="896" spans="1:8" s="210" customFormat="1">
      <c r="A896" s="201"/>
      <c r="B896" s="201"/>
      <c r="C896" s="202"/>
      <c r="D896" s="262"/>
      <c r="E896" s="201"/>
      <c r="F896" s="292"/>
      <c r="G896" s="258"/>
      <c r="H896" s="292"/>
    </row>
    <row r="897" spans="1:8" s="210" customFormat="1">
      <c r="A897" s="201"/>
      <c r="B897" s="201"/>
      <c r="C897" s="202"/>
      <c r="D897" s="262"/>
      <c r="E897" s="201"/>
      <c r="F897" s="292"/>
      <c r="G897" s="258"/>
      <c r="H897" s="292"/>
    </row>
    <row r="898" spans="1:8" s="210" customFormat="1">
      <c r="A898" s="201"/>
      <c r="B898" s="201"/>
      <c r="C898" s="202"/>
      <c r="D898" s="262"/>
      <c r="E898" s="201"/>
      <c r="F898" s="292"/>
      <c r="G898" s="258"/>
      <c r="H898" s="292"/>
    </row>
    <row r="899" spans="1:8" s="210" customFormat="1">
      <c r="A899" s="201"/>
      <c r="B899" s="201"/>
      <c r="C899" s="202"/>
      <c r="D899" s="262"/>
      <c r="E899" s="201"/>
      <c r="F899" s="292"/>
      <c r="G899" s="258"/>
      <c r="H899" s="292"/>
    </row>
    <row r="900" spans="1:8" s="210" customFormat="1">
      <c r="A900" s="201"/>
      <c r="B900" s="201"/>
      <c r="C900" s="202"/>
      <c r="D900" s="262"/>
      <c r="E900" s="201"/>
      <c r="F900" s="292"/>
      <c r="G900" s="258"/>
      <c r="H900" s="292"/>
    </row>
    <row r="901" spans="1:8" s="210" customFormat="1">
      <c r="A901" s="201"/>
      <c r="B901" s="201"/>
      <c r="C901" s="202"/>
      <c r="D901" s="262"/>
      <c r="E901" s="201"/>
      <c r="F901" s="292"/>
      <c r="G901" s="258"/>
      <c r="H901" s="292"/>
    </row>
    <row r="902" spans="1:8" s="210" customFormat="1">
      <c r="A902" s="201"/>
      <c r="B902" s="201"/>
      <c r="C902" s="202"/>
      <c r="D902" s="262"/>
      <c r="E902" s="201"/>
      <c r="F902" s="292"/>
      <c r="G902" s="258"/>
      <c r="H902" s="292"/>
    </row>
    <row r="903" spans="1:8" s="210" customFormat="1">
      <c r="A903" s="201"/>
      <c r="B903" s="201"/>
      <c r="C903" s="202"/>
      <c r="D903" s="262"/>
      <c r="E903" s="201"/>
      <c r="F903" s="292"/>
      <c r="G903" s="258"/>
      <c r="H903" s="292"/>
    </row>
    <row r="904" spans="1:8" s="210" customFormat="1">
      <c r="A904" s="201"/>
      <c r="B904" s="201"/>
      <c r="C904" s="202"/>
      <c r="D904" s="262"/>
      <c r="E904" s="201"/>
      <c r="F904" s="292"/>
      <c r="G904" s="258"/>
      <c r="H904" s="292"/>
    </row>
    <row r="905" spans="1:8" s="210" customFormat="1">
      <c r="A905" s="201"/>
      <c r="B905" s="201"/>
      <c r="C905" s="202"/>
      <c r="D905" s="262"/>
      <c r="E905" s="201"/>
      <c r="F905" s="292"/>
      <c r="G905" s="258"/>
      <c r="H905" s="292"/>
    </row>
    <row r="906" spans="1:8" s="210" customFormat="1">
      <c r="A906" s="201"/>
      <c r="B906" s="201"/>
      <c r="C906" s="202"/>
      <c r="D906" s="262"/>
      <c r="E906" s="201"/>
      <c r="F906" s="292"/>
      <c r="G906" s="258"/>
      <c r="H906" s="292"/>
    </row>
    <row r="907" spans="1:8" s="210" customFormat="1">
      <c r="A907" s="201"/>
      <c r="B907" s="201"/>
      <c r="C907" s="202"/>
      <c r="D907" s="262"/>
      <c r="E907" s="201"/>
      <c r="F907" s="292"/>
      <c r="G907" s="258"/>
      <c r="H907" s="292"/>
    </row>
    <row r="908" spans="1:8" s="210" customFormat="1">
      <c r="A908" s="201"/>
      <c r="B908" s="201"/>
      <c r="C908" s="202"/>
      <c r="D908" s="262"/>
      <c r="E908" s="201"/>
      <c r="F908" s="292"/>
      <c r="G908" s="258"/>
      <c r="H908" s="292"/>
    </row>
    <row r="909" spans="1:8" s="210" customFormat="1">
      <c r="A909" s="201"/>
      <c r="B909" s="201"/>
      <c r="C909" s="202"/>
      <c r="D909" s="262"/>
      <c r="E909" s="201"/>
      <c r="F909" s="292"/>
      <c r="G909" s="258"/>
      <c r="H909" s="292"/>
    </row>
    <row r="910" spans="1:8" s="210" customFormat="1">
      <c r="A910" s="201"/>
      <c r="B910" s="201"/>
      <c r="C910" s="202"/>
      <c r="D910" s="262"/>
      <c r="E910" s="201"/>
      <c r="F910" s="292"/>
      <c r="G910" s="258"/>
      <c r="H910" s="292"/>
    </row>
    <row r="911" spans="1:8" s="210" customFormat="1">
      <c r="A911" s="201"/>
      <c r="B911" s="201"/>
      <c r="C911" s="202"/>
      <c r="D911" s="262"/>
      <c r="E911" s="201"/>
      <c r="F911" s="292"/>
      <c r="G911" s="258"/>
      <c r="H911" s="292"/>
    </row>
    <row r="912" spans="1:8" s="210" customFormat="1">
      <c r="A912" s="201"/>
      <c r="B912" s="201"/>
      <c r="C912" s="202"/>
      <c r="D912" s="262"/>
      <c r="E912" s="201"/>
      <c r="F912" s="292"/>
      <c r="G912" s="258"/>
      <c r="H912" s="292"/>
    </row>
    <row r="913" spans="1:8" s="210" customFormat="1">
      <c r="A913" s="201"/>
      <c r="B913" s="201"/>
      <c r="C913" s="202"/>
      <c r="D913" s="262"/>
      <c r="E913" s="201"/>
      <c r="F913" s="292"/>
      <c r="G913" s="258"/>
      <c r="H913" s="292"/>
    </row>
    <row r="914" spans="1:8" s="210" customFormat="1">
      <c r="A914" s="201"/>
      <c r="B914" s="201"/>
      <c r="C914" s="202"/>
      <c r="D914" s="262"/>
      <c r="E914" s="201"/>
      <c r="F914" s="292"/>
      <c r="G914" s="258"/>
      <c r="H914" s="292"/>
    </row>
    <row r="915" spans="1:8" s="210" customFormat="1">
      <c r="A915" s="201"/>
      <c r="B915" s="201"/>
      <c r="C915" s="202"/>
      <c r="D915" s="262"/>
      <c r="E915" s="201"/>
      <c r="F915" s="292"/>
      <c r="G915" s="258"/>
      <c r="H915" s="292"/>
    </row>
    <row r="916" spans="1:8" s="210" customFormat="1">
      <c r="A916" s="201"/>
      <c r="B916" s="201"/>
      <c r="C916" s="202"/>
      <c r="D916" s="262"/>
      <c r="E916" s="201"/>
      <c r="F916" s="292"/>
      <c r="G916" s="258"/>
      <c r="H916" s="292"/>
    </row>
    <row r="917" spans="1:8" s="210" customFormat="1">
      <c r="A917" s="201"/>
      <c r="B917" s="201"/>
      <c r="C917" s="202"/>
      <c r="D917" s="262"/>
      <c r="E917" s="201"/>
      <c r="F917" s="292"/>
      <c r="G917" s="258"/>
      <c r="H917" s="292"/>
    </row>
    <row r="918" spans="1:8" s="210" customFormat="1">
      <c r="A918" s="201"/>
      <c r="B918" s="201"/>
      <c r="C918" s="202"/>
      <c r="D918" s="262"/>
      <c r="E918" s="201"/>
      <c r="F918" s="292"/>
      <c r="G918" s="258"/>
      <c r="H918" s="292"/>
    </row>
    <row r="919" spans="1:8" s="210" customFormat="1">
      <c r="A919" s="201"/>
      <c r="B919" s="201"/>
      <c r="C919" s="202"/>
      <c r="D919" s="262"/>
      <c r="E919" s="201"/>
      <c r="F919" s="292"/>
      <c r="G919" s="258"/>
      <c r="H919" s="292"/>
    </row>
    <row r="920" spans="1:8" s="210" customFormat="1">
      <c r="A920" s="201"/>
      <c r="B920" s="201"/>
      <c r="C920" s="202"/>
      <c r="D920" s="262"/>
      <c r="E920" s="201"/>
      <c r="F920" s="292"/>
      <c r="G920" s="258"/>
      <c r="H920" s="292"/>
    </row>
    <row r="921" spans="1:8" s="210" customFormat="1">
      <c r="A921" s="201"/>
      <c r="B921" s="201"/>
      <c r="C921" s="202"/>
      <c r="D921" s="262"/>
      <c r="E921" s="201"/>
      <c r="F921" s="292"/>
      <c r="G921" s="258"/>
      <c r="H921" s="292"/>
    </row>
    <row r="922" spans="1:8" s="210" customFormat="1">
      <c r="A922" s="201"/>
      <c r="B922" s="201"/>
      <c r="C922" s="202"/>
      <c r="D922" s="262"/>
      <c r="E922" s="201"/>
      <c r="F922" s="292"/>
      <c r="G922" s="258"/>
      <c r="H922" s="292"/>
    </row>
    <row r="923" spans="1:8" s="210" customFormat="1">
      <c r="A923" s="201"/>
      <c r="B923" s="201"/>
      <c r="C923" s="202"/>
      <c r="D923" s="262"/>
      <c r="E923" s="201"/>
      <c r="F923" s="292"/>
      <c r="G923" s="258"/>
      <c r="H923" s="292"/>
    </row>
    <row r="924" spans="1:8" s="210" customFormat="1">
      <c r="A924" s="201"/>
      <c r="B924" s="201"/>
      <c r="C924" s="202"/>
      <c r="D924" s="262"/>
      <c r="E924" s="201"/>
      <c r="F924" s="292"/>
      <c r="G924" s="258"/>
      <c r="H924" s="292"/>
    </row>
    <row r="925" spans="1:8" s="210" customFormat="1">
      <c r="A925" s="201"/>
      <c r="B925" s="201"/>
      <c r="C925" s="202"/>
      <c r="D925" s="262"/>
      <c r="E925" s="201"/>
      <c r="F925" s="292"/>
      <c r="G925" s="258"/>
      <c r="H925" s="292"/>
    </row>
    <row r="926" spans="1:8" s="210" customFormat="1">
      <c r="A926" s="201"/>
      <c r="B926" s="201"/>
      <c r="C926" s="202"/>
      <c r="D926" s="262"/>
      <c r="E926" s="201"/>
      <c r="F926" s="292"/>
      <c r="G926" s="258"/>
      <c r="H926" s="292"/>
    </row>
    <row r="927" spans="1:8" s="210" customFormat="1">
      <c r="A927" s="201"/>
      <c r="B927" s="201"/>
      <c r="C927" s="202"/>
      <c r="D927" s="262"/>
      <c r="E927" s="201"/>
      <c r="F927" s="292"/>
      <c r="G927" s="258"/>
      <c r="H927" s="292"/>
    </row>
    <row r="928" spans="1:8" s="210" customFormat="1">
      <c r="A928" s="201"/>
      <c r="B928" s="201"/>
      <c r="C928" s="202"/>
      <c r="D928" s="262"/>
      <c r="E928" s="201"/>
      <c r="F928" s="292"/>
      <c r="G928" s="258"/>
      <c r="H928" s="292"/>
    </row>
    <row r="929" spans="1:8" s="210" customFormat="1">
      <c r="A929" s="201"/>
      <c r="B929" s="201"/>
      <c r="C929" s="202"/>
      <c r="D929" s="262"/>
      <c r="E929" s="201"/>
      <c r="F929" s="292"/>
      <c r="G929" s="258"/>
      <c r="H929" s="292"/>
    </row>
    <row r="930" spans="1:8" s="210" customFormat="1">
      <c r="A930" s="201"/>
      <c r="B930" s="201"/>
      <c r="C930" s="202"/>
      <c r="D930" s="262"/>
      <c r="E930" s="201"/>
      <c r="F930" s="292"/>
      <c r="G930" s="258"/>
      <c r="H930" s="292"/>
    </row>
    <row r="931" spans="1:8" s="210" customFormat="1">
      <c r="A931" s="201"/>
      <c r="B931" s="201"/>
      <c r="C931" s="202"/>
      <c r="D931" s="262"/>
      <c r="E931" s="201"/>
      <c r="F931" s="292"/>
      <c r="G931" s="258"/>
      <c r="H931" s="292"/>
    </row>
    <row r="932" spans="1:8" s="210" customFormat="1">
      <c r="A932" s="201"/>
      <c r="B932" s="201"/>
      <c r="C932" s="202"/>
      <c r="D932" s="262"/>
      <c r="E932" s="201"/>
      <c r="F932" s="292"/>
      <c r="G932" s="258"/>
      <c r="H932" s="292"/>
    </row>
    <row r="933" spans="1:8" s="210" customFormat="1">
      <c r="A933" s="201"/>
      <c r="B933" s="201"/>
      <c r="C933" s="202"/>
      <c r="D933" s="262"/>
      <c r="E933" s="201"/>
      <c r="F933" s="292"/>
      <c r="G933" s="258"/>
      <c r="H933" s="292"/>
    </row>
    <row r="934" spans="1:8" s="210" customFormat="1">
      <c r="A934" s="201"/>
      <c r="B934" s="201"/>
      <c r="C934" s="202"/>
      <c r="D934" s="262"/>
      <c r="E934" s="201"/>
      <c r="F934" s="292"/>
      <c r="G934" s="258"/>
      <c r="H934" s="292"/>
    </row>
    <row r="935" spans="1:8" s="210" customFormat="1">
      <c r="A935" s="201"/>
      <c r="B935" s="201"/>
      <c r="C935" s="202"/>
      <c r="D935" s="262"/>
      <c r="E935" s="201"/>
      <c r="F935" s="292"/>
      <c r="G935" s="258"/>
      <c r="H935" s="292"/>
    </row>
    <row r="936" spans="1:8" s="210" customFormat="1">
      <c r="A936" s="201"/>
      <c r="B936" s="201"/>
      <c r="C936" s="202"/>
      <c r="D936" s="262"/>
      <c r="E936" s="201"/>
      <c r="F936" s="292"/>
      <c r="G936" s="258"/>
      <c r="H936" s="292"/>
    </row>
    <row r="937" spans="1:8" s="210" customFormat="1">
      <c r="A937" s="201"/>
      <c r="B937" s="201"/>
      <c r="C937" s="202"/>
      <c r="D937" s="262"/>
      <c r="E937" s="201"/>
      <c r="F937" s="292"/>
      <c r="G937" s="258"/>
      <c r="H937" s="292"/>
    </row>
    <row r="938" spans="1:8" s="210" customFormat="1">
      <c r="A938" s="201"/>
      <c r="B938" s="201"/>
      <c r="C938" s="202"/>
      <c r="D938" s="262"/>
      <c r="E938" s="201"/>
      <c r="F938" s="292"/>
      <c r="G938" s="258"/>
      <c r="H938" s="292"/>
    </row>
    <row r="939" spans="1:8" s="210" customFormat="1">
      <c r="A939" s="201"/>
      <c r="B939" s="201"/>
      <c r="C939" s="202"/>
      <c r="D939" s="262"/>
      <c r="E939" s="201"/>
      <c r="F939" s="292"/>
      <c r="G939" s="258"/>
      <c r="H939" s="292"/>
    </row>
    <row r="940" spans="1:8" s="210" customFormat="1">
      <c r="A940" s="201"/>
      <c r="B940" s="201"/>
      <c r="C940" s="202"/>
      <c r="D940" s="262"/>
      <c r="E940" s="201"/>
      <c r="F940" s="292"/>
      <c r="G940" s="258"/>
      <c r="H940" s="292"/>
    </row>
    <row r="941" spans="1:8" s="210" customFormat="1">
      <c r="A941" s="201"/>
      <c r="B941" s="201"/>
      <c r="C941" s="202"/>
      <c r="D941" s="262"/>
      <c r="E941" s="201"/>
      <c r="F941" s="292"/>
      <c r="G941" s="258"/>
      <c r="H941" s="292"/>
    </row>
    <row r="942" spans="1:8" s="210" customFormat="1">
      <c r="A942" s="201"/>
      <c r="B942" s="201"/>
      <c r="C942" s="202"/>
      <c r="D942" s="262"/>
      <c r="E942" s="201"/>
      <c r="F942" s="292"/>
      <c r="G942" s="258"/>
      <c r="H942" s="292"/>
    </row>
    <row r="943" spans="1:8" s="210" customFormat="1">
      <c r="A943" s="201"/>
      <c r="B943" s="201"/>
      <c r="C943" s="202"/>
      <c r="D943" s="262"/>
      <c r="E943" s="201"/>
      <c r="F943" s="292"/>
      <c r="G943" s="258"/>
      <c r="H943" s="292"/>
    </row>
    <row r="944" spans="1:8" s="210" customFormat="1">
      <c r="A944" s="201"/>
      <c r="B944" s="201"/>
      <c r="C944" s="202"/>
      <c r="D944" s="262"/>
      <c r="E944" s="201"/>
      <c r="F944" s="292"/>
      <c r="G944" s="258"/>
      <c r="H944" s="292"/>
    </row>
    <row r="945" spans="1:8" s="210" customFormat="1">
      <c r="A945" s="201"/>
      <c r="B945" s="201"/>
      <c r="C945" s="202"/>
      <c r="D945" s="262"/>
      <c r="E945" s="201"/>
      <c r="F945" s="292"/>
      <c r="G945" s="258"/>
      <c r="H945" s="292"/>
    </row>
    <row r="946" spans="1:8" s="210" customFormat="1">
      <c r="A946" s="201"/>
      <c r="B946" s="201"/>
      <c r="C946" s="202"/>
      <c r="D946" s="262"/>
      <c r="E946" s="201"/>
      <c r="F946" s="292"/>
      <c r="G946" s="258"/>
      <c r="H946" s="292"/>
    </row>
    <row r="947" spans="1:8" s="210" customFormat="1">
      <c r="A947" s="201"/>
      <c r="B947" s="201"/>
      <c r="C947" s="202"/>
      <c r="D947" s="262"/>
      <c r="E947" s="201"/>
      <c r="F947" s="292"/>
      <c r="G947" s="258"/>
      <c r="H947" s="292"/>
    </row>
    <row r="948" spans="1:8" s="210" customFormat="1">
      <c r="A948" s="201"/>
      <c r="B948" s="201"/>
      <c r="C948" s="202"/>
      <c r="D948" s="262"/>
      <c r="E948" s="201"/>
      <c r="F948" s="292"/>
      <c r="G948" s="258"/>
      <c r="H948" s="292"/>
    </row>
    <row r="949" spans="1:8" s="210" customFormat="1">
      <c r="A949" s="201"/>
      <c r="B949" s="201"/>
      <c r="C949" s="202"/>
      <c r="D949" s="262"/>
      <c r="E949" s="201"/>
      <c r="F949" s="292"/>
      <c r="G949" s="258"/>
      <c r="H949" s="292"/>
    </row>
    <row r="950" spans="1:8" s="210" customFormat="1">
      <c r="A950" s="201"/>
      <c r="B950" s="201"/>
      <c r="C950" s="202"/>
      <c r="D950" s="262"/>
      <c r="E950" s="201"/>
      <c r="F950" s="292"/>
      <c r="G950" s="258"/>
      <c r="H950" s="292"/>
    </row>
    <row r="951" spans="1:8" s="210" customFormat="1">
      <c r="A951" s="201"/>
      <c r="B951" s="201"/>
      <c r="C951" s="202"/>
      <c r="D951" s="262"/>
      <c r="E951" s="201"/>
      <c r="F951" s="292"/>
      <c r="G951" s="258"/>
      <c r="H951" s="292"/>
    </row>
    <row r="952" spans="1:8" s="210" customFormat="1">
      <c r="A952" s="201"/>
      <c r="B952" s="201"/>
      <c r="C952" s="202"/>
      <c r="D952" s="262"/>
      <c r="E952" s="201"/>
      <c r="F952" s="292"/>
      <c r="G952" s="258"/>
      <c r="H952" s="292"/>
    </row>
    <row r="953" spans="1:8" s="210" customFormat="1">
      <c r="A953" s="201"/>
      <c r="B953" s="201"/>
      <c r="C953" s="202"/>
      <c r="D953" s="262"/>
      <c r="E953" s="201"/>
      <c r="F953" s="292"/>
      <c r="G953" s="258"/>
      <c r="H953" s="292"/>
    </row>
    <row r="954" spans="1:8" s="210" customFormat="1">
      <c r="A954" s="201"/>
      <c r="B954" s="201"/>
      <c r="C954" s="202"/>
      <c r="D954" s="262"/>
      <c r="E954" s="201"/>
      <c r="F954" s="292"/>
      <c r="G954" s="258"/>
      <c r="H954" s="292"/>
    </row>
    <row r="955" spans="1:8" s="210" customFormat="1">
      <c r="A955" s="201"/>
      <c r="B955" s="201"/>
      <c r="C955" s="202"/>
      <c r="D955" s="262"/>
      <c r="E955" s="201"/>
      <c r="F955" s="292"/>
      <c r="G955" s="258"/>
      <c r="H955" s="292"/>
    </row>
    <row r="956" spans="1:8" s="210" customFormat="1">
      <c r="A956" s="201"/>
      <c r="B956" s="201"/>
      <c r="C956" s="202"/>
      <c r="D956" s="262"/>
      <c r="E956" s="201"/>
      <c r="F956" s="292"/>
      <c r="G956" s="258"/>
      <c r="H956" s="292"/>
    </row>
    <row r="957" spans="1:8" s="210" customFormat="1">
      <c r="A957" s="201"/>
      <c r="B957" s="201"/>
      <c r="C957" s="202"/>
      <c r="D957" s="262"/>
      <c r="E957" s="201"/>
      <c r="F957" s="292"/>
      <c r="G957" s="258"/>
      <c r="H957" s="292"/>
    </row>
    <row r="958" spans="1:8" s="210" customFormat="1">
      <c r="A958" s="201"/>
      <c r="B958" s="201"/>
      <c r="C958" s="202"/>
      <c r="D958" s="262"/>
      <c r="E958" s="201"/>
      <c r="F958" s="292"/>
      <c r="G958" s="258"/>
      <c r="H958" s="292"/>
    </row>
    <row r="959" spans="1:8" s="210" customFormat="1">
      <c r="A959" s="201"/>
      <c r="B959" s="201"/>
      <c r="C959" s="202"/>
      <c r="D959" s="262"/>
      <c r="E959" s="201"/>
      <c r="F959" s="292"/>
      <c r="G959" s="258"/>
      <c r="H959" s="292"/>
    </row>
    <row r="960" spans="1:8" s="210" customFormat="1">
      <c r="A960" s="201"/>
      <c r="B960" s="201"/>
      <c r="C960" s="202"/>
      <c r="D960" s="262"/>
      <c r="E960" s="201"/>
      <c r="F960" s="292"/>
      <c r="G960" s="258"/>
      <c r="H960" s="292"/>
    </row>
    <row r="961" spans="1:8" s="210" customFormat="1">
      <c r="A961" s="201"/>
      <c r="B961" s="201"/>
      <c r="C961" s="202"/>
      <c r="D961" s="262"/>
      <c r="E961" s="201"/>
      <c r="F961" s="292"/>
      <c r="G961" s="258"/>
      <c r="H961" s="292"/>
    </row>
    <row r="962" spans="1:8" s="210" customFormat="1">
      <c r="A962" s="201"/>
      <c r="B962" s="201"/>
      <c r="C962" s="202"/>
      <c r="D962" s="262"/>
      <c r="E962" s="201"/>
      <c r="F962" s="292"/>
      <c r="G962" s="258"/>
      <c r="H962" s="292"/>
    </row>
    <row r="963" spans="1:8" s="210" customFormat="1">
      <c r="A963" s="201"/>
      <c r="B963" s="201"/>
      <c r="C963" s="202"/>
      <c r="D963" s="262"/>
      <c r="E963" s="201"/>
      <c r="F963" s="292"/>
      <c r="G963" s="258"/>
      <c r="H963" s="292"/>
    </row>
    <row r="964" spans="1:8" s="210" customFormat="1">
      <c r="A964" s="201"/>
      <c r="B964" s="201"/>
      <c r="C964" s="202"/>
      <c r="D964" s="262"/>
      <c r="E964" s="201"/>
      <c r="F964" s="292"/>
      <c r="G964" s="258"/>
      <c r="H964" s="292"/>
    </row>
    <row r="965" spans="1:8" s="210" customFormat="1">
      <c r="A965" s="201"/>
      <c r="B965" s="201"/>
      <c r="C965" s="202"/>
      <c r="D965" s="262"/>
      <c r="E965" s="201"/>
      <c r="F965" s="292"/>
      <c r="G965" s="258"/>
      <c r="H965" s="292"/>
    </row>
    <row r="966" spans="1:8" s="210" customFormat="1">
      <c r="A966" s="201"/>
      <c r="B966" s="201"/>
      <c r="C966" s="202"/>
      <c r="D966" s="262"/>
      <c r="E966" s="201"/>
      <c r="F966" s="292"/>
      <c r="G966" s="258"/>
      <c r="H966" s="292"/>
    </row>
    <row r="967" spans="1:8" s="210" customFormat="1">
      <c r="A967" s="201"/>
      <c r="B967" s="201"/>
      <c r="C967" s="202"/>
      <c r="D967" s="262"/>
      <c r="E967" s="201"/>
      <c r="F967" s="292"/>
      <c r="G967" s="258"/>
      <c r="H967" s="292"/>
    </row>
    <row r="968" spans="1:8" s="210" customFormat="1">
      <c r="A968" s="201"/>
      <c r="B968" s="201"/>
      <c r="C968" s="202"/>
      <c r="D968" s="262"/>
      <c r="E968" s="201"/>
      <c r="F968" s="292"/>
      <c r="G968" s="258"/>
      <c r="H968" s="292"/>
    </row>
    <row r="969" spans="1:8" s="210" customFormat="1">
      <c r="A969" s="201"/>
      <c r="B969" s="201"/>
      <c r="C969" s="202"/>
      <c r="D969" s="262"/>
      <c r="E969" s="201"/>
      <c r="F969" s="292"/>
      <c r="G969" s="258"/>
      <c r="H969" s="292"/>
    </row>
    <row r="970" spans="1:8" s="210" customFormat="1">
      <c r="A970" s="201"/>
      <c r="B970" s="201"/>
      <c r="C970" s="202"/>
      <c r="D970" s="262"/>
      <c r="E970" s="201"/>
      <c r="F970" s="292"/>
      <c r="G970" s="258"/>
      <c r="H970" s="292"/>
    </row>
    <row r="971" spans="1:8" s="210" customFormat="1">
      <c r="A971" s="201"/>
      <c r="B971" s="201"/>
      <c r="C971" s="202"/>
      <c r="D971" s="262"/>
      <c r="E971" s="201"/>
      <c r="F971" s="292"/>
      <c r="G971" s="258"/>
      <c r="H971" s="292"/>
    </row>
    <row r="972" spans="1:8" s="210" customFormat="1">
      <c r="A972" s="201"/>
      <c r="B972" s="201"/>
      <c r="C972" s="202"/>
      <c r="D972" s="262"/>
      <c r="E972" s="201"/>
      <c r="F972" s="292"/>
      <c r="G972" s="258"/>
      <c r="H972" s="292"/>
    </row>
    <row r="973" spans="1:8" s="210" customFormat="1">
      <c r="A973" s="201"/>
      <c r="B973" s="201"/>
      <c r="C973" s="202"/>
      <c r="D973" s="262"/>
      <c r="E973" s="201"/>
      <c r="F973" s="292"/>
      <c r="G973" s="258"/>
      <c r="H973" s="292"/>
    </row>
    <row r="974" spans="1:8" s="210" customFormat="1">
      <c r="A974" s="201"/>
      <c r="B974" s="201"/>
      <c r="C974" s="202"/>
      <c r="D974" s="262"/>
      <c r="E974" s="201"/>
      <c r="F974" s="292"/>
      <c r="G974" s="258"/>
      <c r="H974" s="292"/>
    </row>
    <row r="975" spans="1:8" s="210" customFormat="1">
      <c r="A975" s="201"/>
      <c r="B975" s="201"/>
      <c r="C975" s="202"/>
      <c r="D975" s="262"/>
      <c r="E975" s="201"/>
      <c r="F975" s="292"/>
      <c r="G975" s="258"/>
      <c r="H975" s="292"/>
    </row>
    <row r="976" spans="1:8" s="210" customFormat="1">
      <c r="A976" s="201"/>
      <c r="B976" s="201"/>
      <c r="C976" s="202"/>
      <c r="D976" s="262"/>
      <c r="E976" s="201"/>
      <c r="F976" s="292"/>
      <c r="G976" s="258"/>
      <c r="H976" s="292"/>
    </row>
    <row r="977" spans="1:8" s="210" customFormat="1">
      <c r="A977" s="201"/>
      <c r="B977" s="201"/>
      <c r="C977" s="202"/>
      <c r="D977" s="262"/>
      <c r="E977" s="201"/>
      <c r="F977" s="292"/>
      <c r="G977" s="258"/>
      <c r="H977" s="292"/>
    </row>
    <row r="978" spans="1:8" s="210" customFormat="1">
      <c r="A978" s="201"/>
      <c r="B978" s="201"/>
      <c r="C978" s="202"/>
      <c r="D978" s="262"/>
      <c r="E978" s="201"/>
      <c r="F978" s="292"/>
      <c r="G978" s="258"/>
      <c r="H978" s="292"/>
    </row>
    <row r="979" spans="1:8" s="210" customFormat="1">
      <c r="A979" s="201"/>
      <c r="B979" s="201"/>
      <c r="C979" s="202"/>
      <c r="D979" s="262"/>
      <c r="E979" s="201"/>
      <c r="F979" s="292"/>
      <c r="G979" s="258"/>
      <c r="H979" s="292"/>
    </row>
    <row r="980" spans="1:8" s="210" customFormat="1">
      <c r="A980" s="201"/>
      <c r="B980" s="201"/>
      <c r="C980" s="202"/>
      <c r="D980" s="262"/>
      <c r="E980" s="201"/>
      <c r="F980" s="292"/>
      <c r="G980" s="258"/>
      <c r="H980" s="292"/>
    </row>
    <row r="981" spans="1:8" s="210" customFormat="1">
      <c r="A981" s="201"/>
      <c r="B981" s="201"/>
      <c r="C981" s="202"/>
      <c r="D981" s="262"/>
      <c r="E981" s="201"/>
      <c r="F981" s="292"/>
      <c r="G981" s="258"/>
      <c r="H981" s="292"/>
    </row>
    <row r="982" spans="1:8" s="210" customFormat="1">
      <c r="A982" s="201"/>
      <c r="B982" s="201"/>
      <c r="C982" s="202"/>
      <c r="D982" s="262"/>
      <c r="E982" s="201"/>
      <c r="F982" s="292"/>
      <c r="G982" s="258"/>
      <c r="H982" s="292"/>
    </row>
    <row r="983" spans="1:8" s="210" customFormat="1">
      <c r="A983" s="201"/>
      <c r="B983" s="201"/>
      <c r="C983" s="202"/>
      <c r="D983" s="262"/>
      <c r="E983" s="201"/>
      <c r="F983" s="292"/>
      <c r="G983" s="258"/>
      <c r="H983" s="292"/>
    </row>
    <row r="984" spans="1:8" s="210" customFormat="1">
      <c r="A984" s="201"/>
      <c r="B984" s="201"/>
      <c r="C984" s="202"/>
      <c r="D984" s="262"/>
      <c r="E984" s="201"/>
      <c r="F984" s="292"/>
      <c r="G984" s="258"/>
      <c r="H984" s="292"/>
    </row>
    <row r="985" spans="1:8" s="210" customFormat="1">
      <c r="A985" s="201"/>
      <c r="B985" s="201"/>
      <c r="C985" s="202"/>
      <c r="D985" s="262"/>
      <c r="E985" s="201"/>
      <c r="F985" s="292"/>
      <c r="G985" s="258"/>
      <c r="H985" s="292"/>
    </row>
    <row r="986" spans="1:8" s="210" customFormat="1">
      <c r="A986" s="201"/>
      <c r="B986" s="201"/>
      <c r="C986" s="202"/>
      <c r="D986" s="262"/>
      <c r="E986" s="201"/>
      <c r="F986" s="292"/>
      <c r="G986" s="258"/>
      <c r="H986" s="292"/>
    </row>
    <row r="987" spans="1:8" s="210" customFormat="1">
      <c r="A987" s="201"/>
      <c r="B987" s="201"/>
      <c r="C987" s="202"/>
      <c r="D987" s="262"/>
      <c r="E987" s="201"/>
      <c r="F987" s="292"/>
      <c r="G987" s="258"/>
      <c r="H987" s="292"/>
    </row>
    <row r="988" spans="1:8" s="210" customFormat="1">
      <c r="A988" s="201"/>
      <c r="B988" s="201"/>
      <c r="C988" s="202"/>
      <c r="D988" s="262"/>
      <c r="E988" s="201"/>
      <c r="F988" s="292"/>
      <c r="G988" s="258"/>
      <c r="H988" s="292"/>
    </row>
    <row r="989" spans="1:8" s="210" customFormat="1">
      <c r="A989" s="201"/>
      <c r="B989" s="201"/>
      <c r="C989" s="202"/>
      <c r="D989" s="262"/>
      <c r="E989" s="201"/>
      <c r="F989" s="292"/>
      <c r="G989" s="258"/>
      <c r="H989" s="292"/>
    </row>
    <row r="990" spans="1:8" s="210" customFormat="1">
      <c r="A990" s="201"/>
      <c r="B990" s="201"/>
      <c r="C990" s="202"/>
      <c r="D990" s="262"/>
      <c r="E990" s="201"/>
      <c r="F990" s="292"/>
      <c r="G990" s="258"/>
      <c r="H990" s="292"/>
    </row>
    <row r="991" spans="1:8" s="210" customFormat="1">
      <c r="A991" s="201"/>
      <c r="B991" s="201"/>
      <c r="C991" s="202"/>
      <c r="D991" s="262"/>
      <c r="E991" s="201"/>
      <c r="F991" s="292"/>
      <c r="G991" s="258"/>
      <c r="H991" s="292"/>
    </row>
    <row r="992" spans="1:8" s="210" customFormat="1">
      <c r="A992" s="201"/>
      <c r="B992" s="201"/>
      <c r="C992" s="202"/>
      <c r="D992" s="262"/>
      <c r="E992" s="201"/>
      <c r="F992" s="292"/>
      <c r="G992" s="258"/>
      <c r="H992" s="292"/>
    </row>
    <row r="993" spans="1:8" s="210" customFormat="1">
      <c r="A993" s="201"/>
      <c r="B993" s="201"/>
      <c r="C993" s="202"/>
      <c r="D993" s="262"/>
      <c r="E993" s="201"/>
      <c r="F993" s="292"/>
      <c r="G993" s="258"/>
      <c r="H993" s="292"/>
    </row>
    <row r="994" spans="1:8" s="210" customFormat="1">
      <c r="A994" s="201"/>
      <c r="B994" s="201"/>
      <c r="C994" s="202"/>
      <c r="D994" s="262"/>
      <c r="E994" s="201"/>
      <c r="F994" s="292"/>
      <c r="G994" s="258"/>
      <c r="H994" s="292"/>
    </row>
    <row r="995" spans="1:8" s="210" customFormat="1">
      <c r="A995" s="201"/>
      <c r="B995" s="201"/>
      <c r="C995" s="202"/>
      <c r="D995" s="262"/>
      <c r="E995" s="201"/>
      <c r="F995" s="292"/>
      <c r="G995" s="258"/>
      <c r="H995" s="292"/>
    </row>
    <row r="996" spans="1:8" s="210" customFormat="1">
      <c r="A996" s="201"/>
      <c r="B996" s="201"/>
      <c r="C996" s="202"/>
      <c r="D996" s="262"/>
      <c r="E996" s="201"/>
      <c r="F996" s="292"/>
      <c r="G996" s="258"/>
      <c r="H996" s="292"/>
    </row>
    <row r="997" spans="1:8" s="210" customFormat="1">
      <c r="A997" s="201"/>
      <c r="B997" s="201"/>
      <c r="C997" s="202"/>
      <c r="D997" s="262"/>
      <c r="E997" s="201"/>
      <c r="F997" s="292"/>
      <c r="G997" s="258"/>
      <c r="H997" s="292"/>
    </row>
    <row r="998" spans="1:8" s="210" customFormat="1">
      <c r="A998" s="201"/>
      <c r="B998" s="201"/>
      <c r="C998" s="202"/>
      <c r="D998" s="262"/>
      <c r="E998" s="201"/>
      <c r="F998" s="292"/>
      <c r="G998" s="258"/>
      <c r="H998" s="292"/>
    </row>
    <row r="999" spans="1:8" s="210" customFormat="1">
      <c r="A999" s="201"/>
      <c r="B999" s="201"/>
      <c r="C999" s="202"/>
      <c r="D999" s="262"/>
      <c r="E999" s="201"/>
      <c r="F999" s="292"/>
      <c r="G999" s="258"/>
      <c r="H999" s="292"/>
    </row>
    <row r="1000" spans="1:8" s="210" customFormat="1">
      <c r="A1000" s="201"/>
      <c r="B1000" s="201"/>
      <c r="C1000" s="202"/>
      <c r="D1000" s="262"/>
      <c r="E1000" s="201"/>
      <c r="F1000" s="292"/>
      <c r="G1000" s="258"/>
      <c r="H1000" s="292"/>
    </row>
    <row r="1001" spans="1:8" s="210" customFormat="1">
      <c r="A1001" s="201"/>
      <c r="B1001" s="201"/>
      <c r="C1001" s="202"/>
      <c r="D1001" s="262"/>
      <c r="E1001" s="201"/>
      <c r="F1001" s="292"/>
      <c r="G1001" s="258"/>
      <c r="H1001" s="292"/>
    </row>
    <row r="1002" spans="1:8" s="210" customFormat="1">
      <c r="A1002" s="201"/>
      <c r="B1002" s="201"/>
      <c r="C1002" s="202"/>
      <c r="D1002" s="262"/>
      <c r="E1002" s="201"/>
      <c r="F1002" s="292"/>
      <c r="G1002" s="258"/>
      <c r="H1002" s="292"/>
    </row>
    <row r="1003" spans="1:8" s="210" customFormat="1">
      <c r="A1003" s="201"/>
      <c r="B1003" s="201"/>
      <c r="C1003" s="202"/>
      <c r="D1003" s="262"/>
      <c r="E1003" s="201"/>
      <c r="F1003" s="292"/>
      <c r="G1003" s="258"/>
      <c r="H1003" s="292"/>
    </row>
    <row r="1004" spans="1:8" s="210" customFormat="1">
      <c r="A1004" s="201"/>
      <c r="B1004" s="201"/>
      <c r="C1004" s="202"/>
      <c r="D1004" s="262"/>
      <c r="E1004" s="201"/>
      <c r="F1004" s="292"/>
      <c r="G1004" s="258"/>
      <c r="H1004" s="292"/>
    </row>
    <row r="1005" spans="1:8" s="210" customFormat="1">
      <c r="A1005" s="201"/>
      <c r="B1005" s="201"/>
      <c r="C1005" s="202"/>
      <c r="D1005" s="262"/>
      <c r="E1005" s="201"/>
      <c r="F1005" s="292"/>
      <c r="G1005" s="258"/>
      <c r="H1005" s="292"/>
    </row>
    <row r="1006" spans="1:8" s="210" customFormat="1">
      <c r="A1006" s="201"/>
      <c r="B1006" s="201"/>
      <c r="C1006" s="202"/>
      <c r="D1006" s="262"/>
      <c r="E1006" s="201"/>
      <c r="F1006" s="292"/>
      <c r="G1006" s="258"/>
      <c r="H1006" s="292"/>
    </row>
    <row r="1007" spans="1:8" s="210" customFormat="1">
      <c r="A1007" s="201"/>
      <c r="B1007" s="201"/>
      <c r="C1007" s="202"/>
      <c r="D1007" s="262"/>
      <c r="E1007" s="201"/>
      <c r="F1007" s="292"/>
      <c r="G1007" s="258"/>
      <c r="H1007" s="292"/>
    </row>
    <row r="1008" spans="1:8" s="210" customFormat="1">
      <c r="A1008" s="201"/>
      <c r="B1008" s="201"/>
      <c r="C1008" s="202"/>
      <c r="D1008" s="262"/>
      <c r="E1008" s="201"/>
      <c r="F1008" s="292"/>
      <c r="G1008" s="258"/>
      <c r="H1008" s="292"/>
    </row>
    <row r="1009" spans="1:8" s="210" customFormat="1">
      <c r="A1009" s="201"/>
      <c r="B1009" s="201"/>
      <c r="C1009" s="202"/>
      <c r="D1009" s="262"/>
      <c r="E1009" s="201"/>
      <c r="F1009" s="292"/>
      <c r="G1009" s="258"/>
      <c r="H1009" s="292"/>
    </row>
    <row r="1010" spans="1:8" s="210" customFormat="1">
      <c r="A1010" s="201"/>
      <c r="B1010" s="201"/>
      <c r="C1010" s="202"/>
      <c r="D1010" s="262"/>
      <c r="E1010" s="201"/>
      <c r="F1010" s="292"/>
      <c r="G1010" s="258"/>
      <c r="H1010" s="292"/>
    </row>
    <row r="1011" spans="1:8" s="210" customFormat="1">
      <c r="A1011" s="201"/>
      <c r="B1011" s="201"/>
      <c r="C1011" s="202"/>
      <c r="D1011" s="262"/>
      <c r="E1011" s="201"/>
      <c r="F1011" s="292"/>
      <c r="G1011" s="258"/>
      <c r="H1011" s="292"/>
    </row>
    <row r="1012" spans="1:8" s="210" customFormat="1">
      <c r="A1012" s="201"/>
      <c r="B1012" s="201"/>
      <c r="C1012" s="202"/>
      <c r="D1012" s="262"/>
      <c r="E1012" s="201"/>
      <c r="F1012" s="292"/>
      <c r="G1012" s="258"/>
      <c r="H1012" s="292"/>
    </row>
    <row r="1013" spans="1:8" s="210" customFormat="1">
      <c r="A1013" s="201"/>
      <c r="B1013" s="201"/>
      <c r="C1013" s="202"/>
      <c r="D1013" s="262"/>
      <c r="E1013" s="201"/>
      <c r="F1013" s="292"/>
      <c r="G1013" s="258"/>
      <c r="H1013" s="292"/>
    </row>
    <row r="1014" spans="1:8" s="210" customFormat="1">
      <c r="A1014" s="201"/>
      <c r="B1014" s="201"/>
      <c r="C1014" s="202"/>
      <c r="D1014" s="262"/>
      <c r="E1014" s="201"/>
      <c r="F1014" s="292"/>
      <c r="G1014" s="258"/>
      <c r="H1014" s="292"/>
    </row>
    <row r="1015" spans="1:8" s="210" customFormat="1">
      <c r="A1015" s="201"/>
      <c r="B1015" s="201"/>
      <c r="C1015" s="202"/>
      <c r="D1015" s="262"/>
      <c r="E1015" s="201"/>
      <c r="F1015" s="292"/>
      <c r="G1015" s="258"/>
      <c r="H1015" s="292"/>
    </row>
    <row r="1016" spans="1:8" s="210" customFormat="1">
      <c r="A1016" s="201"/>
      <c r="B1016" s="201"/>
      <c r="C1016" s="202"/>
      <c r="D1016" s="262"/>
      <c r="E1016" s="201"/>
      <c r="F1016" s="292"/>
      <c r="G1016" s="258"/>
      <c r="H1016" s="292"/>
    </row>
    <row r="1017" spans="1:8" s="210" customFormat="1">
      <c r="A1017" s="201"/>
      <c r="B1017" s="201"/>
      <c r="C1017" s="202"/>
      <c r="D1017" s="262"/>
      <c r="E1017" s="201"/>
      <c r="F1017" s="292"/>
      <c r="G1017" s="258"/>
      <c r="H1017" s="292"/>
    </row>
    <row r="1018" spans="1:8" s="210" customFormat="1">
      <c r="A1018" s="201"/>
      <c r="B1018" s="201"/>
      <c r="C1018" s="202"/>
      <c r="D1018" s="262"/>
      <c r="E1018" s="201"/>
      <c r="F1018" s="292"/>
      <c r="G1018" s="258"/>
      <c r="H1018" s="292"/>
    </row>
    <row r="1019" spans="1:8" s="210" customFormat="1">
      <c r="A1019" s="201"/>
      <c r="B1019" s="201"/>
      <c r="C1019" s="202"/>
      <c r="D1019" s="262"/>
      <c r="E1019" s="201"/>
      <c r="F1019" s="292"/>
      <c r="G1019" s="258"/>
      <c r="H1019" s="292"/>
    </row>
    <row r="1020" spans="1:8" s="210" customFormat="1">
      <c r="A1020" s="201"/>
      <c r="B1020" s="201"/>
      <c r="C1020" s="202"/>
      <c r="D1020" s="262"/>
      <c r="E1020" s="201"/>
      <c r="F1020" s="292"/>
      <c r="G1020" s="258"/>
      <c r="H1020" s="292"/>
    </row>
    <row r="1021" spans="1:8" s="210" customFormat="1">
      <c r="A1021" s="201"/>
      <c r="B1021" s="201"/>
      <c r="C1021" s="202"/>
      <c r="D1021" s="262"/>
      <c r="E1021" s="201"/>
      <c r="F1021" s="292"/>
      <c r="G1021" s="258"/>
      <c r="H1021" s="292"/>
    </row>
    <row r="1022" spans="1:8" s="210" customFormat="1">
      <c r="A1022" s="201"/>
      <c r="B1022" s="201"/>
      <c r="C1022" s="202"/>
      <c r="D1022" s="262"/>
      <c r="E1022" s="201"/>
      <c r="F1022" s="292"/>
      <c r="G1022" s="258"/>
      <c r="H1022" s="292"/>
    </row>
    <row r="1023" spans="1:8" s="210" customFormat="1">
      <c r="A1023" s="201"/>
      <c r="B1023" s="201"/>
      <c r="C1023" s="202"/>
      <c r="D1023" s="262"/>
      <c r="E1023" s="201"/>
      <c r="F1023" s="292"/>
      <c r="G1023" s="258"/>
      <c r="H1023" s="292"/>
    </row>
    <row r="1024" spans="1:8" s="210" customFormat="1">
      <c r="A1024" s="201"/>
      <c r="B1024" s="201"/>
      <c r="C1024" s="202"/>
      <c r="D1024" s="262"/>
      <c r="E1024" s="201"/>
      <c r="F1024" s="292"/>
      <c r="G1024" s="258"/>
      <c r="H1024" s="292"/>
    </row>
    <row r="1025" spans="1:8" s="210" customFormat="1">
      <c r="A1025" s="201"/>
      <c r="B1025" s="201"/>
      <c r="C1025" s="202"/>
      <c r="D1025" s="262"/>
      <c r="E1025" s="201"/>
      <c r="F1025" s="292"/>
      <c r="G1025" s="258"/>
      <c r="H1025" s="292"/>
    </row>
    <row r="1026" spans="1:8" s="210" customFormat="1">
      <c r="A1026" s="201"/>
      <c r="B1026" s="201"/>
      <c r="C1026" s="202"/>
      <c r="D1026" s="262"/>
      <c r="E1026" s="201"/>
      <c r="F1026" s="292"/>
      <c r="G1026" s="258"/>
      <c r="H1026" s="292"/>
    </row>
    <row r="1027" spans="1:8" s="210" customFormat="1">
      <c r="A1027" s="201"/>
      <c r="B1027" s="201"/>
      <c r="C1027" s="202"/>
      <c r="D1027" s="262"/>
      <c r="E1027" s="201"/>
      <c r="F1027" s="292"/>
      <c r="G1027" s="258"/>
      <c r="H1027" s="292"/>
    </row>
    <row r="1028" spans="1:8" s="210" customFormat="1">
      <c r="A1028" s="201"/>
      <c r="B1028" s="201"/>
      <c r="C1028" s="202"/>
      <c r="D1028" s="262"/>
      <c r="E1028" s="201"/>
      <c r="F1028" s="292"/>
      <c r="G1028" s="258"/>
      <c r="H1028" s="292"/>
    </row>
    <row r="1029" spans="1:8" s="210" customFormat="1">
      <c r="A1029" s="201"/>
      <c r="B1029" s="201"/>
      <c r="C1029" s="202"/>
      <c r="D1029" s="262"/>
      <c r="E1029" s="201"/>
      <c r="F1029" s="292"/>
      <c r="G1029" s="258"/>
      <c r="H1029" s="292"/>
    </row>
    <row r="1030" spans="1:8" s="210" customFormat="1">
      <c r="A1030" s="201"/>
      <c r="B1030" s="201"/>
      <c r="C1030" s="202"/>
      <c r="D1030" s="262"/>
      <c r="E1030" s="201"/>
      <c r="F1030" s="292"/>
      <c r="G1030" s="258"/>
      <c r="H1030" s="292"/>
    </row>
    <row r="1031" spans="1:8" s="210" customFormat="1">
      <c r="A1031" s="201"/>
      <c r="B1031" s="201"/>
      <c r="C1031" s="202"/>
      <c r="D1031" s="262"/>
      <c r="E1031" s="201"/>
      <c r="F1031" s="292"/>
      <c r="G1031" s="258"/>
      <c r="H1031" s="292"/>
    </row>
    <row r="1032" spans="1:8" s="210" customFormat="1">
      <c r="A1032" s="201"/>
      <c r="B1032" s="201"/>
      <c r="C1032" s="202"/>
      <c r="D1032" s="262"/>
      <c r="E1032" s="201"/>
      <c r="F1032" s="292"/>
      <c r="G1032" s="258"/>
      <c r="H1032" s="292"/>
    </row>
    <row r="1033" spans="1:8" s="210" customFormat="1">
      <c r="A1033" s="201"/>
      <c r="B1033" s="201"/>
      <c r="C1033" s="202"/>
      <c r="D1033" s="262"/>
      <c r="E1033" s="201"/>
      <c r="F1033" s="292"/>
      <c r="G1033" s="258"/>
      <c r="H1033" s="292"/>
    </row>
    <row r="1034" spans="1:8" s="210" customFormat="1">
      <c r="A1034" s="201"/>
      <c r="B1034" s="201"/>
      <c r="C1034" s="202"/>
      <c r="D1034" s="262"/>
      <c r="E1034" s="201"/>
      <c r="F1034" s="292"/>
      <c r="G1034" s="258"/>
      <c r="H1034" s="292"/>
    </row>
    <row r="1035" spans="1:8" s="210" customFormat="1">
      <c r="A1035" s="201"/>
      <c r="B1035" s="201"/>
      <c r="C1035" s="202"/>
      <c r="D1035" s="262"/>
      <c r="E1035" s="201"/>
      <c r="F1035" s="292"/>
      <c r="G1035" s="258"/>
      <c r="H1035" s="292"/>
    </row>
    <row r="1036" spans="1:8" s="210" customFormat="1">
      <c r="A1036" s="201"/>
      <c r="B1036" s="201"/>
      <c r="C1036" s="202"/>
      <c r="D1036" s="262"/>
      <c r="E1036" s="201"/>
      <c r="F1036" s="292"/>
      <c r="G1036" s="258"/>
      <c r="H1036" s="292"/>
    </row>
    <row r="1037" spans="1:8" s="210" customFormat="1">
      <c r="A1037" s="201"/>
      <c r="B1037" s="201"/>
      <c r="C1037" s="202"/>
      <c r="D1037" s="262"/>
      <c r="E1037" s="201"/>
      <c r="F1037" s="292"/>
      <c r="G1037" s="258"/>
      <c r="H1037" s="292"/>
    </row>
    <row r="1038" spans="1:8" s="210" customFormat="1">
      <c r="A1038" s="201"/>
      <c r="B1038" s="201"/>
      <c r="C1038" s="202"/>
      <c r="D1038" s="262"/>
      <c r="E1038" s="201"/>
      <c r="F1038" s="292"/>
      <c r="G1038" s="258"/>
      <c r="H1038" s="292"/>
    </row>
    <row r="1039" spans="1:8" s="210" customFormat="1">
      <c r="A1039" s="201"/>
      <c r="B1039" s="201"/>
      <c r="C1039" s="202"/>
      <c r="D1039" s="262"/>
      <c r="E1039" s="201"/>
      <c r="F1039" s="292"/>
      <c r="G1039" s="258"/>
      <c r="H1039" s="292"/>
    </row>
    <row r="1040" spans="1:8" s="210" customFormat="1">
      <c r="A1040" s="201"/>
      <c r="B1040" s="201"/>
      <c r="C1040" s="202"/>
      <c r="D1040" s="262"/>
      <c r="E1040" s="201"/>
      <c r="F1040" s="292"/>
      <c r="G1040" s="258"/>
      <c r="H1040" s="292"/>
    </row>
    <row r="1041" spans="1:8" s="210" customFormat="1">
      <c r="A1041" s="201"/>
      <c r="B1041" s="201"/>
      <c r="C1041" s="202"/>
      <c r="D1041" s="262"/>
      <c r="E1041" s="201"/>
      <c r="F1041" s="292"/>
      <c r="G1041" s="258"/>
      <c r="H1041" s="292"/>
    </row>
    <row r="1042" spans="1:8" s="210" customFormat="1">
      <c r="A1042" s="201"/>
      <c r="B1042" s="201"/>
      <c r="C1042" s="202"/>
      <c r="D1042" s="262"/>
      <c r="E1042" s="201"/>
      <c r="F1042" s="292"/>
      <c r="G1042" s="258"/>
      <c r="H1042" s="292"/>
    </row>
    <row r="1043" spans="1:8" s="210" customFormat="1">
      <c r="A1043" s="201"/>
      <c r="B1043" s="201"/>
      <c r="C1043" s="202"/>
      <c r="D1043" s="262"/>
      <c r="E1043" s="201"/>
      <c r="F1043" s="292"/>
      <c r="G1043" s="258"/>
      <c r="H1043" s="292"/>
    </row>
    <row r="1044" spans="1:8" s="210" customFormat="1">
      <c r="A1044" s="201"/>
      <c r="B1044" s="201"/>
      <c r="C1044" s="202"/>
      <c r="D1044" s="262"/>
      <c r="E1044" s="201"/>
      <c r="F1044" s="292"/>
      <c r="G1044" s="258"/>
      <c r="H1044" s="292"/>
    </row>
    <row r="1045" spans="1:8" s="210" customFormat="1">
      <c r="A1045" s="201"/>
      <c r="B1045" s="201"/>
      <c r="C1045" s="202"/>
      <c r="D1045" s="262"/>
      <c r="E1045" s="201"/>
      <c r="F1045" s="292"/>
      <c r="G1045" s="258"/>
      <c r="H1045" s="292"/>
    </row>
    <row r="1046" spans="1:8" s="210" customFormat="1">
      <c r="A1046" s="201"/>
      <c r="B1046" s="201"/>
      <c r="C1046" s="202"/>
      <c r="D1046" s="262"/>
      <c r="E1046" s="201"/>
      <c r="F1046" s="292"/>
      <c r="G1046" s="258"/>
      <c r="H1046" s="292"/>
    </row>
    <row r="1047" spans="1:8" s="210" customFormat="1">
      <c r="A1047" s="201"/>
      <c r="B1047" s="201"/>
      <c r="C1047" s="202"/>
      <c r="D1047" s="262"/>
      <c r="E1047" s="201"/>
      <c r="F1047" s="292"/>
      <c r="G1047" s="258"/>
      <c r="H1047" s="292"/>
    </row>
    <row r="1048" spans="1:8" s="210" customFormat="1">
      <c r="A1048" s="201"/>
      <c r="B1048" s="201"/>
      <c r="C1048" s="202"/>
      <c r="D1048" s="262"/>
      <c r="E1048" s="201"/>
      <c r="F1048" s="292"/>
      <c r="G1048" s="258"/>
      <c r="H1048" s="292"/>
    </row>
    <row r="1049" spans="1:8" s="210" customFormat="1">
      <c r="A1049" s="201"/>
      <c r="B1049" s="201"/>
      <c r="C1049" s="202"/>
      <c r="D1049" s="262"/>
      <c r="E1049" s="201"/>
      <c r="F1049" s="292"/>
      <c r="G1049" s="258"/>
      <c r="H1049" s="292"/>
    </row>
    <row r="1050" spans="1:8" s="210" customFormat="1">
      <c r="A1050" s="201"/>
      <c r="B1050" s="201"/>
      <c r="C1050" s="202"/>
      <c r="D1050" s="262"/>
      <c r="E1050" s="201"/>
      <c r="F1050" s="292"/>
      <c r="G1050" s="258"/>
      <c r="H1050" s="292"/>
    </row>
    <row r="1051" spans="1:8" s="210" customFormat="1">
      <c r="A1051" s="201"/>
      <c r="B1051" s="201"/>
      <c r="C1051" s="202"/>
      <c r="D1051" s="262"/>
      <c r="E1051" s="201"/>
      <c r="F1051" s="292"/>
      <c r="G1051" s="258"/>
      <c r="H1051" s="292"/>
    </row>
    <row r="1052" spans="1:8" s="210" customFormat="1">
      <c r="A1052" s="201"/>
      <c r="B1052" s="201"/>
      <c r="C1052" s="202"/>
      <c r="D1052" s="262"/>
      <c r="E1052" s="201"/>
      <c r="F1052" s="292"/>
      <c r="G1052" s="258"/>
      <c r="H1052" s="292"/>
    </row>
    <row r="1053" spans="1:8" s="210" customFormat="1">
      <c r="A1053" s="201"/>
      <c r="B1053" s="201"/>
      <c r="C1053" s="202"/>
      <c r="D1053" s="262"/>
      <c r="E1053" s="201"/>
      <c r="F1053" s="292"/>
      <c r="G1053" s="258"/>
      <c r="H1053" s="292"/>
    </row>
    <row r="1054" spans="1:8" s="210" customFormat="1">
      <c r="A1054" s="201"/>
      <c r="B1054" s="201"/>
      <c r="C1054" s="202"/>
      <c r="D1054" s="262"/>
      <c r="E1054" s="201"/>
      <c r="F1054" s="292"/>
      <c r="G1054" s="258"/>
      <c r="H1054" s="292"/>
    </row>
    <row r="1055" spans="1:8" s="210" customFormat="1">
      <c r="A1055" s="201"/>
      <c r="B1055" s="201"/>
      <c r="C1055" s="202"/>
      <c r="D1055" s="262"/>
      <c r="E1055" s="201"/>
      <c r="F1055" s="292"/>
      <c r="G1055" s="258"/>
      <c r="H1055" s="292"/>
    </row>
    <row r="1056" spans="1:8" s="210" customFormat="1">
      <c r="A1056" s="201"/>
      <c r="B1056" s="201"/>
      <c r="C1056" s="202"/>
      <c r="D1056" s="262"/>
      <c r="E1056" s="201"/>
      <c r="F1056" s="292"/>
      <c r="G1056" s="258"/>
      <c r="H1056" s="292"/>
    </row>
    <row r="1057" spans="1:8" s="210" customFormat="1">
      <c r="A1057" s="201"/>
      <c r="B1057" s="201"/>
      <c r="C1057" s="202"/>
      <c r="D1057" s="262"/>
      <c r="E1057" s="201"/>
      <c r="F1057" s="292"/>
      <c r="G1057" s="258"/>
      <c r="H1057" s="292"/>
    </row>
    <row r="1058" spans="1:8" s="210" customFormat="1">
      <c r="A1058" s="201"/>
      <c r="B1058" s="201"/>
      <c r="C1058" s="202"/>
      <c r="D1058" s="262"/>
      <c r="E1058" s="201"/>
      <c r="F1058" s="292"/>
      <c r="G1058" s="258"/>
      <c r="H1058" s="292"/>
    </row>
    <row r="1059" spans="1:8" s="210" customFormat="1">
      <c r="A1059" s="201"/>
      <c r="B1059" s="201"/>
      <c r="C1059" s="202"/>
      <c r="D1059" s="262"/>
      <c r="E1059" s="201"/>
      <c r="F1059" s="292"/>
      <c r="G1059" s="258"/>
      <c r="H1059" s="292"/>
    </row>
    <row r="1060" spans="1:8" s="210" customFormat="1">
      <c r="A1060" s="201"/>
      <c r="B1060" s="201"/>
      <c r="C1060" s="202"/>
      <c r="D1060" s="262"/>
      <c r="E1060" s="201"/>
      <c r="F1060" s="292"/>
      <c r="G1060" s="258"/>
      <c r="H1060" s="292"/>
    </row>
    <row r="1061" spans="1:8" s="210" customFormat="1">
      <c r="A1061" s="201"/>
      <c r="B1061" s="201"/>
      <c r="C1061" s="202"/>
      <c r="D1061" s="262"/>
      <c r="E1061" s="201"/>
      <c r="F1061" s="292"/>
      <c r="G1061" s="258"/>
      <c r="H1061" s="292"/>
    </row>
    <row r="1062" spans="1:8" s="210" customFormat="1">
      <c r="A1062" s="201"/>
      <c r="B1062" s="201"/>
      <c r="C1062" s="202"/>
      <c r="D1062" s="262"/>
      <c r="E1062" s="201"/>
      <c r="F1062" s="292"/>
      <c r="G1062" s="258"/>
      <c r="H1062" s="292"/>
    </row>
    <row r="1063" spans="1:8" s="210" customFormat="1">
      <c r="A1063" s="201"/>
      <c r="B1063" s="201"/>
      <c r="C1063" s="202"/>
      <c r="D1063" s="262"/>
      <c r="E1063" s="201"/>
      <c r="F1063" s="292"/>
      <c r="G1063" s="258"/>
      <c r="H1063" s="292"/>
    </row>
    <row r="1064" spans="1:8" s="210" customFormat="1">
      <c r="A1064" s="201"/>
      <c r="B1064" s="201"/>
      <c r="C1064" s="202"/>
      <c r="D1064" s="262"/>
      <c r="E1064" s="201"/>
      <c r="F1064" s="292"/>
      <c r="G1064" s="258"/>
      <c r="H1064" s="292"/>
    </row>
    <row r="1065" spans="1:8" s="210" customFormat="1">
      <c r="A1065" s="201"/>
      <c r="B1065" s="201"/>
      <c r="C1065" s="202"/>
      <c r="D1065" s="262"/>
      <c r="E1065" s="201"/>
      <c r="F1065" s="292"/>
      <c r="G1065" s="258"/>
      <c r="H1065" s="292"/>
    </row>
    <row r="1066" spans="1:8" s="210" customFormat="1">
      <c r="A1066" s="201"/>
      <c r="B1066" s="201"/>
      <c r="C1066" s="202"/>
      <c r="D1066" s="262"/>
      <c r="E1066" s="201"/>
      <c r="F1066" s="292"/>
      <c r="G1066" s="258"/>
      <c r="H1066" s="292"/>
    </row>
    <row r="1067" spans="1:8" s="210" customFormat="1">
      <c r="A1067" s="201"/>
      <c r="B1067" s="201"/>
      <c r="C1067" s="202"/>
      <c r="D1067" s="262"/>
      <c r="E1067" s="201"/>
      <c r="F1067" s="292"/>
      <c r="G1067" s="258"/>
      <c r="H1067" s="292"/>
    </row>
    <row r="1068" spans="1:8" s="210" customFormat="1">
      <c r="A1068" s="201"/>
      <c r="B1068" s="201"/>
      <c r="C1068" s="202"/>
      <c r="D1068" s="262"/>
      <c r="E1068" s="201"/>
      <c r="F1068" s="292"/>
      <c r="G1068" s="258"/>
      <c r="H1068" s="292"/>
    </row>
    <row r="1069" spans="1:8" s="210" customFormat="1">
      <c r="A1069" s="201"/>
      <c r="B1069" s="201"/>
      <c r="C1069" s="202"/>
      <c r="D1069" s="262"/>
      <c r="E1069" s="201"/>
      <c r="F1069" s="292"/>
      <c r="G1069" s="258"/>
      <c r="H1069" s="292"/>
    </row>
    <row r="1070" spans="1:8" s="210" customFormat="1">
      <c r="A1070" s="201"/>
      <c r="B1070" s="201"/>
      <c r="C1070" s="202"/>
      <c r="D1070" s="262"/>
      <c r="E1070" s="201"/>
      <c r="F1070" s="292"/>
      <c r="G1070" s="258"/>
      <c r="H1070" s="292"/>
    </row>
    <row r="1071" spans="1:8" s="210" customFormat="1">
      <c r="A1071" s="201"/>
      <c r="B1071" s="201"/>
      <c r="C1071" s="202"/>
      <c r="D1071" s="262"/>
      <c r="E1071" s="201"/>
      <c r="F1071" s="292"/>
      <c r="G1071" s="258"/>
      <c r="H1071" s="292"/>
    </row>
    <row r="1072" spans="1:8" s="210" customFormat="1">
      <c r="A1072" s="201"/>
      <c r="B1072" s="201"/>
      <c r="C1072" s="202"/>
      <c r="D1072" s="262"/>
      <c r="E1072" s="201"/>
      <c r="F1072" s="292"/>
      <c r="G1072" s="258"/>
      <c r="H1072" s="292"/>
    </row>
    <row r="1073" spans="1:8" s="210" customFormat="1">
      <c r="A1073" s="201"/>
      <c r="B1073" s="201"/>
      <c r="C1073" s="202"/>
      <c r="D1073" s="262"/>
      <c r="E1073" s="201"/>
      <c r="F1073" s="292"/>
      <c r="G1073" s="258"/>
      <c r="H1073" s="292"/>
    </row>
    <row r="1074" spans="1:8" s="210" customFormat="1">
      <c r="A1074" s="201"/>
      <c r="B1074" s="201"/>
      <c r="C1074" s="202"/>
      <c r="D1074" s="262"/>
      <c r="E1074" s="201"/>
      <c r="F1074" s="292"/>
      <c r="G1074" s="258"/>
      <c r="H1074" s="292"/>
    </row>
    <row r="1075" spans="1:8" s="210" customFormat="1">
      <c r="A1075" s="201"/>
      <c r="B1075" s="201"/>
      <c r="C1075" s="202"/>
      <c r="D1075" s="262"/>
      <c r="E1075" s="201"/>
      <c r="F1075" s="292"/>
      <c r="G1075" s="258"/>
      <c r="H1075" s="292"/>
    </row>
    <row r="1076" spans="1:8" s="210" customFormat="1">
      <c r="A1076" s="201"/>
      <c r="B1076" s="201"/>
      <c r="C1076" s="202"/>
      <c r="D1076" s="262"/>
      <c r="E1076" s="201"/>
      <c r="F1076" s="292"/>
      <c r="G1076" s="258"/>
      <c r="H1076" s="292"/>
    </row>
    <row r="1077" spans="1:8" s="210" customFormat="1">
      <c r="A1077" s="201"/>
      <c r="B1077" s="201"/>
      <c r="C1077" s="202"/>
      <c r="D1077" s="262"/>
      <c r="E1077" s="201"/>
      <c r="F1077" s="292"/>
      <c r="G1077" s="258"/>
      <c r="H1077" s="292"/>
    </row>
    <row r="1078" spans="1:8" s="210" customFormat="1">
      <c r="A1078" s="201"/>
      <c r="B1078" s="201"/>
      <c r="C1078" s="202"/>
      <c r="D1078" s="262"/>
      <c r="E1078" s="201"/>
      <c r="F1078" s="292"/>
      <c r="G1078" s="258"/>
      <c r="H1078" s="292"/>
    </row>
    <row r="1079" spans="1:8" s="210" customFormat="1">
      <c r="A1079" s="201"/>
      <c r="B1079" s="201"/>
      <c r="C1079" s="202"/>
      <c r="D1079" s="262"/>
      <c r="E1079" s="201"/>
      <c r="F1079" s="292"/>
      <c r="G1079" s="258"/>
      <c r="H1079" s="292"/>
    </row>
    <row r="1080" spans="1:8" s="210" customFormat="1">
      <c r="A1080" s="201"/>
      <c r="B1080" s="201"/>
      <c r="C1080" s="202"/>
      <c r="D1080" s="262"/>
      <c r="E1080" s="201"/>
      <c r="F1080" s="292"/>
      <c r="G1080" s="258"/>
      <c r="H1080" s="292"/>
    </row>
    <row r="1081" spans="1:8" s="210" customFormat="1">
      <c r="A1081" s="201"/>
      <c r="B1081" s="201"/>
      <c r="C1081" s="202"/>
      <c r="D1081" s="262"/>
      <c r="E1081" s="201"/>
      <c r="F1081" s="292"/>
      <c r="G1081" s="258"/>
      <c r="H1081" s="292"/>
    </row>
    <row r="1082" spans="1:8" s="210" customFormat="1">
      <c r="A1082" s="201"/>
      <c r="B1082" s="201"/>
      <c r="C1082" s="202"/>
      <c r="D1082" s="262"/>
      <c r="E1082" s="201"/>
      <c r="F1082" s="292"/>
      <c r="G1082" s="258"/>
      <c r="H1082" s="292"/>
    </row>
    <row r="1083" spans="1:8" s="210" customFormat="1">
      <c r="A1083" s="201"/>
      <c r="B1083" s="201"/>
      <c r="C1083" s="202"/>
      <c r="D1083" s="262"/>
      <c r="E1083" s="201"/>
      <c r="F1083" s="292"/>
      <c r="G1083" s="258"/>
      <c r="H1083" s="292"/>
    </row>
    <row r="1084" spans="1:8" s="210" customFormat="1">
      <c r="A1084" s="201"/>
      <c r="B1084" s="201"/>
      <c r="C1084" s="202"/>
      <c r="D1084" s="262"/>
      <c r="E1084" s="201"/>
      <c r="F1084" s="292"/>
      <c r="G1084" s="258"/>
      <c r="H1084" s="292"/>
    </row>
    <row r="1085" spans="1:8" s="210" customFormat="1">
      <c r="A1085" s="201"/>
      <c r="B1085" s="201"/>
      <c r="C1085" s="202"/>
      <c r="D1085" s="262"/>
      <c r="E1085" s="201"/>
      <c r="F1085" s="292"/>
      <c r="G1085" s="258"/>
      <c r="H1085" s="292"/>
    </row>
    <row r="1086" spans="1:8" s="210" customFormat="1">
      <c r="A1086" s="201"/>
      <c r="B1086" s="201"/>
      <c r="C1086" s="202"/>
      <c r="D1086" s="262"/>
      <c r="E1086" s="201"/>
      <c r="F1086" s="292"/>
      <c r="G1086" s="258"/>
      <c r="H1086" s="292"/>
    </row>
    <row r="1087" spans="1:8" s="210" customFormat="1">
      <c r="A1087" s="201"/>
      <c r="B1087" s="201"/>
      <c r="C1087" s="202"/>
      <c r="D1087" s="262"/>
      <c r="E1087" s="201"/>
      <c r="F1087" s="292"/>
      <c r="G1087" s="258"/>
      <c r="H1087" s="292"/>
    </row>
    <row r="1088" spans="1:8" s="210" customFormat="1">
      <c r="A1088" s="201"/>
      <c r="B1088" s="201"/>
      <c r="C1088" s="202"/>
      <c r="D1088" s="262"/>
      <c r="E1088" s="201"/>
      <c r="F1088" s="292"/>
      <c r="G1088" s="258"/>
      <c r="H1088" s="292"/>
    </row>
    <row r="1089" spans="1:8" s="210" customFormat="1">
      <c r="A1089" s="201"/>
      <c r="B1089" s="201"/>
      <c r="C1089" s="202"/>
      <c r="D1089" s="262"/>
      <c r="E1089" s="201"/>
      <c r="F1089" s="292"/>
      <c r="G1089" s="258"/>
      <c r="H1089" s="292"/>
    </row>
    <row r="1090" spans="1:8" s="210" customFormat="1">
      <c r="A1090" s="201"/>
      <c r="B1090" s="201"/>
      <c r="C1090" s="202"/>
      <c r="D1090" s="262"/>
      <c r="E1090" s="201"/>
      <c r="F1090" s="292"/>
      <c r="G1090" s="258"/>
      <c r="H1090" s="292"/>
    </row>
    <row r="1091" spans="1:8" s="210" customFormat="1">
      <c r="A1091" s="201"/>
      <c r="B1091" s="201"/>
      <c r="C1091" s="202"/>
      <c r="D1091" s="262"/>
      <c r="E1091" s="201"/>
      <c r="F1091" s="292"/>
      <c r="G1091" s="258"/>
      <c r="H1091" s="292"/>
    </row>
    <row r="1092" spans="1:8" s="210" customFormat="1">
      <c r="A1092" s="201"/>
      <c r="B1092" s="201"/>
      <c r="C1092" s="202"/>
      <c r="D1092" s="262"/>
      <c r="E1092" s="201"/>
      <c r="F1092" s="292"/>
      <c r="G1092" s="258"/>
      <c r="H1092" s="292"/>
    </row>
    <row r="1093" spans="1:8" s="210" customFormat="1">
      <c r="A1093" s="201"/>
      <c r="B1093" s="201"/>
      <c r="C1093" s="202"/>
      <c r="D1093" s="262"/>
      <c r="E1093" s="201"/>
      <c r="F1093" s="292"/>
      <c r="G1093" s="258"/>
      <c r="H1093" s="292"/>
    </row>
    <row r="1094" spans="1:8" s="210" customFormat="1">
      <c r="A1094" s="201"/>
      <c r="B1094" s="201"/>
      <c r="C1094" s="202"/>
      <c r="D1094" s="262"/>
      <c r="E1094" s="201"/>
      <c r="F1094" s="292"/>
      <c r="G1094" s="258"/>
      <c r="H1094" s="292"/>
    </row>
    <row r="1095" spans="1:8" s="210" customFormat="1">
      <c r="A1095" s="201"/>
      <c r="B1095" s="201"/>
      <c r="C1095" s="202"/>
      <c r="D1095" s="262"/>
      <c r="E1095" s="201"/>
      <c r="F1095" s="292"/>
      <c r="G1095" s="258"/>
      <c r="H1095" s="292"/>
    </row>
    <row r="1096" spans="1:8" s="210" customFormat="1">
      <c r="A1096" s="201"/>
      <c r="B1096" s="201"/>
      <c r="C1096" s="202"/>
      <c r="D1096" s="262"/>
      <c r="E1096" s="201"/>
      <c r="F1096" s="292"/>
      <c r="G1096" s="258"/>
      <c r="H1096" s="292"/>
    </row>
    <row r="1097" spans="1:8" s="210" customFormat="1">
      <c r="A1097" s="201"/>
      <c r="B1097" s="201"/>
      <c r="C1097" s="202"/>
      <c r="D1097" s="262"/>
      <c r="E1097" s="201"/>
      <c r="F1097" s="292"/>
      <c r="G1097" s="258"/>
      <c r="H1097" s="292"/>
    </row>
    <row r="1098" spans="1:8" s="210" customFormat="1">
      <c r="A1098" s="201"/>
      <c r="B1098" s="201"/>
      <c r="C1098" s="202"/>
      <c r="D1098" s="262"/>
      <c r="E1098" s="201"/>
      <c r="F1098" s="292"/>
      <c r="G1098" s="258"/>
      <c r="H1098" s="292"/>
    </row>
    <row r="1099" spans="1:8" s="210" customFormat="1">
      <c r="A1099" s="201"/>
      <c r="B1099" s="201"/>
      <c r="C1099" s="202"/>
      <c r="D1099" s="262"/>
      <c r="E1099" s="201"/>
      <c r="F1099" s="292"/>
      <c r="G1099" s="258"/>
      <c r="H1099" s="292"/>
    </row>
    <row r="1100" spans="1:8" s="210" customFormat="1">
      <c r="A1100" s="201"/>
      <c r="B1100" s="201"/>
      <c r="C1100" s="202"/>
      <c r="D1100" s="262"/>
      <c r="E1100" s="201"/>
      <c r="F1100" s="292"/>
      <c r="G1100" s="258"/>
      <c r="H1100" s="292"/>
    </row>
    <row r="1101" spans="1:8" s="210" customFormat="1">
      <c r="A1101" s="201"/>
      <c r="B1101" s="201"/>
      <c r="C1101" s="202"/>
      <c r="D1101" s="262"/>
      <c r="E1101" s="201"/>
      <c r="F1101" s="292"/>
      <c r="G1101" s="258"/>
      <c r="H1101" s="292"/>
    </row>
    <row r="1102" spans="1:8" s="210" customFormat="1">
      <c r="A1102" s="201"/>
      <c r="B1102" s="201"/>
      <c r="C1102" s="202"/>
      <c r="D1102" s="262"/>
      <c r="E1102" s="201"/>
      <c r="F1102" s="292"/>
      <c r="G1102" s="258"/>
      <c r="H1102" s="292"/>
    </row>
    <row r="1103" spans="1:8" s="210" customFormat="1">
      <c r="A1103" s="201"/>
      <c r="B1103" s="201"/>
      <c r="C1103" s="202"/>
      <c r="D1103" s="262"/>
      <c r="E1103" s="201"/>
      <c r="F1103" s="292"/>
      <c r="G1103" s="258"/>
      <c r="H1103" s="292"/>
    </row>
    <row r="1104" spans="1:8" s="210" customFormat="1">
      <c r="A1104" s="201"/>
      <c r="B1104" s="201"/>
      <c r="C1104" s="202"/>
      <c r="D1104" s="262"/>
      <c r="E1104" s="201"/>
      <c r="F1104" s="292"/>
      <c r="G1104" s="258"/>
      <c r="H1104" s="292"/>
    </row>
    <row r="1105" spans="1:8" s="210" customFormat="1">
      <c r="A1105" s="201"/>
      <c r="B1105" s="201"/>
      <c r="C1105" s="202"/>
      <c r="D1105" s="262"/>
      <c r="E1105" s="201"/>
      <c r="F1105" s="292"/>
      <c r="G1105" s="258"/>
      <c r="H1105" s="292"/>
    </row>
    <row r="1106" spans="1:8" s="210" customFormat="1">
      <c r="A1106" s="201"/>
      <c r="B1106" s="201"/>
      <c r="C1106" s="202"/>
      <c r="D1106" s="262"/>
      <c r="E1106" s="201"/>
      <c r="F1106" s="292"/>
      <c r="G1106" s="258"/>
      <c r="H1106" s="292"/>
    </row>
    <row r="1107" spans="1:8" s="210" customFormat="1">
      <c r="A1107" s="201"/>
      <c r="B1107" s="201"/>
      <c r="C1107" s="202"/>
      <c r="D1107" s="262"/>
      <c r="E1107" s="201"/>
      <c r="F1107" s="292"/>
      <c r="G1107" s="258"/>
      <c r="H1107" s="292"/>
    </row>
    <row r="1108" spans="1:8" s="210" customFormat="1">
      <c r="A1108" s="201"/>
      <c r="B1108" s="201"/>
      <c r="C1108" s="202"/>
      <c r="D1108" s="262"/>
      <c r="E1108" s="201"/>
      <c r="F1108" s="292"/>
      <c r="G1108" s="258"/>
      <c r="H1108" s="292"/>
    </row>
    <row r="1109" spans="1:8" s="210" customFormat="1">
      <c r="A1109" s="201"/>
      <c r="B1109" s="201"/>
      <c r="C1109" s="202"/>
      <c r="D1109" s="262"/>
      <c r="E1109" s="201"/>
      <c r="F1109" s="292"/>
      <c r="G1109" s="258"/>
      <c r="H1109" s="292"/>
    </row>
    <row r="1110" spans="1:8" s="210" customFormat="1">
      <c r="A1110" s="201"/>
      <c r="B1110" s="201"/>
      <c r="C1110" s="202"/>
      <c r="D1110" s="262"/>
      <c r="E1110" s="201"/>
      <c r="F1110" s="292"/>
      <c r="G1110" s="258"/>
      <c r="H1110" s="292"/>
    </row>
    <row r="1111" spans="1:8" s="210" customFormat="1">
      <c r="A1111" s="201"/>
      <c r="B1111" s="201"/>
      <c r="C1111" s="202"/>
      <c r="D1111" s="262"/>
      <c r="E1111" s="201"/>
      <c r="F1111" s="292"/>
      <c r="G1111" s="258"/>
      <c r="H1111" s="292"/>
    </row>
    <row r="1112" spans="1:8" s="210" customFormat="1">
      <c r="A1112" s="201"/>
      <c r="B1112" s="201"/>
      <c r="C1112" s="202"/>
      <c r="D1112" s="262"/>
      <c r="E1112" s="201"/>
      <c r="F1112" s="292"/>
      <c r="G1112" s="258"/>
      <c r="H1112" s="292"/>
    </row>
    <row r="1113" spans="1:8" s="210" customFormat="1">
      <c r="A1113" s="201"/>
      <c r="B1113" s="201"/>
      <c r="C1113" s="202"/>
      <c r="D1113" s="262"/>
      <c r="E1113" s="201"/>
      <c r="F1113" s="292"/>
      <c r="G1113" s="258"/>
      <c r="H1113" s="292"/>
    </row>
    <row r="1114" spans="1:8" s="210" customFormat="1">
      <c r="A1114" s="201"/>
      <c r="B1114" s="201"/>
      <c r="C1114" s="202"/>
      <c r="D1114" s="262"/>
      <c r="E1114" s="201"/>
      <c r="F1114" s="292"/>
      <c r="G1114" s="258"/>
      <c r="H1114" s="292"/>
    </row>
    <row r="1115" spans="1:8" s="210" customFormat="1">
      <c r="A1115" s="201"/>
      <c r="B1115" s="201"/>
      <c r="C1115" s="202"/>
      <c r="D1115" s="262"/>
      <c r="E1115" s="201"/>
      <c r="F1115" s="292"/>
      <c r="G1115" s="258"/>
      <c r="H1115" s="292"/>
    </row>
    <row r="1116" spans="1:8" s="210" customFormat="1">
      <c r="A1116" s="201"/>
      <c r="B1116" s="201"/>
      <c r="C1116" s="202"/>
      <c r="D1116" s="262"/>
      <c r="E1116" s="201"/>
      <c r="F1116" s="292"/>
      <c r="G1116" s="258"/>
      <c r="H1116" s="292"/>
    </row>
    <row r="1117" spans="1:8" s="210" customFormat="1">
      <c r="A1117" s="201"/>
      <c r="B1117" s="201"/>
      <c r="C1117" s="202"/>
      <c r="D1117" s="262"/>
      <c r="E1117" s="201"/>
      <c r="F1117" s="292"/>
      <c r="G1117" s="258"/>
      <c r="H1117" s="292"/>
    </row>
    <row r="1118" spans="1:8" s="210" customFormat="1">
      <c r="A1118" s="201"/>
      <c r="B1118" s="201"/>
      <c r="C1118" s="202"/>
      <c r="D1118" s="262"/>
      <c r="E1118" s="201"/>
      <c r="F1118" s="292"/>
      <c r="G1118" s="258"/>
      <c r="H1118" s="292"/>
    </row>
    <row r="1119" spans="1:8" s="210" customFormat="1">
      <c r="A1119" s="201"/>
      <c r="B1119" s="201"/>
      <c r="C1119" s="202"/>
      <c r="D1119" s="262"/>
      <c r="E1119" s="201"/>
      <c r="F1119" s="292"/>
      <c r="G1119" s="258"/>
      <c r="H1119" s="292"/>
    </row>
    <row r="1120" spans="1:8" s="210" customFormat="1">
      <c r="A1120" s="201"/>
      <c r="B1120" s="201"/>
      <c r="C1120" s="202"/>
      <c r="D1120" s="262"/>
      <c r="E1120" s="201"/>
      <c r="F1120" s="292"/>
      <c r="G1120" s="258"/>
      <c r="H1120" s="292"/>
    </row>
    <row r="1121" spans="1:8" s="210" customFormat="1">
      <c r="A1121" s="201"/>
      <c r="B1121" s="201"/>
      <c r="C1121" s="202"/>
      <c r="D1121" s="262"/>
      <c r="E1121" s="201"/>
      <c r="F1121" s="292"/>
      <c r="G1121" s="258"/>
      <c r="H1121" s="292"/>
    </row>
    <row r="1122" spans="1:8" s="210" customFormat="1">
      <c r="A1122" s="201"/>
      <c r="B1122" s="201"/>
      <c r="C1122" s="202"/>
      <c r="D1122" s="262"/>
      <c r="E1122" s="201"/>
      <c r="F1122" s="292"/>
      <c r="G1122" s="258"/>
      <c r="H1122" s="292"/>
    </row>
    <row r="1123" spans="1:8" s="210" customFormat="1">
      <c r="A1123" s="201"/>
      <c r="B1123" s="201"/>
      <c r="C1123" s="202"/>
      <c r="D1123" s="262"/>
      <c r="E1123" s="201"/>
      <c r="F1123" s="292"/>
      <c r="G1123" s="258"/>
      <c r="H1123" s="292"/>
    </row>
    <row r="1124" spans="1:8" s="210" customFormat="1">
      <c r="A1124" s="201"/>
      <c r="B1124" s="201"/>
      <c r="C1124" s="202"/>
      <c r="D1124" s="262"/>
      <c r="E1124" s="201"/>
      <c r="F1124" s="292"/>
      <c r="G1124" s="258"/>
      <c r="H1124" s="292"/>
    </row>
    <row r="1125" spans="1:8" s="210" customFormat="1">
      <c r="A1125" s="201"/>
      <c r="B1125" s="201"/>
      <c r="C1125" s="202"/>
      <c r="D1125" s="262"/>
      <c r="E1125" s="201"/>
      <c r="F1125" s="292"/>
      <c r="G1125" s="258"/>
      <c r="H1125" s="292"/>
    </row>
    <row r="1126" spans="1:8" s="210" customFormat="1">
      <c r="A1126" s="201"/>
      <c r="B1126" s="201"/>
      <c r="C1126" s="202"/>
      <c r="D1126" s="262"/>
      <c r="E1126" s="201"/>
      <c r="F1126" s="292"/>
      <c r="G1126" s="258"/>
      <c r="H1126" s="292"/>
    </row>
    <row r="1127" spans="1:8" s="210" customFormat="1">
      <c r="A1127" s="201"/>
      <c r="B1127" s="201"/>
      <c r="C1127" s="202"/>
      <c r="D1127" s="262"/>
      <c r="E1127" s="201"/>
      <c r="F1127" s="292"/>
      <c r="G1127" s="258"/>
      <c r="H1127" s="292"/>
    </row>
    <row r="1128" spans="1:8" s="210" customFormat="1">
      <c r="A1128" s="201"/>
      <c r="B1128" s="201"/>
      <c r="C1128" s="202"/>
      <c r="D1128" s="262"/>
      <c r="E1128" s="201"/>
      <c r="F1128" s="292"/>
      <c r="G1128" s="258"/>
      <c r="H1128" s="292"/>
    </row>
    <row r="1129" spans="1:8" s="210" customFormat="1">
      <c r="A1129" s="201"/>
      <c r="B1129" s="201"/>
      <c r="C1129" s="202"/>
      <c r="D1129" s="262"/>
      <c r="E1129" s="201"/>
      <c r="F1129" s="292"/>
      <c r="G1129" s="258"/>
      <c r="H1129" s="292"/>
    </row>
    <row r="1130" spans="1:8" s="210" customFormat="1">
      <c r="A1130" s="201"/>
      <c r="B1130" s="201"/>
      <c r="C1130" s="202"/>
      <c r="D1130" s="262"/>
      <c r="E1130" s="201"/>
      <c r="F1130" s="292"/>
      <c r="G1130" s="258"/>
      <c r="H1130" s="292"/>
    </row>
    <row r="1131" spans="1:8" s="210" customFormat="1">
      <c r="A1131" s="201"/>
      <c r="B1131" s="201"/>
      <c r="C1131" s="202"/>
      <c r="D1131" s="262"/>
      <c r="E1131" s="201"/>
      <c r="F1131" s="292"/>
      <c r="G1131" s="258"/>
      <c r="H1131" s="292"/>
    </row>
    <row r="1132" spans="1:8" s="210" customFormat="1">
      <c r="A1132" s="201"/>
      <c r="B1132" s="201"/>
      <c r="C1132" s="202"/>
      <c r="D1132" s="262"/>
      <c r="E1132" s="201"/>
      <c r="F1132" s="292"/>
      <c r="G1132" s="258"/>
      <c r="H1132" s="292"/>
    </row>
    <row r="1133" spans="1:8" s="210" customFormat="1">
      <c r="A1133" s="201"/>
      <c r="B1133" s="201"/>
      <c r="C1133" s="202"/>
      <c r="D1133" s="262"/>
      <c r="E1133" s="201"/>
      <c r="F1133" s="292"/>
      <c r="G1133" s="258"/>
      <c r="H1133" s="292"/>
    </row>
    <row r="1134" spans="1:8" s="210" customFormat="1">
      <c r="A1134" s="201"/>
      <c r="B1134" s="201"/>
      <c r="C1134" s="202"/>
      <c r="D1134" s="262"/>
      <c r="E1134" s="201"/>
      <c r="F1134" s="292"/>
      <c r="G1134" s="258"/>
      <c r="H1134" s="292"/>
    </row>
    <row r="1135" spans="1:8" s="210" customFormat="1">
      <c r="A1135" s="201"/>
      <c r="B1135" s="201"/>
      <c r="C1135" s="202"/>
      <c r="D1135" s="262"/>
      <c r="E1135" s="201"/>
      <c r="F1135" s="292"/>
      <c r="G1135" s="258"/>
      <c r="H1135" s="292"/>
    </row>
    <row r="1136" spans="1:8" s="210" customFormat="1">
      <c r="A1136" s="201"/>
      <c r="B1136" s="201"/>
      <c r="C1136" s="202"/>
      <c r="D1136" s="262"/>
      <c r="E1136" s="201"/>
      <c r="F1136" s="292"/>
      <c r="G1136" s="258"/>
      <c r="H1136" s="292"/>
    </row>
    <row r="1137" spans="1:8" s="210" customFormat="1">
      <c r="A1137" s="201"/>
      <c r="B1137" s="201"/>
      <c r="C1137" s="202"/>
      <c r="D1137" s="262"/>
      <c r="E1137" s="201"/>
      <c r="F1137" s="292"/>
      <c r="G1137" s="258"/>
      <c r="H1137" s="292"/>
    </row>
    <row r="1138" spans="1:8" s="210" customFormat="1">
      <c r="A1138" s="201"/>
      <c r="B1138" s="201"/>
      <c r="C1138" s="202"/>
      <c r="D1138" s="262"/>
      <c r="E1138" s="201"/>
      <c r="F1138" s="292"/>
      <c r="G1138" s="258"/>
      <c r="H1138" s="292"/>
    </row>
    <row r="1139" spans="1:8" s="210" customFormat="1">
      <c r="A1139" s="201"/>
      <c r="B1139" s="201"/>
      <c r="C1139" s="202"/>
      <c r="D1139" s="262"/>
      <c r="E1139" s="201"/>
      <c r="F1139" s="292"/>
      <c r="G1139" s="258"/>
      <c r="H1139" s="292"/>
    </row>
    <row r="1140" spans="1:8" s="210" customFormat="1">
      <c r="A1140" s="201"/>
      <c r="B1140" s="201"/>
      <c r="C1140" s="202"/>
      <c r="D1140" s="262"/>
      <c r="E1140" s="201"/>
      <c r="F1140" s="292"/>
      <c r="G1140" s="258"/>
      <c r="H1140" s="292"/>
    </row>
    <row r="1141" spans="1:8" s="210" customFormat="1">
      <c r="A1141" s="201"/>
      <c r="B1141" s="201"/>
      <c r="C1141" s="202"/>
      <c r="D1141" s="262"/>
      <c r="E1141" s="201"/>
      <c r="F1141" s="292"/>
      <c r="G1141" s="258"/>
      <c r="H1141" s="292"/>
    </row>
    <row r="1142" spans="1:8" s="210" customFormat="1">
      <c r="A1142" s="201"/>
      <c r="B1142" s="201"/>
      <c r="C1142" s="202"/>
      <c r="D1142" s="262"/>
      <c r="E1142" s="201"/>
      <c r="F1142" s="292"/>
      <c r="G1142" s="258"/>
      <c r="H1142" s="292"/>
    </row>
    <row r="1143" spans="1:8" s="210" customFormat="1">
      <c r="A1143" s="201"/>
      <c r="B1143" s="201"/>
      <c r="C1143" s="202"/>
      <c r="D1143" s="262"/>
      <c r="E1143" s="201"/>
      <c r="F1143" s="292"/>
      <c r="G1143" s="258"/>
      <c r="H1143" s="292"/>
    </row>
    <row r="1144" spans="1:8" s="210" customFormat="1">
      <c r="A1144" s="201"/>
      <c r="B1144" s="201"/>
      <c r="C1144" s="202"/>
      <c r="D1144" s="262"/>
      <c r="E1144" s="201"/>
      <c r="F1144" s="292"/>
      <c r="G1144" s="258"/>
      <c r="H1144" s="292"/>
    </row>
    <row r="1145" spans="1:8" s="210" customFormat="1">
      <c r="A1145" s="201"/>
      <c r="B1145" s="201"/>
      <c r="C1145" s="202"/>
      <c r="D1145" s="262"/>
      <c r="E1145" s="201"/>
      <c r="F1145" s="292"/>
      <c r="G1145" s="258"/>
      <c r="H1145" s="292"/>
    </row>
    <row r="1146" spans="1:8" s="210" customFormat="1">
      <c r="A1146" s="201"/>
      <c r="B1146" s="201"/>
      <c r="C1146" s="202"/>
      <c r="D1146" s="262"/>
      <c r="E1146" s="201"/>
      <c r="F1146" s="292"/>
      <c r="G1146" s="258"/>
      <c r="H1146" s="292"/>
    </row>
    <row r="1147" spans="1:8" s="210" customFormat="1">
      <c r="A1147" s="201"/>
      <c r="B1147" s="201"/>
      <c r="C1147" s="202"/>
      <c r="D1147" s="262"/>
      <c r="E1147" s="201"/>
      <c r="F1147" s="292"/>
      <c r="G1147" s="258"/>
      <c r="H1147" s="292"/>
    </row>
    <row r="1148" spans="1:8" s="210" customFormat="1">
      <c r="A1148" s="201"/>
      <c r="B1148" s="201"/>
      <c r="C1148" s="202"/>
      <c r="D1148" s="262"/>
      <c r="E1148" s="201"/>
      <c r="F1148" s="292"/>
      <c r="G1148" s="258"/>
      <c r="H1148" s="292"/>
    </row>
    <row r="1149" spans="1:8" s="210" customFormat="1">
      <c r="A1149" s="201"/>
      <c r="B1149" s="201"/>
      <c r="C1149" s="202"/>
      <c r="D1149" s="262"/>
      <c r="E1149" s="201"/>
      <c r="F1149" s="292"/>
      <c r="G1149" s="258"/>
      <c r="H1149" s="292"/>
    </row>
    <row r="1150" spans="1:8" s="210" customFormat="1">
      <c r="A1150" s="201"/>
      <c r="B1150" s="201"/>
      <c r="C1150" s="202"/>
      <c r="D1150" s="262"/>
      <c r="E1150" s="201"/>
      <c r="F1150" s="292"/>
      <c r="G1150" s="258"/>
      <c r="H1150" s="292"/>
    </row>
    <row r="1151" spans="1:8" s="210" customFormat="1">
      <c r="A1151" s="201"/>
      <c r="B1151" s="201"/>
      <c r="C1151" s="202"/>
      <c r="D1151" s="262"/>
      <c r="E1151" s="201"/>
      <c r="F1151" s="292"/>
      <c r="G1151" s="258"/>
      <c r="H1151" s="292"/>
    </row>
    <row r="1152" spans="1:8" s="210" customFormat="1">
      <c r="A1152" s="201"/>
      <c r="B1152" s="201"/>
      <c r="C1152" s="202"/>
      <c r="D1152" s="262"/>
      <c r="E1152" s="201"/>
      <c r="F1152" s="292"/>
      <c r="G1152" s="258"/>
      <c r="H1152" s="292"/>
    </row>
    <row r="1153" spans="1:8" s="210" customFormat="1">
      <c r="A1153" s="201"/>
      <c r="B1153" s="201"/>
      <c r="C1153" s="202"/>
      <c r="D1153" s="262"/>
      <c r="E1153" s="201"/>
      <c r="F1153" s="292"/>
      <c r="G1153" s="258"/>
      <c r="H1153" s="292"/>
    </row>
    <row r="1154" spans="1:8" s="210" customFormat="1">
      <c r="A1154" s="201"/>
      <c r="B1154" s="201"/>
      <c r="C1154" s="202"/>
      <c r="D1154" s="262"/>
      <c r="E1154" s="201"/>
      <c r="F1154" s="292"/>
      <c r="G1154" s="258"/>
      <c r="H1154" s="292"/>
    </row>
    <row r="1155" spans="1:8" s="210" customFormat="1">
      <c r="A1155" s="201"/>
      <c r="B1155" s="201"/>
      <c r="C1155" s="202"/>
      <c r="D1155" s="262"/>
      <c r="E1155" s="201"/>
      <c r="F1155" s="292"/>
      <c r="G1155" s="258"/>
      <c r="H1155" s="292"/>
    </row>
    <row r="1156" spans="1:8" s="210" customFormat="1">
      <c r="A1156" s="201"/>
      <c r="B1156" s="201"/>
      <c r="C1156" s="202"/>
      <c r="D1156" s="262"/>
      <c r="E1156" s="201"/>
      <c r="F1156" s="292"/>
      <c r="G1156" s="258"/>
      <c r="H1156" s="292"/>
    </row>
    <row r="1157" spans="1:8" s="210" customFormat="1">
      <c r="A1157" s="201"/>
      <c r="B1157" s="201"/>
      <c r="C1157" s="202"/>
      <c r="D1157" s="262"/>
      <c r="E1157" s="201"/>
      <c r="F1157" s="292"/>
      <c r="G1157" s="258"/>
      <c r="H1157" s="292"/>
    </row>
    <row r="1158" spans="1:8" s="210" customFormat="1">
      <c r="A1158" s="201"/>
      <c r="B1158" s="201"/>
      <c r="C1158" s="202"/>
      <c r="D1158" s="262"/>
      <c r="E1158" s="201"/>
      <c r="F1158" s="292"/>
      <c r="G1158" s="258"/>
      <c r="H1158" s="292"/>
    </row>
    <row r="1159" spans="1:8" s="210" customFormat="1">
      <c r="A1159" s="201"/>
      <c r="B1159" s="201"/>
      <c r="C1159" s="202"/>
      <c r="D1159" s="262"/>
      <c r="E1159" s="201"/>
      <c r="F1159" s="292"/>
      <c r="G1159" s="258"/>
      <c r="H1159" s="292"/>
    </row>
    <row r="1160" spans="1:8" s="210" customFormat="1">
      <c r="A1160" s="201"/>
      <c r="B1160" s="201"/>
      <c r="C1160" s="202"/>
      <c r="D1160" s="262"/>
      <c r="E1160" s="201"/>
      <c r="F1160" s="292"/>
      <c r="G1160" s="258"/>
      <c r="H1160" s="292"/>
    </row>
    <row r="1161" spans="1:8" s="210" customFormat="1">
      <c r="A1161" s="201"/>
      <c r="B1161" s="201"/>
      <c r="C1161" s="202"/>
      <c r="D1161" s="262"/>
      <c r="E1161" s="201"/>
      <c r="F1161" s="292"/>
      <c r="G1161" s="258"/>
      <c r="H1161" s="292"/>
    </row>
    <row r="1162" spans="1:8" s="210" customFormat="1">
      <c r="A1162" s="201"/>
      <c r="B1162" s="201"/>
      <c r="C1162" s="202"/>
      <c r="D1162" s="262"/>
      <c r="E1162" s="201"/>
      <c r="F1162" s="292"/>
      <c r="G1162" s="258"/>
      <c r="H1162" s="292"/>
    </row>
    <row r="1163" spans="1:8" s="210" customFormat="1">
      <c r="A1163" s="201"/>
      <c r="B1163" s="201"/>
      <c r="C1163" s="202"/>
      <c r="D1163" s="262"/>
      <c r="E1163" s="201"/>
      <c r="F1163" s="292"/>
      <c r="G1163" s="258"/>
      <c r="H1163" s="292"/>
    </row>
    <row r="1164" spans="1:8" s="210" customFormat="1">
      <c r="A1164" s="201"/>
      <c r="B1164" s="201"/>
      <c r="C1164" s="202"/>
      <c r="D1164" s="262"/>
      <c r="E1164" s="201"/>
      <c r="F1164" s="292"/>
      <c r="G1164" s="258"/>
      <c r="H1164" s="292"/>
    </row>
    <row r="1165" spans="1:8" s="210" customFormat="1">
      <c r="A1165" s="201"/>
      <c r="B1165" s="201"/>
      <c r="C1165" s="202"/>
      <c r="D1165" s="262"/>
      <c r="E1165" s="201"/>
      <c r="F1165" s="292"/>
      <c r="G1165" s="258"/>
      <c r="H1165" s="292"/>
    </row>
    <row r="1166" spans="1:8" s="210" customFormat="1">
      <c r="A1166" s="201"/>
      <c r="B1166" s="201"/>
      <c r="C1166" s="202"/>
      <c r="D1166" s="262"/>
      <c r="E1166" s="201"/>
      <c r="F1166" s="292"/>
      <c r="G1166" s="258"/>
      <c r="H1166" s="292"/>
    </row>
    <row r="1167" spans="1:8" s="210" customFormat="1">
      <c r="A1167" s="201"/>
      <c r="B1167" s="201"/>
      <c r="C1167" s="202"/>
      <c r="D1167" s="262"/>
      <c r="E1167" s="201"/>
      <c r="F1167" s="292"/>
      <c r="G1167" s="258"/>
      <c r="H1167" s="292"/>
    </row>
    <row r="1168" spans="1:8" s="210" customFormat="1">
      <c r="A1168" s="201"/>
      <c r="B1168" s="201"/>
      <c r="C1168" s="202"/>
      <c r="D1168" s="262"/>
      <c r="E1168" s="201"/>
      <c r="F1168" s="292"/>
      <c r="G1168" s="258"/>
      <c r="H1168" s="292"/>
    </row>
    <row r="1169" spans="1:8" s="210" customFormat="1">
      <c r="A1169" s="201"/>
      <c r="B1169" s="201"/>
      <c r="C1169" s="202"/>
      <c r="D1169" s="262"/>
      <c r="E1169" s="201"/>
      <c r="F1169" s="292"/>
      <c r="G1169" s="258"/>
      <c r="H1169" s="292"/>
    </row>
    <row r="1170" spans="1:8" s="210" customFormat="1">
      <c r="A1170" s="201"/>
      <c r="B1170" s="201"/>
      <c r="C1170" s="202"/>
      <c r="D1170" s="262"/>
      <c r="E1170" s="201"/>
      <c r="F1170" s="292"/>
      <c r="G1170" s="258"/>
      <c r="H1170" s="292"/>
    </row>
    <row r="1171" spans="1:8" s="210" customFormat="1">
      <c r="A1171" s="201"/>
      <c r="B1171" s="201"/>
      <c r="C1171" s="202"/>
      <c r="D1171" s="262"/>
      <c r="E1171" s="201"/>
      <c r="F1171" s="292"/>
      <c r="G1171" s="258"/>
      <c r="H1171" s="292"/>
    </row>
    <row r="1172" spans="1:8" s="210" customFormat="1">
      <c r="A1172" s="201"/>
      <c r="B1172" s="201"/>
      <c r="C1172" s="202"/>
      <c r="D1172" s="262"/>
      <c r="E1172" s="201"/>
      <c r="F1172" s="292"/>
      <c r="G1172" s="258"/>
      <c r="H1172" s="292"/>
    </row>
    <row r="1173" spans="1:8" s="210" customFormat="1">
      <c r="A1173" s="201"/>
      <c r="B1173" s="201"/>
      <c r="C1173" s="202"/>
      <c r="D1173" s="262"/>
      <c r="E1173" s="201"/>
      <c r="F1173" s="292"/>
      <c r="G1173" s="258"/>
      <c r="H1173" s="292"/>
    </row>
    <row r="1174" spans="1:8" s="210" customFormat="1">
      <c r="A1174" s="201"/>
      <c r="B1174" s="201"/>
      <c r="C1174" s="202"/>
      <c r="D1174" s="262"/>
      <c r="E1174" s="201"/>
      <c r="F1174" s="292"/>
      <c r="G1174" s="258"/>
      <c r="H1174" s="292"/>
    </row>
    <row r="1175" spans="1:8" s="210" customFormat="1">
      <c r="A1175" s="201"/>
      <c r="B1175" s="201"/>
      <c r="C1175" s="202"/>
      <c r="D1175" s="262"/>
      <c r="E1175" s="201"/>
      <c r="F1175" s="292"/>
      <c r="G1175" s="258"/>
      <c r="H1175" s="292"/>
    </row>
    <row r="1176" spans="1:8" s="210" customFormat="1">
      <c r="A1176" s="201"/>
      <c r="B1176" s="201"/>
      <c r="C1176" s="202"/>
      <c r="D1176" s="262"/>
      <c r="E1176" s="201"/>
      <c r="F1176" s="292"/>
      <c r="G1176" s="258"/>
      <c r="H1176" s="292"/>
    </row>
    <row r="1177" spans="1:8" s="210" customFormat="1">
      <c r="A1177" s="201"/>
      <c r="B1177" s="201"/>
      <c r="C1177" s="202"/>
      <c r="D1177" s="262"/>
      <c r="E1177" s="201"/>
      <c r="F1177" s="292"/>
      <c r="G1177" s="258"/>
      <c r="H1177" s="292"/>
    </row>
    <row r="1178" spans="1:8" s="210" customFormat="1">
      <c r="A1178" s="201"/>
      <c r="B1178" s="201"/>
      <c r="C1178" s="202"/>
      <c r="D1178" s="262"/>
      <c r="E1178" s="201"/>
      <c r="F1178" s="292"/>
      <c r="G1178" s="258"/>
      <c r="H1178" s="292"/>
    </row>
    <row r="1179" spans="1:8" s="210" customFormat="1">
      <c r="A1179" s="201"/>
      <c r="B1179" s="201"/>
      <c r="C1179" s="202"/>
      <c r="D1179" s="262"/>
      <c r="E1179" s="201"/>
      <c r="F1179" s="292"/>
      <c r="G1179" s="258"/>
      <c r="H1179" s="292"/>
    </row>
    <row r="1180" spans="1:8" s="210" customFormat="1">
      <c r="A1180" s="201"/>
      <c r="B1180" s="201"/>
      <c r="C1180" s="202"/>
      <c r="D1180" s="262"/>
      <c r="E1180" s="201"/>
      <c r="F1180" s="292"/>
      <c r="G1180" s="258"/>
      <c r="H1180" s="292"/>
    </row>
    <row r="1181" spans="1:8" s="210" customFormat="1">
      <c r="A1181" s="201"/>
      <c r="B1181" s="201"/>
      <c r="C1181" s="202"/>
      <c r="D1181" s="262"/>
      <c r="E1181" s="201"/>
      <c r="F1181" s="292"/>
      <c r="G1181" s="258"/>
      <c r="H1181" s="292"/>
    </row>
    <row r="1182" spans="1:8" s="210" customFormat="1">
      <c r="A1182" s="201"/>
      <c r="B1182" s="201"/>
      <c r="C1182" s="202"/>
      <c r="D1182" s="262"/>
      <c r="E1182" s="201"/>
      <c r="F1182" s="292"/>
      <c r="G1182" s="258"/>
      <c r="H1182" s="292"/>
    </row>
    <row r="1183" spans="1:8" s="210" customFormat="1">
      <c r="A1183" s="201"/>
      <c r="B1183" s="201"/>
      <c r="C1183" s="202"/>
      <c r="D1183" s="262"/>
      <c r="E1183" s="201"/>
      <c r="F1183" s="292"/>
      <c r="G1183" s="258"/>
      <c r="H1183" s="292"/>
    </row>
    <row r="1184" spans="1:8" s="210" customFormat="1">
      <c r="A1184" s="201"/>
      <c r="B1184" s="201"/>
      <c r="C1184" s="202"/>
      <c r="D1184" s="262"/>
      <c r="E1184" s="201"/>
      <c r="F1184" s="292"/>
      <c r="G1184" s="258"/>
      <c r="H1184" s="292"/>
    </row>
    <row r="1185" spans="1:8" s="210" customFormat="1">
      <c r="A1185" s="201"/>
      <c r="B1185" s="201"/>
      <c r="C1185" s="202"/>
      <c r="D1185" s="262"/>
      <c r="E1185" s="201"/>
      <c r="F1185" s="292"/>
      <c r="G1185" s="258"/>
      <c r="H1185" s="292"/>
    </row>
    <row r="1186" spans="1:8" s="210" customFormat="1">
      <c r="A1186" s="201"/>
      <c r="B1186" s="201"/>
      <c r="C1186" s="202"/>
      <c r="D1186" s="262"/>
      <c r="E1186" s="201"/>
      <c r="F1186" s="292"/>
      <c r="G1186" s="258"/>
      <c r="H1186" s="292"/>
    </row>
    <row r="1187" spans="1:8" s="210" customFormat="1">
      <c r="A1187" s="201"/>
      <c r="B1187" s="201"/>
      <c r="C1187" s="202"/>
      <c r="D1187" s="262"/>
      <c r="E1187" s="201"/>
      <c r="F1187" s="292"/>
      <c r="G1187" s="258"/>
      <c r="H1187" s="292"/>
    </row>
    <row r="1188" spans="1:8" s="210" customFormat="1">
      <c r="A1188" s="201"/>
      <c r="B1188" s="201"/>
      <c r="C1188" s="202"/>
      <c r="D1188" s="262"/>
      <c r="E1188" s="201"/>
      <c r="F1188" s="292"/>
      <c r="G1188" s="258"/>
      <c r="H1188" s="292"/>
    </row>
    <row r="1189" spans="1:8" s="210" customFormat="1">
      <c r="A1189" s="201"/>
      <c r="B1189" s="201"/>
      <c r="C1189" s="202"/>
      <c r="D1189" s="262"/>
      <c r="E1189" s="201"/>
      <c r="F1189" s="292"/>
      <c r="G1189" s="258"/>
      <c r="H1189" s="292"/>
    </row>
    <row r="1190" spans="1:8" s="210" customFormat="1">
      <c r="A1190" s="201"/>
      <c r="B1190" s="201"/>
      <c r="C1190" s="202"/>
      <c r="D1190" s="262"/>
      <c r="E1190" s="201"/>
      <c r="F1190" s="292"/>
      <c r="G1190" s="258"/>
      <c r="H1190" s="292"/>
    </row>
    <row r="1191" spans="1:8" s="210" customFormat="1">
      <c r="A1191" s="201"/>
      <c r="B1191" s="201"/>
      <c r="C1191" s="202"/>
      <c r="D1191" s="262"/>
      <c r="E1191" s="201"/>
      <c r="F1191" s="292"/>
      <c r="G1191" s="258"/>
      <c r="H1191" s="292"/>
    </row>
    <row r="1192" spans="1:8" s="210" customFormat="1">
      <c r="A1192" s="201"/>
      <c r="B1192" s="201"/>
      <c r="C1192" s="202"/>
      <c r="D1192" s="262"/>
      <c r="E1192" s="201"/>
      <c r="F1192" s="292"/>
      <c r="G1192" s="258"/>
      <c r="H1192" s="292"/>
    </row>
    <row r="1193" spans="1:8" s="210" customFormat="1">
      <c r="A1193" s="201"/>
      <c r="B1193" s="201"/>
      <c r="C1193" s="202"/>
      <c r="D1193" s="262"/>
      <c r="E1193" s="201"/>
      <c r="F1193" s="292"/>
      <c r="G1193" s="258"/>
      <c r="H1193" s="292"/>
    </row>
    <row r="1194" spans="1:8" s="210" customFormat="1">
      <c r="A1194" s="201"/>
      <c r="B1194" s="201"/>
      <c r="C1194" s="202"/>
      <c r="D1194" s="262"/>
      <c r="E1194" s="201"/>
      <c r="F1194" s="292"/>
      <c r="G1194" s="258"/>
      <c r="H1194" s="292"/>
    </row>
    <row r="1195" spans="1:8" s="210" customFormat="1">
      <c r="A1195" s="201"/>
      <c r="B1195" s="201"/>
      <c r="C1195" s="202"/>
      <c r="D1195" s="262"/>
      <c r="E1195" s="201"/>
      <c r="F1195" s="292"/>
      <c r="G1195" s="258"/>
      <c r="H1195" s="292"/>
    </row>
    <row r="1196" spans="1:8" s="210" customFormat="1">
      <c r="A1196" s="201"/>
      <c r="B1196" s="201"/>
      <c r="C1196" s="202"/>
      <c r="D1196" s="262"/>
      <c r="E1196" s="201"/>
      <c r="F1196" s="292"/>
      <c r="G1196" s="258"/>
      <c r="H1196" s="292"/>
    </row>
    <row r="1197" spans="1:8" s="210" customFormat="1">
      <c r="A1197" s="201"/>
      <c r="B1197" s="201"/>
      <c r="C1197" s="202"/>
      <c r="D1197" s="262"/>
      <c r="E1197" s="201"/>
      <c r="F1197" s="292"/>
      <c r="G1197" s="258"/>
      <c r="H1197" s="292"/>
    </row>
    <row r="1198" spans="1:8" s="210" customFormat="1">
      <c r="A1198" s="201"/>
      <c r="B1198" s="201"/>
      <c r="C1198" s="202"/>
      <c r="D1198" s="262"/>
      <c r="E1198" s="201"/>
      <c r="F1198" s="292"/>
      <c r="G1198" s="258"/>
      <c r="H1198" s="292"/>
    </row>
    <row r="1199" spans="1:8" s="210" customFormat="1">
      <c r="A1199" s="201"/>
      <c r="B1199" s="201"/>
      <c r="C1199" s="202"/>
      <c r="D1199" s="262"/>
      <c r="E1199" s="201"/>
      <c r="F1199" s="292"/>
      <c r="G1199" s="258"/>
      <c r="H1199" s="292"/>
    </row>
    <row r="1200" spans="1:8" s="210" customFormat="1">
      <c r="A1200" s="201"/>
      <c r="B1200" s="201"/>
      <c r="C1200" s="202"/>
      <c r="D1200" s="262"/>
      <c r="E1200" s="201"/>
      <c r="F1200" s="292"/>
      <c r="G1200" s="258"/>
      <c r="H1200" s="292"/>
    </row>
    <row r="1201" spans="1:8" s="210" customFormat="1">
      <c r="A1201" s="201"/>
      <c r="B1201" s="201"/>
      <c r="C1201" s="202"/>
      <c r="D1201" s="262"/>
      <c r="E1201" s="201"/>
      <c r="F1201" s="292"/>
      <c r="G1201" s="258"/>
      <c r="H1201" s="292"/>
    </row>
    <row r="1202" spans="1:8" s="210" customFormat="1">
      <c r="A1202" s="201"/>
      <c r="B1202" s="201"/>
      <c r="C1202" s="202"/>
      <c r="D1202" s="262"/>
      <c r="E1202" s="201"/>
      <c r="F1202" s="292"/>
      <c r="G1202" s="258"/>
      <c r="H1202" s="292"/>
    </row>
    <row r="1203" spans="1:8" s="210" customFormat="1">
      <c r="A1203" s="201"/>
      <c r="B1203" s="201"/>
      <c r="C1203" s="202"/>
      <c r="D1203" s="262"/>
      <c r="E1203" s="201"/>
      <c r="F1203" s="292"/>
      <c r="G1203" s="258"/>
      <c r="H1203" s="292"/>
    </row>
    <row r="1204" spans="1:8" s="210" customFormat="1">
      <c r="A1204" s="201"/>
      <c r="B1204" s="201"/>
      <c r="C1204" s="202"/>
      <c r="D1204" s="262"/>
      <c r="E1204" s="201"/>
      <c r="F1204" s="292"/>
      <c r="G1204" s="258"/>
      <c r="H1204" s="292"/>
    </row>
    <row r="1205" spans="1:8" s="210" customFormat="1">
      <c r="A1205" s="201"/>
      <c r="B1205" s="201"/>
      <c r="C1205" s="202"/>
      <c r="D1205" s="262"/>
      <c r="E1205" s="201"/>
      <c r="F1205" s="292"/>
      <c r="G1205" s="258"/>
      <c r="H1205" s="292"/>
    </row>
    <row r="1206" spans="1:8" s="210" customFormat="1">
      <c r="A1206" s="201"/>
      <c r="B1206" s="201"/>
      <c r="C1206" s="202"/>
      <c r="D1206" s="262"/>
      <c r="E1206" s="201"/>
      <c r="F1206" s="292"/>
      <c r="G1206" s="258"/>
      <c r="H1206" s="292"/>
    </row>
    <row r="1207" spans="1:8" s="210" customFormat="1">
      <c r="A1207" s="201"/>
      <c r="B1207" s="201"/>
      <c r="C1207" s="202"/>
      <c r="D1207" s="262"/>
      <c r="E1207" s="201"/>
      <c r="F1207" s="292"/>
      <c r="G1207" s="258"/>
      <c r="H1207" s="292"/>
    </row>
    <row r="1208" spans="1:8" s="210" customFormat="1">
      <c r="A1208" s="201"/>
      <c r="B1208" s="201"/>
      <c r="C1208" s="202"/>
      <c r="D1208" s="262"/>
      <c r="E1208" s="201"/>
      <c r="F1208" s="292"/>
      <c r="G1208" s="258"/>
      <c r="H1208" s="292"/>
    </row>
    <row r="1209" spans="1:8" s="210" customFormat="1">
      <c r="A1209" s="201"/>
      <c r="B1209" s="201"/>
      <c r="C1209" s="202"/>
      <c r="D1209" s="262"/>
      <c r="E1209" s="201"/>
      <c r="F1209" s="292"/>
      <c r="G1209" s="258"/>
      <c r="H1209" s="292"/>
    </row>
    <row r="1210" spans="1:8" s="210" customFormat="1">
      <c r="A1210" s="201"/>
      <c r="B1210" s="201"/>
      <c r="C1210" s="202"/>
      <c r="D1210" s="262"/>
      <c r="E1210" s="201"/>
      <c r="F1210" s="292"/>
      <c r="G1210" s="258"/>
      <c r="H1210" s="292"/>
    </row>
    <row r="1211" spans="1:8" s="210" customFormat="1">
      <c r="A1211" s="201"/>
      <c r="B1211" s="201"/>
      <c r="C1211" s="202"/>
      <c r="D1211" s="262"/>
      <c r="E1211" s="201"/>
      <c r="F1211" s="292"/>
      <c r="G1211" s="258"/>
      <c r="H1211" s="292"/>
    </row>
    <row r="1212" spans="1:8" s="210" customFormat="1">
      <c r="A1212" s="201"/>
      <c r="B1212" s="201"/>
      <c r="C1212" s="202"/>
      <c r="D1212" s="262"/>
      <c r="E1212" s="201"/>
      <c r="F1212" s="292"/>
      <c r="G1212" s="258"/>
      <c r="H1212" s="292"/>
    </row>
    <row r="1213" spans="1:8" s="210" customFormat="1">
      <c r="A1213" s="201"/>
      <c r="B1213" s="201"/>
      <c r="C1213" s="202"/>
      <c r="D1213" s="262"/>
      <c r="E1213" s="201"/>
      <c r="F1213" s="292"/>
      <c r="G1213" s="258"/>
      <c r="H1213" s="292"/>
    </row>
    <row r="1214" spans="1:8" s="210" customFormat="1">
      <c r="A1214" s="201"/>
      <c r="B1214" s="201"/>
      <c r="C1214" s="202"/>
      <c r="D1214" s="262"/>
      <c r="E1214" s="201"/>
      <c r="F1214" s="292"/>
      <c r="G1214" s="258"/>
      <c r="H1214" s="292"/>
    </row>
    <row r="1215" spans="1:8" s="210" customFormat="1">
      <c r="A1215" s="201"/>
      <c r="B1215" s="201"/>
      <c r="C1215" s="202"/>
      <c r="D1215" s="262"/>
      <c r="E1215" s="201"/>
      <c r="F1215" s="292"/>
      <c r="G1215" s="258"/>
      <c r="H1215" s="292"/>
    </row>
    <row r="1216" spans="1:8" s="210" customFormat="1">
      <c r="A1216" s="201"/>
      <c r="B1216" s="201"/>
      <c r="C1216" s="202"/>
      <c r="D1216" s="262"/>
      <c r="E1216" s="201"/>
      <c r="F1216" s="292"/>
      <c r="G1216" s="258"/>
      <c r="H1216" s="292"/>
    </row>
    <row r="1217" spans="1:8" s="210" customFormat="1">
      <c r="A1217" s="201"/>
      <c r="B1217" s="201"/>
      <c r="C1217" s="202"/>
      <c r="D1217" s="262"/>
      <c r="E1217" s="201"/>
      <c r="F1217" s="292"/>
      <c r="G1217" s="258"/>
      <c r="H1217" s="292"/>
    </row>
    <row r="1218" spans="1:8" s="210" customFormat="1">
      <c r="A1218" s="201"/>
      <c r="B1218" s="201"/>
      <c r="C1218" s="202"/>
      <c r="D1218" s="262"/>
      <c r="E1218" s="201"/>
      <c r="F1218" s="292"/>
      <c r="G1218" s="258"/>
      <c r="H1218" s="292"/>
    </row>
    <row r="1219" spans="1:8" s="210" customFormat="1">
      <c r="A1219" s="201"/>
      <c r="B1219" s="201"/>
      <c r="C1219" s="202"/>
      <c r="D1219" s="262"/>
      <c r="E1219" s="201"/>
      <c r="F1219" s="292"/>
      <c r="G1219" s="258"/>
      <c r="H1219" s="292"/>
    </row>
    <row r="1220" spans="1:8" s="210" customFormat="1">
      <c r="A1220" s="201"/>
      <c r="B1220" s="201"/>
      <c r="C1220" s="202"/>
      <c r="D1220" s="262"/>
      <c r="E1220" s="201"/>
      <c r="F1220" s="292"/>
      <c r="G1220" s="258"/>
      <c r="H1220" s="292"/>
    </row>
    <row r="1221" spans="1:8" s="210" customFormat="1">
      <c r="A1221" s="201"/>
      <c r="B1221" s="201"/>
      <c r="C1221" s="202"/>
      <c r="D1221" s="262"/>
      <c r="E1221" s="201"/>
      <c r="F1221" s="292"/>
      <c r="G1221" s="258"/>
      <c r="H1221" s="292"/>
    </row>
    <row r="1222" spans="1:8" s="210" customFormat="1">
      <c r="A1222" s="201"/>
      <c r="B1222" s="201"/>
      <c r="C1222" s="202"/>
      <c r="D1222" s="262"/>
      <c r="E1222" s="201"/>
      <c r="F1222" s="292"/>
      <c r="G1222" s="258"/>
      <c r="H1222" s="292"/>
    </row>
    <row r="1223" spans="1:8" s="210" customFormat="1">
      <c r="A1223" s="201"/>
      <c r="B1223" s="201"/>
      <c r="C1223" s="202"/>
      <c r="D1223" s="262"/>
      <c r="E1223" s="201"/>
      <c r="F1223" s="292"/>
      <c r="G1223" s="258"/>
      <c r="H1223" s="292"/>
    </row>
    <row r="1224" spans="1:8" s="210" customFormat="1">
      <c r="A1224" s="201"/>
      <c r="B1224" s="201"/>
      <c r="C1224" s="202"/>
      <c r="D1224" s="262"/>
      <c r="E1224" s="201"/>
      <c r="F1224" s="292"/>
      <c r="G1224" s="258"/>
      <c r="H1224" s="292"/>
    </row>
    <row r="1225" spans="1:8" s="210" customFormat="1">
      <c r="A1225" s="201"/>
      <c r="B1225" s="201"/>
      <c r="C1225" s="202"/>
      <c r="D1225" s="262"/>
      <c r="E1225" s="201"/>
      <c r="F1225" s="292"/>
      <c r="G1225" s="258"/>
      <c r="H1225" s="292"/>
    </row>
    <row r="1226" spans="1:8" s="210" customFormat="1">
      <c r="A1226" s="201"/>
      <c r="B1226" s="201"/>
      <c r="C1226" s="202"/>
      <c r="D1226" s="262"/>
      <c r="E1226" s="201"/>
      <c r="F1226" s="292"/>
      <c r="G1226" s="258"/>
      <c r="H1226" s="292"/>
    </row>
    <row r="1227" spans="1:8" s="210" customFormat="1">
      <c r="A1227" s="201"/>
      <c r="B1227" s="201"/>
      <c r="C1227" s="202"/>
      <c r="D1227" s="262"/>
      <c r="E1227" s="201"/>
      <c r="F1227" s="292"/>
      <c r="G1227" s="258"/>
      <c r="H1227" s="292"/>
    </row>
    <row r="1228" spans="1:8" s="210" customFormat="1">
      <c r="A1228" s="201"/>
      <c r="B1228" s="201"/>
      <c r="C1228" s="202"/>
      <c r="D1228" s="262"/>
      <c r="E1228" s="201"/>
      <c r="F1228" s="292"/>
      <c r="G1228" s="258"/>
      <c r="H1228" s="292"/>
    </row>
    <row r="1229" spans="1:8" s="210" customFormat="1">
      <c r="A1229" s="201"/>
      <c r="B1229" s="201"/>
      <c r="C1229" s="202"/>
      <c r="D1229" s="262"/>
      <c r="E1229" s="201"/>
      <c r="F1229" s="292"/>
      <c r="G1229" s="258"/>
      <c r="H1229" s="292"/>
    </row>
    <row r="1230" spans="1:8" s="210" customFormat="1">
      <c r="A1230" s="201"/>
      <c r="B1230" s="201"/>
      <c r="C1230" s="202"/>
      <c r="D1230" s="262"/>
      <c r="E1230" s="201"/>
      <c r="F1230" s="292"/>
      <c r="G1230" s="258"/>
      <c r="H1230" s="292"/>
    </row>
    <row r="1231" spans="1:8" s="210" customFormat="1">
      <c r="A1231" s="201"/>
      <c r="B1231" s="201"/>
      <c r="C1231" s="202"/>
      <c r="D1231" s="262"/>
      <c r="E1231" s="201"/>
      <c r="F1231" s="292"/>
      <c r="G1231" s="258"/>
      <c r="H1231" s="292"/>
    </row>
    <row r="1232" spans="1:8" s="210" customFormat="1">
      <c r="A1232" s="201"/>
      <c r="B1232" s="201"/>
      <c r="C1232" s="202"/>
      <c r="D1232" s="262"/>
      <c r="E1232" s="201"/>
      <c r="F1232" s="292"/>
      <c r="G1232" s="258"/>
      <c r="H1232" s="292"/>
    </row>
    <row r="1233" spans="1:8" s="210" customFormat="1">
      <c r="A1233" s="201"/>
      <c r="B1233" s="201"/>
      <c r="C1233" s="202"/>
      <c r="D1233" s="262"/>
      <c r="E1233" s="201"/>
      <c r="F1233" s="292"/>
      <c r="G1233" s="258"/>
      <c r="H1233" s="292"/>
    </row>
    <row r="1234" spans="1:8" s="210" customFormat="1">
      <c r="A1234" s="201"/>
      <c r="B1234" s="201"/>
      <c r="C1234" s="202"/>
      <c r="D1234" s="262"/>
      <c r="E1234" s="201"/>
      <c r="F1234" s="292"/>
      <c r="G1234" s="258"/>
      <c r="H1234" s="292"/>
    </row>
    <row r="1235" spans="1:8" s="210" customFormat="1">
      <c r="A1235" s="201"/>
      <c r="B1235" s="201"/>
      <c r="C1235" s="202"/>
      <c r="D1235" s="262"/>
      <c r="E1235" s="201"/>
      <c r="F1235" s="292"/>
      <c r="G1235" s="258"/>
      <c r="H1235" s="292"/>
    </row>
    <row r="1236" spans="1:8" s="210" customFormat="1">
      <c r="A1236" s="201"/>
      <c r="B1236" s="201"/>
      <c r="C1236" s="202"/>
      <c r="D1236" s="262"/>
      <c r="E1236" s="201"/>
      <c r="F1236" s="292"/>
      <c r="G1236" s="258"/>
      <c r="H1236" s="292"/>
    </row>
    <row r="1237" spans="1:8" s="210" customFormat="1">
      <c r="A1237" s="201"/>
      <c r="B1237" s="201"/>
      <c r="C1237" s="202"/>
      <c r="D1237" s="262"/>
      <c r="E1237" s="201"/>
      <c r="F1237" s="292"/>
      <c r="G1237" s="258"/>
      <c r="H1237" s="292"/>
    </row>
    <row r="1238" spans="1:8" s="210" customFormat="1">
      <c r="A1238" s="201"/>
      <c r="B1238" s="201"/>
      <c r="C1238" s="202"/>
      <c r="D1238" s="262"/>
      <c r="E1238" s="201"/>
      <c r="F1238" s="292"/>
      <c r="G1238" s="258"/>
      <c r="H1238" s="292"/>
    </row>
    <row r="1239" spans="1:8" s="210" customFormat="1">
      <c r="A1239" s="201"/>
      <c r="B1239" s="201"/>
      <c r="C1239" s="202"/>
      <c r="D1239" s="262"/>
      <c r="E1239" s="201"/>
      <c r="F1239" s="292"/>
      <c r="G1239" s="258"/>
      <c r="H1239" s="292"/>
    </row>
    <row r="1240" spans="1:8" s="210" customFormat="1">
      <c r="A1240" s="201"/>
      <c r="B1240" s="201"/>
      <c r="C1240" s="202"/>
      <c r="D1240" s="262"/>
      <c r="E1240" s="201"/>
      <c r="F1240" s="292"/>
      <c r="G1240" s="258"/>
      <c r="H1240" s="292"/>
    </row>
    <row r="1241" spans="1:8" s="210" customFormat="1">
      <c r="A1241" s="201"/>
      <c r="B1241" s="201"/>
      <c r="C1241" s="202"/>
      <c r="D1241" s="262"/>
      <c r="E1241" s="201"/>
      <c r="F1241" s="292"/>
      <c r="G1241" s="258"/>
      <c r="H1241" s="292"/>
    </row>
    <row r="1242" spans="1:8" s="210" customFormat="1">
      <c r="A1242" s="201"/>
      <c r="B1242" s="201"/>
      <c r="C1242" s="202"/>
      <c r="D1242" s="262"/>
      <c r="E1242" s="201"/>
      <c r="F1242" s="292"/>
      <c r="G1242" s="258"/>
      <c r="H1242" s="292"/>
    </row>
    <row r="1243" spans="1:8" s="210" customFormat="1">
      <c r="A1243" s="201"/>
      <c r="B1243" s="201"/>
      <c r="C1243" s="202"/>
      <c r="D1243" s="262"/>
      <c r="E1243" s="201"/>
      <c r="F1243" s="292"/>
      <c r="G1243" s="258"/>
      <c r="H1243" s="292"/>
    </row>
    <row r="1244" spans="1:8" s="210" customFormat="1">
      <c r="A1244" s="201"/>
      <c r="B1244" s="201"/>
      <c r="C1244" s="202"/>
      <c r="D1244" s="262"/>
      <c r="E1244" s="201"/>
      <c r="F1244" s="292"/>
      <c r="G1244" s="258"/>
      <c r="H1244" s="292"/>
    </row>
    <row r="1245" spans="1:8" s="210" customFormat="1">
      <c r="A1245" s="201"/>
      <c r="B1245" s="201"/>
      <c r="C1245" s="202"/>
      <c r="D1245" s="262"/>
      <c r="E1245" s="201"/>
      <c r="F1245" s="292"/>
      <c r="G1245" s="258"/>
      <c r="H1245" s="292"/>
    </row>
    <row r="1246" spans="1:8" s="210" customFormat="1">
      <c r="A1246" s="201"/>
      <c r="B1246" s="201"/>
      <c r="C1246" s="202"/>
      <c r="D1246" s="262"/>
      <c r="E1246" s="201"/>
      <c r="F1246" s="292"/>
      <c r="G1246" s="258"/>
      <c r="H1246" s="292"/>
    </row>
    <row r="1247" spans="1:8" s="210" customFormat="1">
      <c r="A1247" s="201"/>
      <c r="B1247" s="201"/>
      <c r="C1247" s="202"/>
      <c r="D1247" s="262"/>
      <c r="E1247" s="201"/>
      <c r="F1247" s="292"/>
      <c r="G1247" s="258"/>
      <c r="H1247" s="292"/>
    </row>
    <row r="1248" spans="1:8" s="210" customFormat="1">
      <c r="A1248" s="201"/>
      <c r="B1248" s="201"/>
      <c r="C1248" s="202"/>
      <c r="D1248" s="262"/>
      <c r="E1248" s="201"/>
      <c r="F1248" s="292"/>
      <c r="G1248" s="258"/>
      <c r="H1248" s="292"/>
    </row>
    <row r="1249" spans="1:8" s="210" customFormat="1">
      <c r="A1249" s="201"/>
      <c r="B1249" s="201"/>
      <c r="C1249" s="202"/>
      <c r="D1249" s="262"/>
      <c r="E1249" s="201"/>
      <c r="F1249" s="292"/>
      <c r="G1249" s="258"/>
      <c r="H1249" s="292"/>
    </row>
    <row r="1250" spans="1:8" s="210" customFormat="1">
      <c r="A1250" s="201"/>
      <c r="B1250" s="201"/>
      <c r="C1250" s="202"/>
      <c r="D1250" s="262"/>
      <c r="E1250" s="201"/>
      <c r="F1250" s="292"/>
      <c r="G1250" s="258"/>
      <c r="H1250" s="292"/>
    </row>
    <row r="1251" spans="1:8" s="210" customFormat="1">
      <c r="A1251" s="201"/>
      <c r="B1251" s="201"/>
      <c r="C1251" s="202"/>
      <c r="D1251" s="262"/>
      <c r="E1251" s="201"/>
      <c r="F1251" s="292"/>
      <c r="G1251" s="258"/>
      <c r="H1251" s="292"/>
    </row>
    <row r="1252" spans="1:8" s="210" customFormat="1">
      <c r="A1252" s="201"/>
      <c r="B1252" s="201"/>
      <c r="C1252" s="202"/>
      <c r="D1252" s="262"/>
      <c r="E1252" s="201"/>
      <c r="F1252" s="292"/>
      <c r="G1252" s="258"/>
      <c r="H1252" s="292"/>
    </row>
    <row r="1253" spans="1:8" s="210" customFormat="1">
      <c r="A1253" s="201"/>
      <c r="B1253" s="201"/>
      <c r="C1253" s="202"/>
      <c r="D1253" s="262"/>
      <c r="E1253" s="201"/>
      <c r="F1253" s="292"/>
      <c r="G1253" s="258"/>
      <c r="H1253" s="292"/>
    </row>
    <row r="1254" spans="1:8" s="210" customFormat="1">
      <c r="A1254" s="201"/>
      <c r="B1254" s="201"/>
      <c r="C1254" s="202"/>
      <c r="D1254" s="262"/>
      <c r="E1254" s="201"/>
      <c r="F1254" s="292"/>
      <c r="G1254" s="258"/>
      <c r="H1254" s="292"/>
    </row>
    <row r="1255" spans="1:8" s="210" customFormat="1">
      <c r="A1255" s="201"/>
      <c r="B1255" s="201"/>
      <c r="C1255" s="202"/>
      <c r="D1255" s="262"/>
      <c r="E1255" s="201"/>
      <c r="F1255" s="292"/>
      <c r="G1255" s="258"/>
      <c r="H1255" s="292"/>
    </row>
    <row r="1256" spans="1:8" s="210" customFormat="1">
      <c r="A1256" s="201"/>
      <c r="B1256" s="201"/>
      <c r="C1256" s="202"/>
      <c r="D1256" s="262"/>
      <c r="E1256" s="201"/>
      <c r="F1256" s="292"/>
      <c r="G1256" s="258"/>
      <c r="H1256" s="292"/>
    </row>
    <row r="1257" spans="1:8" s="210" customFormat="1">
      <c r="A1257" s="201"/>
      <c r="B1257" s="201"/>
      <c r="C1257" s="202"/>
      <c r="D1257" s="262"/>
      <c r="E1257" s="201"/>
      <c r="F1257" s="292"/>
      <c r="G1257" s="258"/>
      <c r="H1257" s="292"/>
    </row>
    <row r="1258" spans="1:8" s="210" customFormat="1">
      <c r="A1258" s="201"/>
      <c r="B1258" s="201"/>
      <c r="C1258" s="202"/>
      <c r="D1258" s="262"/>
      <c r="E1258" s="201"/>
      <c r="F1258" s="292"/>
      <c r="G1258" s="258"/>
      <c r="H1258" s="292"/>
    </row>
    <row r="1259" spans="1:8" s="210" customFormat="1">
      <c r="A1259" s="201"/>
      <c r="B1259" s="201"/>
      <c r="C1259" s="202"/>
      <c r="D1259" s="262"/>
      <c r="E1259" s="201"/>
      <c r="F1259" s="292"/>
      <c r="G1259" s="258"/>
      <c r="H1259" s="292"/>
    </row>
    <row r="1260" spans="1:8" s="210" customFormat="1">
      <c r="A1260" s="201"/>
      <c r="B1260" s="201"/>
      <c r="C1260" s="202"/>
      <c r="D1260" s="262"/>
      <c r="E1260" s="201"/>
      <c r="F1260" s="292"/>
      <c r="G1260" s="258"/>
      <c r="H1260" s="292"/>
    </row>
    <row r="1261" spans="1:8" s="210" customFormat="1">
      <c r="A1261" s="201"/>
      <c r="B1261" s="201"/>
      <c r="C1261" s="202"/>
      <c r="D1261" s="262"/>
      <c r="E1261" s="201"/>
      <c r="F1261" s="292"/>
      <c r="G1261" s="258"/>
      <c r="H1261" s="292"/>
    </row>
    <row r="1262" spans="1:8" s="210" customFormat="1">
      <c r="A1262" s="201"/>
      <c r="B1262" s="201"/>
      <c r="C1262" s="202"/>
      <c r="D1262" s="262"/>
      <c r="E1262" s="201"/>
      <c r="F1262" s="292"/>
      <c r="G1262" s="258"/>
      <c r="H1262" s="292"/>
    </row>
    <row r="1263" spans="1:8" s="210" customFormat="1">
      <c r="A1263" s="201"/>
      <c r="B1263" s="201"/>
      <c r="C1263" s="202"/>
      <c r="D1263" s="262"/>
      <c r="E1263" s="201"/>
      <c r="F1263" s="292"/>
      <c r="G1263" s="258"/>
      <c r="H1263" s="292"/>
    </row>
    <row r="1264" spans="1:8" s="210" customFormat="1">
      <c r="A1264" s="201"/>
      <c r="B1264" s="201"/>
      <c r="C1264" s="202"/>
      <c r="D1264" s="262"/>
      <c r="E1264" s="201"/>
      <c r="F1264" s="292"/>
      <c r="G1264" s="258"/>
      <c r="H1264" s="292"/>
    </row>
    <row r="1265" spans="1:8" s="210" customFormat="1">
      <c r="A1265" s="201"/>
      <c r="B1265" s="201"/>
      <c r="C1265" s="202"/>
      <c r="D1265" s="262"/>
      <c r="E1265" s="201"/>
      <c r="F1265" s="292"/>
      <c r="G1265" s="258"/>
      <c r="H1265" s="292"/>
    </row>
    <row r="1266" spans="1:8" s="210" customFormat="1">
      <c r="A1266" s="201"/>
      <c r="B1266" s="201"/>
      <c r="C1266" s="202"/>
      <c r="D1266" s="262"/>
      <c r="E1266" s="201"/>
      <c r="F1266" s="292"/>
      <c r="G1266" s="258"/>
      <c r="H1266" s="292"/>
    </row>
    <row r="1267" spans="1:8" s="210" customFormat="1">
      <c r="A1267" s="201"/>
      <c r="B1267" s="201"/>
      <c r="C1267" s="202"/>
      <c r="D1267" s="262"/>
      <c r="E1267" s="201"/>
      <c r="F1267" s="292"/>
      <c r="G1267" s="258"/>
      <c r="H1267" s="292"/>
    </row>
    <row r="1268" spans="1:8" s="210" customFormat="1">
      <c r="A1268" s="201"/>
      <c r="B1268" s="201"/>
      <c r="C1268" s="202"/>
      <c r="D1268" s="262"/>
      <c r="E1268" s="201"/>
      <c r="F1268" s="292"/>
      <c r="G1268" s="258"/>
      <c r="H1268" s="292"/>
    </row>
    <row r="1269" spans="1:8" s="210" customFormat="1">
      <c r="A1269" s="201"/>
      <c r="B1269" s="201"/>
      <c r="C1269" s="202"/>
      <c r="D1269" s="262"/>
      <c r="E1269" s="201"/>
      <c r="F1269" s="292"/>
      <c r="G1269" s="258"/>
      <c r="H1269" s="292"/>
    </row>
    <row r="1270" spans="1:8" s="210" customFormat="1">
      <c r="A1270" s="201"/>
      <c r="B1270" s="201"/>
      <c r="C1270" s="202"/>
      <c r="D1270" s="262"/>
      <c r="E1270" s="201"/>
      <c r="F1270" s="292"/>
      <c r="G1270" s="258"/>
      <c r="H1270" s="292"/>
    </row>
    <row r="1271" spans="1:8" s="210" customFormat="1">
      <c r="A1271" s="201"/>
      <c r="B1271" s="201"/>
      <c r="C1271" s="202"/>
      <c r="D1271" s="262"/>
      <c r="E1271" s="201"/>
      <c r="F1271" s="292"/>
      <c r="G1271" s="258"/>
      <c r="H1271" s="292"/>
    </row>
    <row r="1272" spans="1:8" s="210" customFormat="1">
      <c r="A1272" s="201"/>
      <c r="B1272" s="201"/>
      <c r="C1272" s="202"/>
      <c r="D1272" s="262"/>
      <c r="E1272" s="201"/>
      <c r="F1272" s="292"/>
      <c r="G1272" s="258"/>
      <c r="H1272" s="292"/>
    </row>
    <row r="1273" spans="1:8" s="210" customFormat="1">
      <c r="A1273" s="201"/>
      <c r="B1273" s="201"/>
      <c r="C1273" s="202"/>
      <c r="D1273" s="262"/>
      <c r="E1273" s="201"/>
      <c r="F1273" s="292"/>
      <c r="G1273" s="258"/>
      <c r="H1273" s="292"/>
    </row>
    <row r="1274" spans="1:8" s="210" customFormat="1">
      <c r="A1274" s="201"/>
      <c r="B1274" s="201"/>
      <c r="C1274" s="202"/>
      <c r="D1274" s="262"/>
      <c r="E1274" s="201"/>
      <c r="F1274" s="292"/>
      <c r="G1274" s="258"/>
      <c r="H1274" s="292"/>
    </row>
    <row r="1275" spans="1:8" s="210" customFormat="1">
      <c r="A1275" s="201"/>
      <c r="B1275" s="201"/>
      <c r="C1275" s="202"/>
      <c r="D1275" s="262"/>
      <c r="E1275" s="201"/>
      <c r="F1275" s="292"/>
      <c r="G1275" s="258"/>
      <c r="H1275" s="292"/>
    </row>
    <row r="1276" spans="1:8" s="210" customFormat="1">
      <c r="A1276" s="201"/>
      <c r="B1276" s="201"/>
      <c r="C1276" s="202"/>
      <c r="D1276" s="262"/>
      <c r="E1276" s="201"/>
      <c r="F1276" s="292"/>
      <c r="G1276" s="258"/>
      <c r="H1276" s="292"/>
    </row>
    <row r="1277" spans="1:8" s="210" customFormat="1">
      <c r="A1277" s="201"/>
      <c r="B1277" s="201"/>
      <c r="C1277" s="202"/>
      <c r="D1277" s="262"/>
      <c r="E1277" s="201"/>
      <c r="F1277" s="292"/>
      <c r="G1277" s="258"/>
      <c r="H1277" s="292"/>
    </row>
    <row r="1278" spans="1:8" s="210" customFormat="1">
      <c r="A1278" s="201"/>
      <c r="B1278" s="201"/>
      <c r="C1278" s="202"/>
      <c r="D1278" s="262"/>
      <c r="E1278" s="201"/>
      <c r="F1278" s="292"/>
      <c r="G1278" s="258"/>
      <c r="H1278" s="292"/>
    </row>
    <row r="1279" spans="1:8" s="210" customFormat="1">
      <c r="A1279" s="201"/>
      <c r="B1279" s="201"/>
      <c r="C1279" s="202"/>
      <c r="D1279" s="262"/>
      <c r="E1279" s="201"/>
      <c r="F1279" s="292"/>
      <c r="G1279" s="258"/>
      <c r="H1279" s="292"/>
    </row>
    <row r="1280" spans="1:8" s="210" customFormat="1">
      <c r="A1280" s="201"/>
      <c r="B1280" s="201"/>
      <c r="C1280" s="202"/>
      <c r="D1280" s="262"/>
      <c r="E1280" s="201"/>
      <c r="F1280" s="292"/>
      <c r="G1280" s="258"/>
      <c r="H1280" s="292"/>
    </row>
    <row r="1281" spans="1:8" s="210" customFormat="1">
      <c r="A1281" s="201"/>
      <c r="B1281" s="201"/>
      <c r="C1281" s="202"/>
      <c r="D1281" s="262"/>
      <c r="E1281" s="201"/>
      <c r="F1281" s="292"/>
      <c r="G1281" s="258"/>
      <c r="H1281" s="292"/>
    </row>
    <row r="1282" spans="1:8" s="210" customFormat="1">
      <c r="A1282" s="201"/>
      <c r="B1282" s="201"/>
      <c r="C1282" s="202"/>
      <c r="D1282" s="262"/>
      <c r="E1282" s="201"/>
      <c r="F1282" s="292"/>
      <c r="G1282" s="258"/>
      <c r="H1282" s="292"/>
    </row>
    <row r="1283" spans="1:8" s="210" customFormat="1">
      <c r="A1283" s="201"/>
      <c r="B1283" s="201"/>
      <c r="C1283" s="202"/>
      <c r="D1283" s="262"/>
      <c r="E1283" s="201"/>
      <c r="F1283" s="292"/>
      <c r="G1283" s="258"/>
      <c r="H1283" s="292"/>
    </row>
    <row r="1284" spans="1:8" s="210" customFormat="1">
      <c r="A1284" s="201"/>
      <c r="B1284" s="201"/>
      <c r="C1284" s="202"/>
      <c r="D1284" s="262"/>
      <c r="E1284" s="201"/>
      <c r="F1284" s="292"/>
      <c r="G1284" s="258"/>
      <c r="H1284" s="292"/>
    </row>
    <row r="1285" spans="1:8" s="210" customFormat="1">
      <c r="A1285" s="201"/>
      <c r="B1285" s="201"/>
      <c r="C1285" s="202"/>
      <c r="D1285" s="262"/>
      <c r="E1285" s="201"/>
      <c r="F1285" s="292"/>
      <c r="G1285" s="258"/>
      <c r="H1285" s="292"/>
    </row>
    <row r="1286" spans="1:8" s="210" customFormat="1">
      <c r="A1286" s="201"/>
      <c r="B1286" s="201"/>
      <c r="C1286" s="202"/>
      <c r="D1286" s="262"/>
      <c r="E1286" s="201"/>
      <c r="F1286" s="292"/>
      <c r="G1286" s="258"/>
      <c r="H1286" s="292"/>
    </row>
    <row r="1287" spans="1:8" s="210" customFormat="1">
      <c r="A1287" s="201"/>
      <c r="B1287" s="201"/>
      <c r="C1287" s="202"/>
      <c r="D1287" s="262"/>
      <c r="E1287" s="201"/>
      <c r="F1287" s="292"/>
      <c r="G1287" s="258"/>
      <c r="H1287" s="292"/>
    </row>
    <row r="1288" spans="1:8" s="210" customFormat="1">
      <c r="A1288" s="201"/>
      <c r="B1288" s="201"/>
      <c r="C1288" s="202"/>
      <c r="D1288" s="262"/>
      <c r="E1288" s="201"/>
      <c r="F1288" s="292"/>
      <c r="G1288" s="258"/>
      <c r="H1288" s="292"/>
    </row>
    <row r="1289" spans="1:8" s="210" customFormat="1">
      <c r="A1289" s="201"/>
      <c r="B1289" s="201"/>
      <c r="C1289" s="202"/>
      <c r="D1289" s="262"/>
      <c r="E1289" s="201"/>
      <c r="F1289" s="292"/>
      <c r="G1289" s="258"/>
      <c r="H1289" s="292"/>
    </row>
    <row r="1290" spans="1:8" s="210" customFormat="1">
      <c r="A1290" s="201"/>
      <c r="B1290" s="201"/>
      <c r="C1290" s="202"/>
      <c r="D1290" s="262"/>
      <c r="E1290" s="201"/>
      <c r="F1290" s="292"/>
      <c r="G1290" s="258"/>
      <c r="H1290" s="292"/>
    </row>
    <row r="1291" spans="1:8" s="210" customFormat="1">
      <c r="A1291" s="201"/>
      <c r="B1291" s="201"/>
      <c r="C1291" s="202"/>
      <c r="D1291" s="262"/>
      <c r="E1291" s="201"/>
      <c r="F1291" s="292"/>
      <c r="G1291" s="258"/>
      <c r="H1291" s="292"/>
    </row>
    <row r="1292" spans="1:8" s="210" customFormat="1">
      <c r="A1292" s="201"/>
      <c r="B1292" s="201"/>
      <c r="C1292" s="202"/>
      <c r="D1292" s="262"/>
      <c r="E1292" s="201"/>
      <c r="F1292" s="292"/>
      <c r="G1292" s="258"/>
      <c r="H1292" s="292"/>
    </row>
    <row r="1293" spans="1:8" s="210" customFormat="1">
      <c r="A1293" s="201"/>
      <c r="B1293" s="201"/>
      <c r="C1293" s="202"/>
      <c r="D1293" s="262"/>
      <c r="E1293" s="201"/>
      <c r="F1293" s="292"/>
      <c r="G1293" s="258"/>
      <c r="H1293" s="292"/>
    </row>
    <row r="1294" spans="1:8" s="210" customFormat="1">
      <c r="A1294" s="201"/>
      <c r="B1294" s="201"/>
      <c r="C1294" s="202"/>
      <c r="D1294" s="262"/>
      <c r="E1294" s="201"/>
      <c r="F1294" s="292"/>
      <c r="G1294" s="258"/>
      <c r="H1294" s="292"/>
    </row>
    <row r="1295" spans="1:8" s="210" customFormat="1">
      <c r="A1295" s="201"/>
      <c r="B1295" s="201"/>
      <c r="C1295" s="202"/>
      <c r="D1295" s="262"/>
      <c r="E1295" s="201"/>
      <c r="F1295" s="292"/>
      <c r="G1295" s="258"/>
      <c r="H1295" s="292"/>
    </row>
    <row r="1296" spans="1:8" s="210" customFormat="1">
      <c r="A1296" s="201"/>
      <c r="B1296" s="201"/>
      <c r="C1296" s="202"/>
      <c r="D1296" s="262"/>
      <c r="E1296" s="201"/>
      <c r="F1296" s="292"/>
      <c r="G1296" s="258"/>
      <c r="H1296" s="292"/>
    </row>
    <row r="1297" spans="1:8" s="210" customFormat="1">
      <c r="A1297" s="201"/>
      <c r="B1297" s="201"/>
      <c r="C1297" s="202"/>
      <c r="D1297" s="262"/>
      <c r="E1297" s="201"/>
      <c r="F1297" s="292"/>
      <c r="G1297" s="258"/>
      <c r="H1297" s="292"/>
    </row>
    <row r="1298" spans="1:8" s="210" customFormat="1">
      <c r="A1298" s="201"/>
      <c r="B1298" s="201"/>
      <c r="C1298" s="202"/>
      <c r="D1298" s="262"/>
      <c r="E1298" s="201"/>
      <c r="F1298" s="292"/>
      <c r="G1298" s="258"/>
      <c r="H1298" s="292"/>
    </row>
    <row r="1299" spans="1:8" s="210" customFormat="1">
      <c r="A1299" s="201"/>
      <c r="B1299" s="201"/>
      <c r="C1299" s="202"/>
      <c r="D1299" s="262"/>
      <c r="E1299" s="201"/>
      <c r="F1299" s="292"/>
      <c r="G1299" s="258"/>
      <c r="H1299" s="292"/>
    </row>
    <row r="1300" spans="1:8" s="210" customFormat="1">
      <c r="A1300" s="201"/>
      <c r="B1300" s="201"/>
      <c r="C1300" s="202"/>
      <c r="D1300" s="262"/>
      <c r="E1300" s="201"/>
      <c r="F1300" s="292"/>
      <c r="G1300" s="258"/>
      <c r="H1300" s="292"/>
    </row>
    <row r="1301" spans="1:8" s="210" customFormat="1">
      <c r="A1301" s="201"/>
      <c r="B1301" s="201"/>
      <c r="C1301" s="202"/>
      <c r="D1301" s="262"/>
      <c r="E1301" s="201"/>
      <c r="F1301" s="292"/>
      <c r="G1301" s="258"/>
      <c r="H1301" s="292"/>
    </row>
    <row r="1302" spans="1:8" s="210" customFormat="1">
      <c r="A1302" s="201"/>
      <c r="B1302" s="201"/>
      <c r="C1302" s="202"/>
      <c r="D1302" s="262"/>
      <c r="E1302" s="201"/>
      <c r="F1302" s="292"/>
      <c r="G1302" s="258"/>
      <c r="H1302" s="292"/>
    </row>
    <row r="1303" spans="1:8" s="210" customFormat="1">
      <c r="A1303" s="201"/>
      <c r="B1303" s="201"/>
      <c r="C1303" s="202"/>
      <c r="D1303" s="262"/>
      <c r="E1303" s="201"/>
      <c r="F1303" s="292"/>
      <c r="G1303" s="258"/>
      <c r="H1303" s="292"/>
    </row>
    <row r="1304" spans="1:8" s="210" customFormat="1">
      <c r="A1304" s="201"/>
      <c r="B1304" s="201"/>
      <c r="C1304" s="202"/>
      <c r="D1304" s="262"/>
      <c r="E1304" s="201"/>
      <c r="F1304" s="292"/>
      <c r="G1304" s="258"/>
      <c r="H1304" s="292"/>
    </row>
    <row r="1305" spans="1:8" s="210" customFormat="1">
      <c r="A1305" s="201"/>
      <c r="B1305" s="201"/>
      <c r="C1305" s="202"/>
      <c r="D1305" s="262"/>
      <c r="E1305" s="201"/>
      <c r="F1305" s="292"/>
      <c r="G1305" s="258"/>
      <c r="H1305" s="292"/>
    </row>
    <row r="1306" spans="1:8" s="210" customFormat="1">
      <c r="A1306" s="201"/>
      <c r="B1306" s="201"/>
      <c r="C1306" s="202"/>
      <c r="D1306" s="262"/>
      <c r="E1306" s="201"/>
      <c r="F1306" s="292"/>
      <c r="G1306" s="258"/>
      <c r="H1306" s="292"/>
    </row>
    <row r="1307" spans="1:8" s="210" customFormat="1">
      <c r="A1307" s="201"/>
      <c r="B1307" s="201"/>
      <c r="C1307" s="202"/>
      <c r="D1307" s="262"/>
      <c r="E1307" s="201"/>
      <c r="F1307" s="292"/>
      <c r="G1307" s="258"/>
      <c r="H1307" s="292"/>
    </row>
    <row r="1308" spans="1:8" s="210" customFormat="1">
      <c r="A1308" s="201"/>
      <c r="B1308" s="201"/>
      <c r="C1308" s="202"/>
      <c r="D1308" s="262"/>
      <c r="E1308" s="201"/>
      <c r="F1308" s="292"/>
      <c r="G1308" s="258"/>
      <c r="H1308" s="292"/>
    </row>
    <row r="1309" spans="1:8" s="210" customFormat="1">
      <c r="A1309" s="201"/>
      <c r="B1309" s="201"/>
      <c r="C1309" s="202"/>
      <c r="D1309" s="262"/>
      <c r="E1309" s="201"/>
      <c r="F1309" s="292"/>
      <c r="G1309" s="258"/>
      <c r="H1309" s="292"/>
    </row>
    <row r="1310" spans="1:8" s="210" customFormat="1">
      <c r="A1310" s="201"/>
      <c r="B1310" s="201"/>
      <c r="C1310" s="202"/>
      <c r="D1310" s="262"/>
      <c r="E1310" s="201"/>
      <c r="F1310" s="292"/>
      <c r="G1310" s="258"/>
      <c r="H1310" s="292"/>
    </row>
    <row r="1311" spans="1:8" s="210" customFormat="1">
      <c r="A1311" s="201"/>
      <c r="B1311" s="201"/>
      <c r="C1311" s="202"/>
      <c r="D1311" s="262"/>
      <c r="E1311" s="201"/>
      <c r="F1311" s="292"/>
      <c r="G1311" s="258"/>
      <c r="H1311" s="292"/>
    </row>
    <row r="1312" spans="1:8" s="210" customFormat="1">
      <c r="A1312" s="201"/>
      <c r="B1312" s="201"/>
      <c r="C1312" s="202"/>
      <c r="D1312" s="262"/>
      <c r="E1312" s="201"/>
      <c r="F1312" s="292"/>
      <c r="G1312" s="258"/>
      <c r="H1312" s="292"/>
    </row>
    <row r="1313" spans="1:8" s="210" customFormat="1">
      <c r="A1313" s="201"/>
      <c r="B1313" s="201"/>
      <c r="C1313" s="202"/>
      <c r="D1313" s="262"/>
      <c r="E1313" s="201"/>
      <c r="F1313" s="292"/>
      <c r="G1313" s="258"/>
      <c r="H1313" s="292"/>
    </row>
    <row r="1314" spans="1:8" s="210" customFormat="1">
      <c r="A1314" s="201"/>
      <c r="B1314" s="201"/>
      <c r="C1314" s="202"/>
      <c r="D1314" s="262"/>
      <c r="E1314" s="201"/>
      <c r="F1314" s="292"/>
      <c r="G1314" s="258"/>
      <c r="H1314" s="292"/>
    </row>
    <row r="1315" spans="1:8" s="210" customFormat="1">
      <c r="A1315" s="201"/>
      <c r="B1315" s="201"/>
      <c r="C1315" s="202"/>
      <c r="D1315" s="262"/>
      <c r="E1315" s="201"/>
      <c r="F1315" s="292"/>
      <c r="G1315" s="258"/>
      <c r="H1315" s="292"/>
    </row>
    <row r="1316" spans="1:8" s="210" customFormat="1">
      <c r="A1316" s="201"/>
      <c r="B1316" s="201"/>
      <c r="C1316" s="202"/>
      <c r="D1316" s="262"/>
      <c r="E1316" s="201"/>
      <c r="F1316" s="292"/>
      <c r="G1316" s="258"/>
      <c r="H1316" s="292"/>
    </row>
    <row r="1317" spans="1:8" s="210" customFormat="1">
      <c r="A1317" s="201"/>
      <c r="B1317" s="201"/>
      <c r="C1317" s="202"/>
      <c r="D1317" s="262"/>
      <c r="E1317" s="201"/>
      <c r="F1317" s="292"/>
      <c r="G1317" s="258"/>
      <c r="H1317" s="292"/>
    </row>
    <row r="1318" spans="1:8" s="210" customFormat="1">
      <c r="A1318" s="201"/>
      <c r="B1318" s="201"/>
      <c r="C1318" s="202"/>
      <c r="D1318" s="262"/>
      <c r="E1318" s="201"/>
      <c r="F1318" s="292"/>
      <c r="G1318" s="258"/>
      <c r="H1318" s="292"/>
    </row>
    <row r="1319" spans="1:8" s="210" customFormat="1">
      <c r="A1319" s="201"/>
      <c r="B1319" s="201"/>
      <c r="C1319" s="202"/>
      <c r="D1319" s="262"/>
      <c r="E1319" s="201"/>
      <c r="F1319" s="292"/>
      <c r="G1319" s="258"/>
      <c r="H1319" s="292"/>
    </row>
    <row r="1320" spans="1:8" s="210" customFormat="1">
      <c r="A1320" s="201"/>
      <c r="B1320" s="201"/>
      <c r="C1320" s="202"/>
      <c r="D1320" s="262"/>
      <c r="E1320" s="201"/>
      <c r="F1320" s="292"/>
      <c r="G1320" s="258"/>
      <c r="H1320" s="292"/>
    </row>
    <row r="1321" spans="1:8" s="210" customFormat="1">
      <c r="A1321" s="201"/>
      <c r="B1321" s="201"/>
      <c r="C1321" s="202"/>
      <c r="D1321" s="262"/>
      <c r="E1321" s="201"/>
      <c r="F1321" s="292"/>
      <c r="G1321" s="258"/>
      <c r="H1321" s="292"/>
    </row>
    <row r="1322" spans="1:8" s="210" customFormat="1">
      <c r="A1322" s="201"/>
      <c r="B1322" s="201"/>
      <c r="C1322" s="202"/>
      <c r="D1322" s="262"/>
      <c r="E1322" s="201"/>
      <c r="F1322" s="292"/>
      <c r="G1322" s="258"/>
      <c r="H1322" s="292"/>
    </row>
    <row r="1323" spans="1:8" s="210" customFormat="1">
      <c r="A1323" s="201"/>
      <c r="B1323" s="201"/>
      <c r="C1323" s="202"/>
      <c r="D1323" s="262"/>
      <c r="E1323" s="201"/>
      <c r="F1323" s="292"/>
      <c r="G1323" s="258"/>
      <c r="H1323" s="292"/>
    </row>
    <row r="1324" spans="1:8" s="210" customFormat="1">
      <c r="A1324" s="201"/>
      <c r="B1324" s="201"/>
      <c r="C1324" s="202"/>
      <c r="D1324" s="262"/>
      <c r="E1324" s="201"/>
      <c r="F1324" s="292"/>
      <c r="G1324" s="258"/>
      <c r="H1324" s="292"/>
    </row>
    <row r="1325" spans="1:8" s="210" customFormat="1">
      <c r="A1325" s="201"/>
      <c r="B1325" s="201"/>
      <c r="C1325" s="202"/>
      <c r="D1325" s="262"/>
      <c r="E1325" s="201"/>
      <c r="F1325" s="292"/>
      <c r="G1325" s="258"/>
      <c r="H1325" s="292"/>
    </row>
    <row r="1326" spans="1:8" s="210" customFormat="1">
      <c r="A1326" s="201"/>
      <c r="B1326" s="201"/>
      <c r="C1326" s="202"/>
      <c r="D1326" s="262"/>
      <c r="E1326" s="201"/>
      <c r="F1326" s="292"/>
      <c r="G1326" s="258"/>
      <c r="H1326" s="292"/>
    </row>
    <row r="1327" spans="1:8" s="210" customFormat="1">
      <c r="A1327" s="201"/>
      <c r="B1327" s="201"/>
      <c r="C1327" s="202"/>
      <c r="D1327" s="262"/>
      <c r="E1327" s="201"/>
      <c r="F1327" s="292"/>
      <c r="G1327" s="258"/>
      <c r="H1327" s="292"/>
    </row>
    <row r="1328" spans="1:8" s="210" customFormat="1">
      <c r="A1328" s="201"/>
      <c r="B1328" s="201"/>
      <c r="C1328" s="202"/>
      <c r="D1328" s="262"/>
      <c r="E1328" s="201"/>
      <c r="F1328" s="292"/>
      <c r="G1328" s="258"/>
      <c r="H1328" s="292"/>
    </row>
    <row r="1329" spans="1:8" s="210" customFormat="1">
      <c r="A1329" s="201"/>
      <c r="B1329" s="201"/>
      <c r="C1329" s="202"/>
      <c r="D1329" s="262"/>
      <c r="E1329" s="201"/>
      <c r="F1329" s="292"/>
      <c r="G1329" s="258"/>
      <c r="H1329" s="292"/>
    </row>
    <row r="1330" spans="1:8" s="210" customFormat="1">
      <c r="A1330" s="201"/>
      <c r="B1330" s="201"/>
      <c r="C1330" s="202"/>
      <c r="D1330" s="262"/>
      <c r="E1330" s="201"/>
      <c r="F1330" s="292"/>
      <c r="G1330" s="258"/>
      <c r="H1330" s="292"/>
    </row>
    <row r="1331" spans="1:8" s="210" customFormat="1">
      <c r="A1331" s="201"/>
      <c r="B1331" s="201"/>
      <c r="C1331" s="202"/>
      <c r="D1331" s="262"/>
      <c r="E1331" s="201"/>
      <c r="F1331" s="292"/>
      <c r="G1331" s="258"/>
      <c r="H1331" s="292"/>
    </row>
    <row r="1332" spans="1:8" s="210" customFormat="1">
      <c r="A1332" s="201"/>
      <c r="B1332" s="201"/>
      <c r="C1332" s="202"/>
      <c r="D1332" s="262"/>
      <c r="E1332" s="201"/>
      <c r="F1332" s="292"/>
      <c r="G1332" s="258"/>
      <c r="H1332" s="292"/>
    </row>
    <row r="1333" spans="1:8" s="210" customFormat="1">
      <c r="A1333" s="201"/>
      <c r="B1333" s="201"/>
      <c r="C1333" s="202"/>
      <c r="D1333" s="262"/>
      <c r="E1333" s="201"/>
      <c r="F1333" s="292"/>
      <c r="G1333" s="258"/>
      <c r="H1333" s="292"/>
    </row>
    <row r="1334" spans="1:8" s="210" customFormat="1">
      <c r="A1334" s="201"/>
      <c r="B1334" s="201"/>
      <c r="C1334" s="202"/>
      <c r="D1334" s="262"/>
      <c r="E1334" s="201"/>
      <c r="F1334" s="292"/>
      <c r="G1334" s="258"/>
      <c r="H1334" s="292"/>
    </row>
    <row r="1335" spans="1:8" s="210" customFormat="1">
      <c r="A1335" s="201"/>
      <c r="B1335" s="201"/>
      <c r="C1335" s="202"/>
      <c r="D1335" s="262"/>
      <c r="E1335" s="201"/>
      <c r="F1335" s="292"/>
      <c r="G1335" s="258"/>
      <c r="H1335" s="292"/>
    </row>
    <row r="1336" spans="1:8" s="210" customFormat="1">
      <c r="A1336" s="201"/>
      <c r="B1336" s="201"/>
      <c r="C1336" s="202"/>
      <c r="D1336" s="262"/>
      <c r="E1336" s="201"/>
      <c r="F1336" s="292"/>
      <c r="G1336" s="258"/>
      <c r="H1336" s="292"/>
    </row>
    <row r="1337" spans="1:8" s="210" customFormat="1">
      <c r="A1337" s="201"/>
      <c r="B1337" s="201"/>
      <c r="C1337" s="202"/>
      <c r="D1337" s="262"/>
      <c r="E1337" s="201"/>
      <c r="F1337" s="292"/>
      <c r="G1337" s="258"/>
      <c r="H1337" s="292"/>
    </row>
    <row r="1338" spans="1:8" s="210" customFormat="1">
      <c r="A1338" s="201"/>
      <c r="B1338" s="201"/>
      <c r="C1338" s="202"/>
      <c r="D1338" s="262"/>
      <c r="E1338" s="201"/>
      <c r="F1338" s="292"/>
      <c r="G1338" s="258"/>
      <c r="H1338" s="292"/>
    </row>
    <row r="1339" spans="1:8" s="210" customFormat="1">
      <c r="A1339" s="201"/>
      <c r="B1339" s="201"/>
      <c r="C1339" s="202"/>
      <c r="D1339" s="262"/>
      <c r="E1339" s="201"/>
      <c r="F1339" s="292"/>
      <c r="G1339" s="258"/>
      <c r="H1339" s="292"/>
    </row>
    <row r="1340" spans="1:8" s="210" customFormat="1">
      <c r="A1340" s="201"/>
      <c r="B1340" s="201"/>
      <c r="C1340" s="202"/>
      <c r="D1340" s="262"/>
      <c r="E1340" s="201"/>
      <c r="F1340" s="292"/>
      <c r="G1340" s="258"/>
      <c r="H1340" s="292"/>
    </row>
    <row r="1341" spans="1:8" s="210" customFormat="1">
      <c r="A1341" s="201"/>
      <c r="B1341" s="201"/>
      <c r="C1341" s="202"/>
      <c r="D1341" s="262"/>
      <c r="E1341" s="201"/>
      <c r="F1341" s="292"/>
      <c r="G1341" s="258"/>
      <c r="H1341" s="292"/>
    </row>
    <row r="1342" spans="1:8" s="210" customFormat="1">
      <c r="A1342" s="201"/>
      <c r="B1342" s="201"/>
      <c r="C1342" s="202"/>
      <c r="D1342" s="262"/>
      <c r="E1342" s="201"/>
      <c r="F1342" s="292"/>
      <c r="G1342" s="258"/>
      <c r="H1342" s="292"/>
    </row>
    <row r="1343" spans="1:8" s="210" customFormat="1">
      <c r="A1343" s="201"/>
      <c r="B1343" s="201"/>
      <c r="C1343" s="202"/>
      <c r="D1343" s="262"/>
      <c r="E1343" s="201"/>
      <c r="F1343" s="292"/>
      <c r="G1343" s="258"/>
      <c r="H1343" s="292"/>
    </row>
    <row r="1344" spans="1:8" s="210" customFormat="1">
      <c r="A1344" s="201"/>
      <c r="B1344" s="201"/>
      <c r="C1344" s="202"/>
      <c r="D1344" s="262"/>
      <c r="E1344" s="201"/>
      <c r="F1344" s="292"/>
      <c r="G1344" s="258"/>
      <c r="H1344" s="292"/>
    </row>
    <row r="1345" spans="1:8" s="210" customFormat="1">
      <c r="A1345" s="201"/>
      <c r="B1345" s="201"/>
      <c r="C1345" s="202"/>
      <c r="D1345" s="262"/>
      <c r="E1345" s="201"/>
      <c r="F1345" s="292"/>
      <c r="G1345" s="258"/>
      <c r="H1345" s="292"/>
    </row>
    <row r="1346" spans="1:8" s="210" customFormat="1">
      <c r="A1346" s="201"/>
      <c r="B1346" s="201"/>
      <c r="C1346" s="202"/>
      <c r="D1346" s="262"/>
      <c r="E1346" s="201"/>
      <c r="F1346" s="292"/>
      <c r="G1346" s="258"/>
      <c r="H1346" s="292"/>
    </row>
    <row r="1347" spans="1:8" s="210" customFormat="1">
      <c r="A1347" s="201"/>
      <c r="B1347" s="201"/>
      <c r="C1347" s="202"/>
      <c r="D1347" s="262"/>
      <c r="E1347" s="201"/>
      <c r="F1347" s="292"/>
      <c r="G1347" s="258"/>
      <c r="H1347" s="292"/>
    </row>
    <row r="1348" spans="1:8" s="210" customFormat="1">
      <c r="A1348" s="201"/>
      <c r="B1348" s="201"/>
      <c r="C1348" s="202"/>
      <c r="D1348" s="262"/>
      <c r="E1348" s="201"/>
      <c r="F1348" s="292"/>
      <c r="G1348" s="258"/>
      <c r="H1348" s="292"/>
    </row>
    <row r="1349" spans="1:8" s="210" customFormat="1">
      <c r="A1349" s="201"/>
      <c r="B1349" s="201"/>
      <c r="C1349" s="202"/>
      <c r="D1349" s="262"/>
      <c r="E1349" s="201"/>
      <c r="F1349" s="292"/>
      <c r="G1349" s="258"/>
      <c r="H1349" s="292"/>
    </row>
    <row r="1350" spans="1:8" s="210" customFormat="1">
      <c r="A1350" s="201"/>
      <c r="B1350" s="201"/>
      <c r="C1350" s="202"/>
      <c r="D1350" s="262"/>
      <c r="E1350" s="201"/>
      <c r="F1350" s="292"/>
      <c r="G1350" s="258"/>
      <c r="H1350" s="292"/>
    </row>
    <row r="1351" spans="1:8" s="210" customFormat="1">
      <c r="A1351" s="201"/>
      <c r="B1351" s="201"/>
      <c r="C1351" s="202"/>
      <c r="D1351" s="262"/>
      <c r="E1351" s="201"/>
      <c r="F1351" s="292"/>
      <c r="G1351" s="258"/>
      <c r="H1351" s="292"/>
    </row>
    <row r="1352" spans="1:8" s="210" customFormat="1">
      <c r="A1352" s="201"/>
      <c r="B1352" s="201"/>
      <c r="C1352" s="202"/>
      <c r="D1352" s="262"/>
      <c r="E1352" s="201"/>
      <c r="F1352" s="292"/>
      <c r="G1352" s="258"/>
      <c r="H1352" s="292"/>
    </row>
    <row r="1353" spans="1:8" s="210" customFormat="1">
      <c r="A1353" s="201"/>
      <c r="B1353" s="201"/>
      <c r="C1353" s="202"/>
      <c r="D1353" s="262"/>
      <c r="E1353" s="201"/>
      <c r="F1353" s="292"/>
      <c r="G1353" s="258"/>
      <c r="H1353" s="292"/>
    </row>
    <row r="1354" spans="1:8" s="210" customFormat="1">
      <c r="A1354" s="201"/>
      <c r="B1354" s="201"/>
      <c r="C1354" s="202"/>
      <c r="D1354" s="262"/>
      <c r="E1354" s="201"/>
      <c r="F1354" s="292"/>
      <c r="G1354" s="258"/>
      <c r="H1354" s="292"/>
    </row>
    <row r="1355" spans="1:8" s="210" customFormat="1">
      <c r="A1355" s="201"/>
      <c r="B1355" s="201"/>
      <c r="C1355" s="202"/>
      <c r="D1355" s="262"/>
      <c r="E1355" s="201"/>
      <c r="F1355" s="292"/>
      <c r="G1355" s="258"/>
      <c r="H1355" s="292"/>
    </row>
    <row r="1356" spans="1:8" s="210" customFormat="1">
      <c r="A1356" s="201"/>
      <c r="B1356" s="201"/>
      <c r="C1356" s="202"/>
      <c r="D1356" s="262"/>
      <c r="E1356" s="201"/>
      <c r="F1356" s="292"/>
      <c r="G1356" s="258"/>
      <c r="H1356" s="292"/>
    </row>
    <row r="1357" spans="1:8" s="210" customFormat="1">
      <c r="A1357" s="201"/>
      <c r="B1357" s="201"/>
      <c r="C1357" s="202"/>
      <c r="D1357" s="262"/>
      <c r="E1357" s="201"/>
      <c r="F1357" s="292"/>
      <c r="G1357" s="258"/>
      <c r="H1357" s="292"/>
    </row>
    <row r="1358" spans="1:8" s="210" customFormat="1">
      <c r="A1358" s="201"/>
      <c r="B1358" s="201"/>
      <c r="C1358" s="202"/>
      <c r="D1358" s="262"/>
      <c r="E1358" s="201"/>
      <c r="F1358" s="292"/>
      <c r="G1358" s="258"/>
      <c r="H1358" s="292"/>
    </row>
    <row r="1359" spans="1:8" s="210" customFormat="1">
      <c r="A1359" s="201"/>
      <c r="B1359" s="201"/>
      <c r="C1359" s="202"/>
      <c r="D1359" s="262"/>
      <c r="E1359" s="201"/>
      <c r="F1359" s="292"/>
      <c r="G1359" s="258"/>
      <c r="H1359" s="292"/>
    </row>
    <row r="1360" spans="1:8" s="210" customFormat="1">
      <c r="A1360" s="201"/>
      <c r="B1360" s="201"/>
      <c r="C1360" s="202"/>
      <c r="D1360" s="262"/>
      <c r="E1360" s="201"/>
      <c r="F1360" s="292"/>
      <c r="G1360" s="258"/>
      <c r="H1360" s="292"/>
    </row>
    <row r="1361" spans="1:8" s="210" customFormat="1">
      <c r="A1361" s="201"/>
      <c r="B1361" s="201"/>
      <c r="C1361" s="202"/>
      <c r="D1361" s="262"/>
      <c r="E1361" s="201"/>
      <c r="F1361" s="292"/>
      <c r="G1361" s="258"/>
      <c r="H1361" s="292"/>
    </row>
    <row r="1362" spans="1:8" s="210" customFormat="1">
      <c r="A1362" s="201"/>
      <c r="B1362" s="201"/>
      <c r="C1362" s="202"/>
      <c r="D1362" s="262"/>
      <c r="E1362" s="201"/>
      <c r="F1362" s="292"/>
      <c r="G1362" s="258"/>
      <c r="H1362" s="292"/>
    </row>
    <row r="1363" spans="1:8" s="210" customFormat="1">
      <c r="A1363" s="201"/>
      <c r="B1363" s="201"/>
      <c r="C1363" s="202"/>
      <c r="D1363" s="262"/>
      <c r="E1363" s="201"/>
      <c r="F1363" s="292"/>
      <c r="G1363" s="258"/>
      <c r="H1363" s="292"/>
    </row>
    <row r="1364" spans="1:8" s="210" customFormat="1">
      <c r="A1364" s="201"/>
      <c r="B1364" s="201"/>
      <c r="C1364" s="202"/>
      <c r="D1364" s="262"/>
      <c r="E1364" s="201"/>
      <c r="F1364" s="292"/>
      <c r="G1364" s="258"/>
      <c r="H1364" s="292"/>
    </row>
    <row r="1365" spans="1:8" s="210" customFormat="1">
      <c r="A1365" s="201"/>
      <c r="B1365" s="201"/>
      <c r="C1365" s="202"/>
      <c r="D1365" s="262"/>
      <c r="E1365" s="201"/>
      <c r="F1365" s="292"/>
      <c r="G1365" s="258"/>
      <c r="H1365" s="292"/>
    </row>
    <row r="1366" spans="1:8" s="210" customFormat="1">
      <c r="A1366" s="201"/>
      <c r="B1366" s="201"/>
      <c r="C1366" s="202"/>
      <c r="D1366" s="262"/>
      <c r="E1366" s="201"/>
      <c r="F1366" s="292"/>
      <c r="G1366" s="258"/>
      <c r="H1366" s="292"/>
    </row>
    <row r="1367" spans="1:8" s="210" customFormat="1">
      <c r="A1367" s="201"/>
      <c r="B1367" s="201"/>
      <c r="C1367" s="202"/>
      <c r="D1367" s="262"/>
      <c r="E1367" s="201"/>
      <c r="F1367" s="292"/>
      <c r="G1367" s="258"/>
      <c r="H1367" s="292"/>
    </row>
    <row r="1368" spans="1:8" s="210" customFormat="1">
      <c r="A1368" s="201"/>
      <c r="B1368" s="201"/>
      <c r="C1368" s="202"/>
      <c r="D1368" s="262"/>
      <c r="E1368" s="201"/>
      <c r="F1368" s="292"/>
      <c r="G1368" s="258"/>
      <c r="H1368" s="292"/>
    </row>
    <row r="1369" spans="1:8" s="210" customFormat="1">
      <c r="A1369" s="201"/>
      <c r="B1369" s="201"/>
      <c r="C1369" s="202"/>
      <c r="D1369" s="262"/>
      <c r="E1369" s="201"/>
      <c r="F1369" s="292"/>
      <c r="G1369" s="258"/>
      <c r="H1369" s="292"/>
    </row>
    <row r="1370" spans="1:8" s="210" customFormat="1">
      <c r="A1370" s="201"/>
      <c r="B1370" s="201"/>
      <c r="C1370" s="202"/>
      <c r="D1370" s="262"/>
      <c r="E1370" s="201"/>
      <c r="F1370" s="292"/>
      <c r="G1370" s="258"/>
      <c r="H1370" s="292"/>
    </row>
    <row r="1371" spans="1:8" s="210" customFormat="1">
      <c r="A1371" s="201"/>
      <c r="B1371" s="201"/>
      <c r="C1371" s="202"/>
      <c r="D1371" s="262"/>
      <c r="E1371" s="201"/>
      <c r="F1371" s="292"/>
      <c r="G1371" s="258"/>
      <c r="H1371" s="292"/>
    </row>
    <row r="1372" spans="1:8" s="210" customFormat="1">
      <c r="A1372" s="201"/>
      <c r="B1372" s="201"/>
      <c r="C1372" s="202"/>
      <c r="D1372" s="262"/>
      <c r="E1372" s="201"/>
      <c r="F1372" s="292"/>
      <c r="G1372" s="258"/>
      <c r="H1372" s="292"/>
    </row>
    <row r="1373" spans="1:8" s="210" customFormat="1">
      <c r="A1373" s="201"/>
      <c r="B1373" s="201"/>
      <c r="C1373" s="202"/>
      <c r="D1373" s="262"/>
      <c r="E1373" s="201"/>
      <c r="F1373" s="292"/>
      <c r="G1373" s="258"/>
      <c r="H1373" s="292"/>
    </row>
    <row r="1374" spans="1:8" s="210" customFormat="1">
      <c r="A1374" s="201"/>
      <c r="B1374" s="201"/>
      <c r="C1374" s="202"/>
      <c r="D1374" s="262"/>
      <c r="E1374" s="201"/>
      <c r="F1374" s="292"/>
      <c r="G1374" s="258"/>
      <c r="H1374" s="292"/>
    </row>
    <row r="1375" spans="1:8" s="210" customFormat="1">
      <c r="A1375" s="201"/>
      <c r="B1375" s="201"/>
      <c r="C1375" s="202"/>
      <c r="D1375" s="262"/>
      <c r="E1375" s="201"/>
      <c r="F1375" s="292"/>
      <c r="G1375" s="258"/>
      <c r="H1375" s="292"/>
    </row>
    <row r="1376" spans="1:8" s="210" customFormat="1">
      <c r="A1376" s="201"/>
      <c r="B1376" s="201"/>
      <c r="C1376" s="202"/>
      <c r="D1376" s="262"/>
      <c r="E1376" s="201"/>
      <c r="F1376" s="292"/>
      <c r="G1376" s="258"/>
      <c r="H1376" s="292"/>
    </row>
    <row r="1377" spans="1:8" s="210" customFormat="1">
      <c r="A1377" s="201"/>
      <c r="B1377" s="201"/>
      <c r="C1377" s="202"/>
      <c r="D1377" s="262"/>
      <c r="E1377" s="201"/>
      <c r="F1377" s="292"/>
      <c r="G1377" s="258"/>
      <c r="H1377" s="292"/>
    </row>
    <row r="1378" spans="1:8" s="210" customFormat="1">
      <c r="A1378" s="201"/>
      <c r="B1378" s="201"/>
      <c r="C1378" s="202"/>
      <c r="D1378" s="262"/>
      <c r="E1378" s="201"/>
      <c r="F1378" s="292"/>
      <c r="G1378" s="258"/>
      <c r="H1378" s="292"/>
    </row>
    <row r="1379" spans="1:8" s="210" customFormat="1">
      <c r="A1379" s="201"/>
      <c r="B1379" s="201"/>
      <c r="C1379" s="202"/>
      <c r="D1379" s="262"/>
      <c r="E1379" s="201"/>
      <c r="F1379" s="292"/>
      <c r="G1379" s="258"/>
      <c r="H1379" s="292"/>
    </row>
    <row r="1380" spans="1:8" s="210" customFormat="1">
      <c r="A1380" s="201"/>
      <c r="B1380" s="201"/>
      <c r="C1380" s="202"/>
      <c r="D1380" s="262"/>
      <c r="E1380" s="201"/>
      <c r="F1380" s="292"/>
      <c r="G1380" s="258"/>
      <c r="H1380" s="292"/>
    </row>
    <row r="1381" spans="1:8" s="210" customFormat="1">
      <c r="A1381" s="201"/>
      <c r="B1381" s="201"/>
      <c r="C1381" s="202"/>
      <c r="D1381" s="262"/>
      <c r="E1381" s="201"/>
      <c r="F1381" s="292"/>
      <c r="G1381" s="258"/>
      <c r="H1381" s="292"/>
    </row>
    <row r="1382" spans="1:8" s="210" customFormat="1">
      <c r="A1382" s="201"/>
      <c r="B1382" s="201"/>
      <c r="C1382" s="202"/>
      <c r="D1382" s="262"/>
      <c r="E1382" s="201"/>
      <c r="F1382" s="292"/>
      <c r="G1382" s="258"/>
      <c r="H1382" s="292"/>
    </row>
    <row r="1383" spans="1:8" s="210" customFormat="1">
      <c r="A1383" s="201"/>
      <c r="B1383" s="201"/>
      <c r="C1383" s="202"/>
      <c r="D1383" s="262"/>
      <c r="E1383" s="201"/>
      <c r="F1383" s="292"/>
      <c r="G1383" s="258"/>
      <c r="H1383" s="292"/>
    </row>
    <row r="1384" spans="1:8" s="210" customFormat="1">
      <c r="A1384" s="201"/>
      <c r="B1384" s="201"/>
      <c r="C1384" s="202"/>
      <c r="D1384" s="262"/>
      <c r="E1384" s="201"/>
      <c r="F1384" s="292"/>
      <c r="G1384" s="258"/>
      <c r="H1384" s="292"/>
    </row>
    <row r="1385" spans="1:8" s="210" customFormat="1">
      <c r="A1385" s="201"/>
      <c r="B1385" s="201"/>
      <c r="C1385" s="202"/>
      <c r="D1385" s="262"/>
      <c r="E1385" s="201"/>
      <c r="F1385" s="292"/>
      <c r="G1385" s="258"/>
      <c r="H1385" s="292"/>
    </row>
    <row r="1386" spans="1:8" s="210" customFormat="1">
      <c r="A1386" s="201"/>
      <c r="B1386" s="201"/>
      <c r="C1386" s="202"/>
      <c r="D1386" s="262"/>
      <c r="E1386" s="201"/>
      <c r="F1386" s="292"/>
      <c r="G1386" s="258"/>
      <c r="H1386" s="292"/>
    </row>
    <row r="1387" spans="1:8" s="210" customFormat="1">
      <c r="A1387" s="201"/>
      <c r="B1387" s="201"/>
      <c r="C1387" s="202"/>
      <c r="D1387" s="262"/>
      <c r="E1387" s="201"/>
      <c r="F1387" s="292"/>
      <c r="G1387" s="258"/>
      <c r="H1387" s="292"/>
    </row>
    <row r="1388" spans="1:8" s="210" customFormat="1">
      <c r="A1388" s="201"/>
      <c r="B1388" s="201"/>
      <c r="C1388" s="202"/>
      <c r="D1388" s="262"/>
      <c r="E1388" s="201"/>
      <c r="F1388" s="292"/>
      <c r="G1388" s="258"/>
      <c r="H1388" s="292"/>
    </row>
    <row r="1389" spans="1:8" s="210" customFormat="1">
      <c r="A1389" s="201"/>
      <c r="B1389" s="201"/>
      <c r="C1389" s="202"/>
      <c r="D1389" s="262"/>
      <c r="E1389" s="201"/>
      <c r="F1389" s="292"/>
      <c r="G1389" s="258"/>
      <c r="H1389" s="292"/>
    </row>
    <row r="1390" spans="1:8" s="210" customFormat="1">
      <c r="A1390" s="201"/>
      <c r="B1390" s="201"/>
      <c r="C1390" s="202"/>
      <c r="D1390" s="262"/>
      <c r="E1390" s="201"/>
      <c r="F1390" s="292"/>
      <c r="G1390" s="258"/>
      <c r="H1390" s="292"/>
    </row>
    <row r="1391" spans="1:8" s="210" customFormat="1">
      <c r="A1391" s="201"/>
      <c r="B1391" s="201"/>
      <c r="C1391" s="202"/>
      <c r="D1391" s="262"/>
      <c r="E1391" s="201"/>
      <c r="F1391" s="292"/>
      <c r="G1391" s="258"/>
      <c r="H1391" s="292"/>
    </row>
    <row r="1392" spans="1:8" s="210" customFormat="1">
      <c r="A1392" s="201"/>
      <c r="B1392" s="201"/>
      <c r="C1392" s="202"/>
      <c r="D1392" s="262"/>
      <c r="E1392" s="201"/>
      <c r="F1392" s="292"/>
      <c r="G1392" s="258"/>
      <c r="H1392" s="292"/>
    </row>
    <row r="1393" spans="1:8" s="210" customFormat="1">
      <c r="A1393" s="201"/>
      <c r="B1393" s="201"/>
      <c r="C1393" s="202"/>
      <c r="D1393" s="262"/>
      <c r="E1393" s="201"/>
      <c r="F1393" s="292"/>
      <c r="G1393" s="258"/>
      <c r="H1393" s="292"/>
    </row>
    <row r="1394" spans="1:8" s="210" customFormat="1">
      <c r="A1394" s="201"/>
      <c r="B1394" s="201"/>
      <c r="C1394" s="202"/>
      <c r="D1394" s="262"/>
      <c r="E1394" s="201"/>
      <c r="F1394" s="292"/>
      <c r="G1394" s="258"/>
      <c r="H1394" s="292"/>
    </row>
    <row r="1395" spans="1:8" s="210" customFormat="1">
      <c r="A1395" s="201"/>
      <c r="B1395" s="201"/>
      <c r="C1395" s="202"/>
      <c r="D1395" s="262"/>
      <c r="E1395" s="201"/>
      <c r="F1395" s="292"/>
      <c r="G1395" s="258"/>
      <c r="H1395" s="292"/>
    </row>
    <row r="1396" spans="1:8" s="210" customFormat="1">
      <c r="A1396" s="201"/>
      <c r="B1396" s="201"/>
      <c r="C1396" s="202"/>
      <c r="D1396" s="262"/>
      <c r="E1396" s="201"/>
      <c r="F1396" s="292"/>
      <c r="G1396" s="258"/>
      <c r="H1396" s="292"/>
    </row>
    <row r="1397" spans="1:8" s="210" customFormat="1">
      <c r="A1397" s="201"/>
      <c r="B1397" s="201"/>
      <c r="C1397" s="202"/>
      <c r="D1397" s="262"/>
      <c r="E1397" s="201"/>
      <c r="F1397" s="292"/>
      <c r="G1397" s="258"/>
      <c r="H1397" s="292"/>
    </row>
    <row r="1398" spans="1:8" s="210" customFormat="1">
      <c r="A1398" s="201"/>
      <c r="B1398" s="201"/>
      <c r="C1398" s="202"/>
      <c r="D1398" s="262"/>
      <c r="E1398" s="201"/>
      <c r="F1398" s="292"/>
      <c r="G1398" s="258"/>
      <c r="H1398" s="292"/>
    </row>
    <row r="1399" spans="1:8" s="210" customFormat="1">
      <c r="A1399" s="201"/>
      <c r="B1399" s="201"/>
      <c r="C1399" s="202"/>
      <c r="D1399" s="262"/>
      <c r="E1399" s="201"/>
      <c r="F1399" s="292"/>
      <c r="G1399" s="258"/>
      <c r="H1399" s="292"/>
    </row>
    <row r="1400" spans="1:8" s="210" customFormat="1">
      <c r="A1400" s="201"/>
      <c r="B1400" s="201"/>
      <c r="C1400" s="202"/>
      <c r="D1400" s="262"/>
      <c r="E1400" s="201"/>
      <c r="F1400" s="292"/>
      <c r="G1400" s="258"/>
      <c r="H1400" s="292"/>
    </row>
    <row r="1401" spans="1:8" s="210" customFormat="1">
      <c r="A1401" s="201"/>
      <c r="B1401" s="201"/>
      <c r="C1401" s="202"/>
      <c r="D1401" s="262"/>
      <c r="E1401" s="201"/>
      <c r="F1401" s="292"/>
      <c r="G1401" s="258"/>
      <c r="H1401" s="292"/>
    </row>
    <row r="1402" spans="1:8" s="210" customFormat="1">
      <c r="A1402" s="201"/>
      <c r="B1402" s="201"/>
      <c r="C1402" s="202"/>
      <c r="D1402" s="262"/>
      <c r="E1402" s="201"/>
      <c r="F1402" s="292"/>
      <c r="G1402" s="258"/>
      <c r="H1402" s="292"/>
    </row>
    <row r="1403" spans="1:8" s="210" customFormat="1">
      <c r="A1403" s="201"/>
      <c r="B1403" s="201"/>
      <c r="C1403" s="202"/>
      <c r="D1403" s="262"/>
      <c r="E1403" s="201"/>
      <c r="F1403" s="292"/>
      <c r="G1403" s="258"/>
      <c r="H1403" s="292"/>
    </row>
    <row r="1404" spans="1:8" s="210" customFormat="1">
      <c r="A1404" s="201"/>
      <c r="B1404" s="201"/>
      <c r="C1404" s="202"/>
      <c r="D1404" s="262"/>
      <c r="E1404" s="201"/>
      <c r="F1404" s="292"/>
      <c r="G1404" s="258"/>
      <c r="H1404" s="292"/>
    </row>
    <row r="1405" spans="1:8" s="210" customFormat="1">
      <c r="A1405" s="201"/>
      <c r="B1405" s="201"/>
      <c r="C1405" s="202"/>
      <c r="D1405" s="262"/>
      <c r="E1405" s="201"/>
      <c r="F1405" s="292"/>
      <c r="G1405" s="258"/>
      <c r="H1405" s="292"/>
    </row>
    <row r="1406" spans="1:8" s="210" customFormat="1">
      <c r="A1406" s="201"/>
      <c r="B1406" s="201"/>
      <c r="C1406" s="202"/>
      <c r="D1406" s="262"/>
      <c r="E1406" s="201"/>
      <c r="F1406" s="292"/>
      <c r="G1406" s="258"/>
      <c r="H1406" s="292"/>
    </row>
    <row r="1407" spans="1:8" s="210" customFormat="1">
      <c r="A1407" s="201"/>
      <c r="B1407" s="201"/>
      <c r="C1407" s="202"/>
      <c r="D1407" s="262"/>
      <c r="E1407" s="201"/>
      <c r="F1407" s="292"/>
      <c r="G1407" s="258"/>
      <c r="H1407" s="292"/>
    </row>
    <row r="1408" spans="1:8" s="210" customFormat="1">
      <c r="A1408" s="201"/>
      <c r="B1408" s="201"/>
      <c r="C1408" s="202"/>
      <c r="D1408" s="262"/>
      <c r="E1408" s="201"/>
      <c r="F1408" s="292"/>
      <c r="G1408" s="258"/>
      <c r="H1408" s="292"/>
    </row>
    <row r="1409" spans="1:8" s="210" customFormat="1">
      <c r="A1409" s="201"/>
      <c r="B1409" s="201"/>
      <c r="C1409" s="202"/>
      <c r="D1409" s="262"/>
      <c r="E1409" s="201"/>
      <c r="F1409" s="292"/>
      <c r="G1409" s="258"/>
      <c r="H1409" s="292"/>
    </row>
    <row r="1410" spans="1:8" s="210" customFormat="1">
      <c r="A1410" s="201"/>
      <c r="B1410" s="201"/>
      <c r="C1410" s="202"/>
      <c r="D1410" s="262"/>
      <c r="E1410" s="201"/>
      <c r="F1410" s="292"/>
      <c r="G1410" s="258"/>
      <c r="H1410" s="292"/>
    </row>
    <row r="1411" spans="1:8" s="210" customFormat="1">
      <c r="A1411" s="201"/>
      <c r="B1411" s="201"/>
      <c r="C1411" s="202"/>
      <c r="D1411" s="262"/>
      <c r="E1411" s="201"/>
      <c r="F1411" s="292"/>
      <c r="G1411" s="258"/>
      <c r="H1411" s="292"/>
    </row>
    <row r="1412" spans="1:8" s="210" customFormat="1">
      <c r="A1412" s="201"/>
      <c r="B1412" s="201"/>
      <c r="C1412" s="202"/>
      <c r="D1412" s="262"/>
      <c r="E1412" s="201"/>
      <c r="F1412" s="292"/>
      <c r="G1412" s="258"/>
      <c r="H1412" s="292"/>
    </row>
    <row r="1413" spans="1:8" s="210" customFormat="1">
      <c r="A1413" s="201"/>
      <c r="B1413" s="201"/>
      <c r="C1413" s="202"/>
      <c r="D1413" s="262"/>
      <c r="E1413" s="201"/>
      <c r="F1413" s="292"/>
      <c r="G1413" s="258"/>
      <c r="H1413" s="292"/>
    </row>
    <row r="1414" spans="1:8" s="210" customFormat="1">
      <c r="A1414" s="201"/>
      <c r="B1414" s="201"/>
      <c r="C1414" s="202"/>
      <c r="D1414" s="262"/>
      <c r="E1414" s="201"/>
      <c r="F1414" s="292"/>
      <c r="G1414" s="258"/>
      <c r="H1414" s="292"/>
    </row>
    <row r="1415" spans="1:8" s="210" customFormat="1">
      <c r="A1415" s="201"/>
      <c r="B1415" s="201"/>
      <c r="C1415" s="202"/>
      <c r="D1415" s="262"/>
      <c r="E1415" s="201"/>
      <c r="F1415" s="292"/>
      <c r="G1415" s="258"/>
      <c r="H1415" s="292"/>
    </row>
    <row r="1416" spans="1:8" s="210" customFormat="1">
      <c r="A1416" s="201"/>
      <c r="B1416" s="201"/>
      <c r="C1416" s="202"/>
      <c r="D1416" s="262"/>
      <c r="E1416" s="201"/>
      <c r="F1416" s="292"/>
      <c r="G1416" s="258"/>
      <c r="H1416" s="292"/>
    </row>
    <row r="1417" spans="1:8" s="210" customFormat="1">
      <c r="A1417" s="201"/>
      <c r="B1417" s="201"/>
      <c r="C1417" s="202"/>
      <c r="D1417" s="262"/>
      <c r="E1417" s="201"/>
      <c r="F1417" s="292"/>
      <c r="G1417" s="258"/>
      <c r="H1417" s="292"/>
    </row>
    <row r="1418" spans="1:8" s="210" customFormat="1">
      <c r="A1418" s="201"/>
      <c r="B1418" s="201"/>
      <c r="C1418" s="202"/>
      <c r="D1418" s="262"/>
      <c r="E1418" s="201"/>
      <c r="F1418" s="292"/>
      <c r="G1418" s="258"/>
      <c r="H1418" s="292"/>
    </row>
    <row r="1419" spans="1:8" s="210" customFormat="1">
      <c r="A1419" s="201"/>
      <c r="B1419" s="201"/>
      <c r="C1419" s="202"/>
      <c r="D1419" s="262"/>
      <c r="E1419" s="201"/>
      <c r="F1419" s="292"/>
      <c r="G1419" s="258"/>
      <c r="H1419" s="292"/>
    </row>
    <row r="1420" spans="1:8" s="210" customFormat="1">
      <c r="A1420" s="201"/>
      <c r="B1420" s="201"/>
      <c r="C1420" s="202"/>
      <c r="D1420" s="262"/>
      <c r="E1420" s="201"/>
      <c r="F1420" s="292"/>
      <c r="G1420" s="258"/>
      <c r="H1420" s="292"/>
    </row>
    <row r="1421" spans="1:8" s="210" customFormat="1">
      <c r="A1421" s="201"/>
      <c r="B1421" s="201"/>
      <c r="C1421" s="202"/>
      <c r="D1421" s="262"/>
      <c r="E1421" s="201"/>
      <c r="F1421" s="292"/>
      <c r="G1421" s="258"/>
      <c r="H1421" s="292"/>
    </row>
    <row r="1422" spans="1:8" s="210" customFormat="1">
      <c r="A1422" s="201"/>
      <c r="B1422" s="201"/>
      <c r="C1422" s="202"/>
      <c r="D1422" s="262"/>
      <c r="E1422" s="201"/>
      <c r="F1422" s="292"/>
      <c r="G1422" s="258"/>
      <c r="H1422" s="292"/>
    </row>
    <row r="1423" spans="1:8" s="210" customFormat="1">
      <c r="A1423" s="201"/>
      <c r="B1423" s="201"/>
      <c r="C1423" s="202"/>
      <c r="D1423" s="262"/>
      <c r="E1423" s="201"/>
      <c r="F1423" s="292"/>
      <c r="G1423" s="258"/>
      <c r="H1423" s="292"/>
    </row>
    <row r="1424" spans="1:8" s="210" customFormat="1">
      <c r="A1424" s="201"/>
      <c r="B1424" s="201"/>
      <c r="C1424" s="202"/>
      <c r="D1424" s="262"/>
      <c r="E1424" s="201"/>
      <c r="F1424" s="292"/>
      <c r="G1424" s="258"/>
      <c r="H1424" s="292"/>
    </row>
    <row r="1425" spans="1:8" s="210" customFormat="1">
      <c r="A1425" s="201"/>
      <c r="B1425" s="201"/>
      <c r="C1425" s="202"/>
      <c r="D1425" s="262"/>
      <c r="E1425" s="201"/>
      <c r="F1425" s="292"/>
      <c r="G1425" s="258"/>
      <c r="H1425" s="292"/>
    </row>
    <row r="1426" spans="1:8" s="210" customFormat="1">
      <c r="A1426" s="201"/>
      <c r="B1426" s="201"/>
      <c r="C1426" s="202"/>
      <c r="D1426" s="262"/>
      <c r="E1426" s="201"/>
      <c r="F1426" s="292"/>
      <c r="G1426" s="258"/>
      <c r="H1426" s="292"/>
    </row>
    <row r="1427" spans="1:8" s="210" customFormat="1">
      <c r="A1427" s="201"/>
      <c r="B1427" s="201"/>
      <c r="C1427" s="202"/>
      <c r="D1427" s="262"/>
      <c r="E1427" s="201"/>
      <c r="F1427" s="292"/>
      <c r="G1427" s="258"/>
      <c r="H1427" s="292"/>
    </row>
    <row r="1428" spans="1:8" s="210" customFormat="1">
      <c r="A1428" s="201"/>
      <c r="B1428" s="201"/>
      <c r="C1428" s="202"/>
      <c r="D1428" s="262"/>
      <c r="E1428" s="201"/>
      <c r="F1428" s="292"/>
      <c r="G1428" s="258"/>
      <c r="H1428" s="292"/>
    </row>
    <row r="1429" spans="1:8" s="210" customFormat="1">
      <c r="A1429" s="201"/>
      <c r="B1429" s="201"/>
      <c r="C1429" s="202"/>
      <c r="D1429" s="262"/>
      <c r="E1429" s="201"/>
      <c r="F1429" s="292"/>
      <c r="G1429" s="258"/>
      <c r="H1429" s="292"/>
    </row>
    <row r="1430" spans="1:8" s="210" customFormat="1">
      <c r="A1430" s="201"/>
      <c r="B1430" s="201"/>
      <c r="C1430" s="202"/>
      <c r="D1430" s="262"/>
      <c r="E1430" s="201"/>
      <c r="F1430" s="292"/>
      <c r="G1430" s="258"/>
      <c r="H1430" s="292"/>
    </row>
    <row r="1431" spans="1:8" s="210" customFormat="1">
      <c r="A1431" s="201"/>
      <c r="B1431" s="201"/>
      <c r="C1431" s="202"/>
      <c r="D1431" s="262"/>
      <c r="E1431" s="201"/>
      <c r="F1431" s="292"/>
      <c r="G1431" s="258"/>
      <c r="H1431" s="292"/>
    </row>
    <row r="1432" spans="1:8" s="210" customFormat="1">
      <c r="A1432" s="201"/>
      <c r="B1432" s="201"/>
      <c r="C1432" s="202"/>
      <c r="D1432" s="262"/>
      <c r="E1432" s="201"/>
      <c r="F1432" s="292"/>
      <c r="G1432" s="258"/>
      <c r="H1432" s="292"/>
    </row>
    <row r="1433" spans="1:8" s="210" customFormat="1">
      <c r="A1433" s="201"/>
      <c r="B1433" s="201"/>
      <c r="C1433" s="202"/>
      <c r="D1433" s="262"/>
      <c r="E1433" s="201"/>
      <c r="F1433" s="292"/>
      <c r="G1433" s="258"/>
      <c r="H1433" s="292"/>
    </row>
    <row r="1434" spans="1:8" s="210" customFormat="1">
      <c r="A1434" s="201"/>
      <c r="B1434" s="201"/>
      <c r="C1434" s="202"/>
      <c r="D1434" s="262"/>
      <c r="E1434" s="201"/>
      <c r="F1434" s="292"/>
      <c r="G1434" s="258"/>
      <c r="H1434" s="292"/>
    </row>
    <row r="1435" spans="1:8" s="210" customFormat="1">
      <c r="A1435" s="201"/>
      <c r="B1435" s="201"/>
      <c r="C1435" s="202"/>
      <c r="D1435" s="262"/>
      <c r="E1435" s="201"/>
      <c r="F1435" s="292"/>
      <c r="G1435" s="258"/>
      <c r="H1435" s="292"/>
    </row>
    <row r="1436" spans="1:8" s="210" customFormat="1">
      <c r="A1436" s="201"/>
      <c r="B1436" s="201"/>
      <c r="C1436" s="202"/>
      <c r="D1436" s="262"/>
      <c r="E1436" s="201"/>
      <c r="F1436" s="292"/>
      <c r="G1436" s="258"/>
      <c r="H1436" s="292"/>
    </row>
    <row r="1437" spans="1:8" s="210" customFormat="1">
      <c r="A1437" s="201"/>
      <c r="B1437" s="201"/>
      <c r="C1437" s="202"/>
      <c r="D1437" s="262"/>
      <c r="E1437" s="201"/>
      <c r="F1437" s="292"/>
      <c r="G1437" s="258"/>
      <c r="H1437" s="292"/>
    </row>
    <row r="1438" spans="1:8" s="210" customFormat="1">
      <c r="A1438" s="201"/>
      <c r="B1438" s="201"/>
      <c r="C1438" s="202"/>
      <c r="D1438" s="262"/>
      <c r="E1438" s="201"/>
      <c r="F1438" s="292"/>
      <c r="G1438" s="258"/>
      <c r="H1438" s="292"/>
    </row>
    <row r="1439" spans="1:8" s="210" customFormat="1">
      <c r="A1439" s="201"/>
      <c r="B1439" s="201"/>
      <c r="C1439" s="202"/>
      <c r="D1439" s="262"/>
      <c r="E1439" s="201"/>
      <c r="F1439" s="292"/>
      <c r="G1439" s="258"/>
      <c r="H1439" s="292"/>
    </row>
    <row r="1440" spans="1:8" s="210" customFormat="1">
      <c r="A1440" s="201"/>
      <c r="B1440" s="201"/>
      <c r="C1440" s="202"/>
      <c r="D1440" s="262"/>
      <c r="E1440" s="201"/>
      <c r="F1440" s="292"/>
      <c r="G1440" s="258"/>
      <c r="H1440" s="292"/>
    </row>
    <row r="1441" spans="1:8" s="210" customFormat="1">
      <c r="A1441" s="201"/>
      <c r="B1441" s="201"/>
      <c r="C1441" s="202"/>
      <c r="D1441" s="262"/>
      <c r="E1441" s="201"/>
      <c r="F1441" s="292"/>
      <c r="G1441" s="258"/>
      <c r="H1441" s="292"/>
    </row>
    <row r="1442" spans="1:8" s="210" customFormat="1">
      <c r="A1442" s="201"/>
      <c r="B1442" s="201"/>
      <c r="C1442" s="202"/>
      <c r="D1442" s="262"/>
      <c r="E1442" s="201"/>
      <c r="F1442" s="292"/>
      <c r="G1442" s="258"/>
      <c r="H1442" s="292"/>
    </row>
    <row r="1443" spans="1:8" s="210" customFormat="1">
      <c r="A1443" s="201"/>
      <c r="B1443" s="201"/>
      <c r="C1443" s="202"/>
      <c r="D1443" s="262"/>
      <c r="E1443" s="201"/>
      <c r="F1443" s="292"/>
      <c r="G1443" s="258"/>
      <c r="H1443" s="292"/>
    </row>
    <row r="1444" spans="1:8" s="210" customFormat="1">
      <c r="A1444" s="201"/>
      <c r="B1444" s="201"/>
      <c r="C1444" s="202"/>
      <c r="D1444" s="262"/>
      <c r="E1444" s="201"/>
      <c r="F1444" s="292"/>
      <c r="G1444" s="258"/>
      <c r="H1444" s="292"/>
    </row>
    <row r="1445" spans="1:8" s="210" customFormat="1">
      <c r="A1445" s="201"/>
      <c r="B1445" s="201"/>
      <c r="C1445" s="202"/>
      <c r="D1445" s="262"/>
      <c r="E1445" s="201"/>
      <c r="F1445" s="292"/>
      <c r="G1445" s="258"/>
      <c r="H1445" s="292"/>
    </row>
    <row r="1446" spans="1:8" s="210" customFormat="1">
      <c r="A1446" s="201"/>
      <c r="B1446" s="201"/>
      <c r="C1446" s="202"/>
      <c r="D1446" s="262"/>
      <c r="E1446" s="201"/>
      <c r="F1446" s="292"/>
      <c r="G1446" s="258"/>
      <c r="H1446" s="292"/>
    </row>
    <row r="1447" spans="1:8" s="210" customFormat="1">
      <c r="A1447" s="201"/>
      <c r="B1447" s="201"/>
      <c r="C1447" s="202"/>
      <c r="D1447" s="262"/>
      <c r="E1447" s="201"/>
      <c r="F1447" s="292"/>
      <c r="G1447" s="258"/>
      <c r="H1447" s="292"/>
    </row>
    <row r="1448" spans="1:8" s="210" customFormat="1">
      <c r="A1448" s="201"/>
      <c r="B1448" s="201"/>
      <c r="C1448" s="202"/>
      <c r="D1448" s="262"/>
      <c r="E1448" s="201"/>
      <c r="F1448" s="292"/>
      <c r="G1448" s="258"/>
      <c r="H1448" s="292"/>
    </row>
    <row r="1449" spans="1:8" s="210" customFormat="1">
      <c r="A1449" s="201"/>
      <c r="B1449" s="201"/>
      <c r="C1449" s="202"/>
      <c r="D1449" s="262"/>
      <c r="E1449" s="201"/>
      <c r="F1449" s="292"/>
      <c r="G1449" s="258"/>
      <c r="H1449" s="292"/>
    </row>
    <row r="1450" spans="1:8" s="210" customFormat="1">
      <c r="A1450" s="201"/>
      <c r="B1450" s="201"/>
      <c r="C1450" s="202"/>
      <c r="D1450" s="262"/>
      <c r="E1450" s="201"/>
      <c r="F1450" s="292"/>
      <c r="G1450" s="258"/>
      <c r="H1450" s="292"/>
    </row>
    <row r="1451" spans="1:8" s="210" customFormat="1">
      <c r="A1451" s="201"/>
      <c r="B1451" s="201"/>
      <c r="C1451" s="202"/>
      <c r="D1451" s="262"/>
      <c r="E1451" s="201"/>
      <c r="F1451" s="292"/>
      <c r="G1451" s="258"/>
      <c r="H1451" s="292"/>
    </row>
    <row r="1452" spans="1:8" s="210" customFormat="1">
      <c r="A1452" s="201"/>
      <c r="B1452" s="201"/>
      <c r="C1452" s="202"/>
      <c r="D1452" s="262"/>
      <c r="E1452" s="201"/>
      <c r="F1452" s="292"/>
      <c r="G1452" s="258"/>
      <c r="H1452" s="292"/>
    </row>
    <row r="1453" spans="1:8" s="210" customFormat="1">
      <c r="A1453" s="201"/>
      <c r="B1453" s="201"/>
      <c r="C1453" s="202"/>
      <c r="D1453" s="262"/>
      <c r="E1453" s="201"/>
      <c r="F1453" s="292"/>
      <c r="G1453" s="258"/>
      <c r="H1453" s="292"/>
    </row>
    <row r="1454" spans="1:8" s="210" customFormat="1">
      <c r="A1454" s="201"/>
      <c r="B1454" s="201"/>
      <c r="C1454" s="202"/>
      <c r="D1454" s="262"/>
      <c r="E1454" s="201"/>
      <c r="F1454" s="292"/>
      <c r="G1454" s="258"/>
      <c r="H1454" s="292"/>
    </row>
    <row r="1455" spans="1:8" s="210" customFormat="1">
      <c r="A1455" s="201"/>
      <c r="B1455" s="201"/>
      <c r="C1455" s="202"/>
      <c r="D1455" s="262"/>
      <c r="E1455" s="201"/>
      <c r="F1455" s="292"/>
      <c r="G1455" s="258"/>
      <c r="H1455" s="292"/>
    </row>
    <row r="1456" spans="1:8" s="210" customFormat="1">
      <c r="A1456" s="201"/>
      <c r="B1456" s="201"/>
      <c r="C1456" s="202"/>
      <c r="D1456" s="262"/>
      <c r="E1456" s="201"/>
      <c r="F1456" s="292"/>
      <c r="G1456" s="258"/>
      <c r="H1456" s="292"/>
    </row>
    <row r="1457" spans="1:8" s="210" customFormat="1">
      <c r="A1457" s="201"/>
      <c r="B1457" s="201"/>
      <c r="C1457" s="202"/>
      <c r="D1457" s="262"/>
      <c r="E1457" s="201"/>
      <c r="F1457" s="292"/>
      <c r="G1457" s="258"/>
      <c r="H1457" s="292"/>
    </row>
    <row r="1458" spans="1:8" s="210" customFormat="1">
      <c r="A1458" s="201"/>
      <c r="B1458" s="201"/>
      <c r="C1458" s="202"/>
      <c r="D1458" s="262"/>
      <c r="E1458" s="201"/>
      <c r="F1458" s="292"/>
      <c r="G1458" s="258"/>
      <c r="H1458" s="292"/>
    </row>
    <row r="1459" spans="1:8" s="210" customFormat="1">
      <c r="A1459" s="201"/>
      <c r="B1459" s="201"/>
      <c r="C1459" s="202"/>
      <c r="D1459" s="262"/>
      <c r="E1459" s="201"/>
      <c r="F1459" s="292"/>
      <c r="G1459" s="258"/>
      <c r="H1459" s="292"/>
    </row>
    <row r="1460" spans="1:8" s="210" customFormat="1">
      <c r="A1460" s="201"/>
      <c r="B1460" s="201"/>
      <c r="C1460" s="202"/>
      <c r="D1460" s="262"/>
      <c r="E1460" s="201"/>
      <c r="F1460" s="292"/>
      <c r="G1460" s="258"/>
      <c r="H1460" s="292"/>
    </row>
    <row r="1461" spans="1:8" s="210" customFormat="1">
      <c r="A1461" s="201"/>
      <c r="B1461" s="201"/>
      <c r="C1461" s="202"/>
      <c r="D1461" s="262"/>
      <c r="E1461" s="201"/>
      <c r="F1461" s="292"/>
      <c r="G1461" s="258"/>
      <c r="H1461" s="292"/>
    </row>
    <row r="1462" spans="1:8" s="210" customFormat="1">
      <c r="A1462" s="201"/>
      <c r="B1462" s="201"/>
      <c r="C1462" s="202"/>
      <c r="D1462" s="262"/>
      <c r="E1462" s="201"/>
      <c r="F1462" s="292"/>
      <c r="G1462" s="258"/>
      <c r="H1462" s="292"/>
    </row>
    <row r="1463" spans="1:8" s="210" customFormat="1">
      <c r="A1463" s="201"/>
      <c r="B1463" s="201"/>
      <c r="C1463" s="202"/>
      <c r="D1463" s="262"/>
      <c r="E1463" s="201"/>
      <c r="F1463" s="292"/>
      <c r="G1463" s="258"/>
      <c r="H1463" s="292"/>
    </row>
    <row r="1464" spans="1:8" s="210" customFormat="1">
      <c r="A1464" s="201"/>
      <c r="B1464" s="201"/>
      <c r="C1464" s="202"/>
      <c r="D1464" s="262"/>
      <c r="E1464" s="201"/>
      <c r="F1464" s="292"/>
      <c r="G1464" s="258"/>
      <c r="H1464" s="292"/>
    </row>
    <row r="1465" spans="1:8" s="210" customFormat="1">
      <c r="A1465" s="201"/>
      <c r="B1465" s="201"/>
      <c r="C1465" s="202"/>
      <c r="D1465" s="262"/>
      <c r="E1465" s="201"/>
      <c r="F1465" s="292"/>
      <c r="G1465" s="258"/>
      <c r="H1465" s="292"/>
    </row>
    <row r="1466" spans="1:8" s="210" customFormat="1">
      <c r="A1466" s="201"/>
      <c r="B1466" s="201"/>
      <c r="C1466" s="202"/>
      <c r="D1466" s="262"/>
      <c r="E1466" s="201"/>
      <c r="F1466" s="292"/>
      <c r="G1466" s="258"/>
      <c r="H1466" s="292"/>
    </row>
    <row r="1467" spans="1:8" s="210" customFormat="1">
      <c r="A1467" s="201"/>
      <c r="B1467" s="201"/>
      <c r="C1467" s="202"/>
      <c r="D1467" s="262"/>
      <c r="E1467" s="201"/>
      <c r="F1467" s="292"/>
      <c r="G1467" s="258"/>
      <c r="H1467" s="292"/>
    </row>
    <row r="1468" spans="1:8" s="210" customFormat="1">
      <c r="A1468" s="201"/>
      <c r="B1468" s="201"/>
      <c r="C1468" s="202"/>
      <c r="D1468" s="262"/>
      <c r="E1468" s="201"/>
      <c r="F1468" s="292"/>
      <c r="G1468" s="258"/>
      <c r="H1468" s="292"/>
    </row>
    <row r="1469" spans="1:8" s="210" customFormat="1">
      <c r="A1469" s="201"/>
      <c r="B1469" s="201"/>
      <c r="C1469" s="202"/>
      <c r="D1469" s="262"/>
      <c r="E1469" s="201"/>
      <c r="F1469" s="292"/>
      <c r="G1469" s="258"/>
      <c r="H1469" s="292"/>
    </row>
    <row r="1470" spans="1:8" s="210" customFormat="1">
      <c r="A1470" s="201"/>
      <c r="B1470" s="201"/>
      <c r="C1470" s="202"/>
      <c r="D1470" s="262"/>
      <c r="E1470" s="201"/>
      <c r="F1470" s="292"/>
      <c r="G1470" s="258"/>
      <c r="H1470" s="292"/>
    </row>
    <row r="1471" spans="1:8" s="210" customFormat="1">
      <c r="A1471" s="201"/>
      <c r="B1471" s="201"/>
      <c r="C1471" s="202"/>
      <c r="D1471" s="262"/>
      <c r="E1471" s="201"/>
      <c r="F1471" s="292"/>
      <c r="G1471" s="258"/>
      <c r="H1471" s="292"/>
    </row>
    <row r="1472" spans="1:8" s="210" customFormat="1">
      <c r="A1472" s="201"/>
      <c r="B1472" s="201"/>
      <c r="C1472" s="202"/>
      <c r="D1472" s="262"/>
      <c r="E1472" s="201"/>
      <c r="F1472" s="292"/>
      <c r="G1472" s="258"/>
      <c r="H1472" s="292"/>
    </row>
    <row r="1473" spans="1:8" s="210" customFormat="1">
      <c r="A1473" s="201"/>
      <c r="B1473" s="201"/>
      <c r="C1473" s="202"/>
      <c r="D1473" s="262"/>
      <c r="E1473" s="201"/>
      <c r="F1473" s="292"/>
      <c r="G1473" s="258"/>
      <c r="H1473" s="292"/>
    </row>
    <row r="1474" spans="1:8" s="210" customFormat="1">
      <c r="A1474" s="201"/>
      <c r="B1474" s="201"/>
      <c r="C1474" s="202"/>
      <c r="D1474" s="262"/>
      <c r="E1474" s="201"/>
      <c r="F1474" s="292"/>
      <c r="G1474" s="258"/>
      <c r="H1474" s="292"/>
    </row>
    <row r="1475" spans="1:8" s="210" customFormat="1">
      <c r="A1475" s="201"/>
      <c r="B1475" s="201"/>
      <c r="C1475" s="202"/>
      <c r="D1475" s="262"/>
      <c r="E1475" s="201"/>
      <c r="F1475" s="292"/>
      <c r="G1475" s="258"/>
      <c r="H1475" s="292"/>
    </row>
    <row r="1476" spans="1:8" s="210" customFormat="1">
      <c r="A1476" s="201"/>
      <c r="B1476" s="201"/>
      <c r="C1476" s="202"/>
      <c r="D1476" s="262"/>
      <c r="E1476" s="201"/>
      <c r="F1476" s="292"/>
      <c r="G1476" s="258"/>
      <c r="H1476" s="292"/>
    </row>
    <row r="1477" spans="1:8" s="210" customFormat="1">
      <c r="A1477" s="201"/>
      <c r="B1477" s="201"/>
      <c r="C1477" s="202"/>
      <c r="D1477" s="262"/>
      <c r="E1477" s="201"/>
      <c r="F1477" s="292"/>
      <c r="G1477" s="258"/>
      <c r="H1477" s="292"/>
    </row>
    <row r="1478" spans="1:8" s="210" customFormat="1">
      <c r="A1478" s="201"/>
      <c r="B1478" s="201"/>
      <c r="C1478" s="202"/>
      <c r="D1478" s="262"/>
      <c r="E1478" s="201"/>
      <c r="F1478" s="292"/>
      <c r="G1478" s="258"/>
      <c r="H1478" s="292"/>
    </row>
    <row r="1479" spans="1:8" s="210" customFormat="1">
      <c r="A1479" s="201"/>
      <c r="B1479" s="201"/>
      <c r="C1479" s="202"/>
      <c r="D1479" s="262"/>
      <c r="E1479" s="201"/>
      <c r="F1479" s="292"/>
      <c r="G1479" s="258"/>
      <c r="H1479" s="292"/>
    </row>
    <row r="1480" spans="1:8" s="210" customFormat="1">
      <c r="A1480" s="201"/>
      <c r="B1480" s="201"/>
      <c r="C1480" s="202"/>
      <c r="D1480" s="262"/>
      <c r="E1480" s="201"/>
      <c r="F1480" s="292"/>
      <c r="G1480" s="258"/>
      <c r="H1480" s="292"/>
    </row>
    <row r="1481" spans="1:8" s="210" customFormat="1">
      <c r="A1481" s="201"/>
      <c r="B1481" s="201"/>
      <c r="C1481" s="202"/>
      <c r="D1481" s="262"/>
      <c r="E1481" s="201"/>
      <c r="F1481" s="292"/>
      <c r="G1481" s="258"/>
      <c r="H1481" s="292"/>
    </row>
    <row r="1482" spans="1:8" s="210" customFormat="1">
      <c r="A1482" s="201"/>
      <c r="B1482" s="201"/>
      <c r="C1482" s="202"/>
      <c r="D1482" s="262"/>
      <c r="E1482" s="201"/>
      <c r="F1482" s="292"/>
      <c r="G1482" s="258"/>
      <c r="H1482" s="292"/>
    </row>
    <row r="1483" spans="1:8" s="210" customFormat="1">
      <c r="A1483" s="201"/>
      <c r="B1483" s="201"/>
      <c r="C1483" s="202"/>
      <c r="D1483" s="262"/>
      <c r="E1483" s="201"/>
      <c r="F1483" s="292"/>
      <c r="G1483" s="258"/>
      <c r="H1483" s="292"/>
    </row>
    <row r="1484" spans="1:8" s="210" customFormat="1">
      <c r="A1484" s="201"/>
      <c r="B1484" s="201"/>
      <c r="C1484" s="202"/>
      <c r="D1484" s="262"/>
      <c r="E1484" s="201"/>
      <c r="F1484" s="292"/>
      <c r="G1484" s="258"/>
      <c r="H1484" s="292"/>
    </row>
    <row r="1485" spans="1:8" s="210" customFormat="1">
      <c r="A1485" s="201"/>
      <c r="B1485" s="201"/>
      <c r="C1485" s="202"/>
      <c r="D1485" s="262"/>
      <c r="E1485" s="201"/>
      <c r="F1485" s="292"/>
      <c r="G1485" s="258"/>
      <c r="H1485" s="292"/>
    </row>
    <row r="1486" spans="1:8" s="210" customFormat="1">
      <c r="A1486" s="201"/>
      <c r="B1486" s="201"/>
      <c r="C1486" s="202"/>
      <c r="D1486" s="262"/>
      <c r="E1486" s="201"/>
      <c r="F1486" s="292"/>
      <c r="G1486" s="258"/>
      <c r="H1486" s="292"/>
    </row>
    <row r="1487" spans="1:8" s="210" customFormat="1">
      <c r="A1487" s="201"/>
      <c r="B1487" s="201"/>
      <c r="C1487" s="202"/>
      <c r="D1487" s="262"/>
      <c r="E1487" s="201"/>
      <c r="F1487" s="292"/>
      <c r="G1487" s="258"/>
      <c r="H1487" s="292"/>
    </row>
    <row r="1488" spans="1:8" s="210" customFormat="1">
      <c r="A1488" s="201"/>
      <c r="B1488" s="201"/>
      <c r="C1488" s="202"/>
      <c r="D1488" s="262"/>
      <c r="E1488" s="201"/>
      <c r="F1488" s="292"/>
      <c r="G1488" s="258"/>
      <c r="H1488" s="292"/>
    </row>
    <row r="1489" spans="1:8" s="210" customFormat="1">
      <c r="A1489" s="201"/>
      <c r="B1489" s="201"/>
      <c r="C1489" s="202"/>
      <c r="D1489" s="262"/>
      <c r="E1489" s="201"/>
      <c r="F1489" s="292"/>
      <c r="G1489" s="258"/>
      <c r="H1489" s="292"/>
    </row>
    <row r="1490" spans="1:8" s="210" customFormat="1">
      <c r="A1490" s="201"/>
      <c r="B1490" s="201"/>
      <c r="C1490" s="202"/>
      <c r="D1490" s="262"/>
      <c r="E1490" s="201"/>
      <c r="F1490" s="292"/>
      <c r="G1490" s="258"/>
      <c r="H1490" s="292"/>
    </row>
    <row r="1491" spans="1:8" s="210" customFormat="1">
      <c r="A1491" s="201"/>
      <c r="B1491" s="201"/>
      <c r="C1491" s="202"/>
      <c r="D1491" s="262"/>
      <c r="E1491" s="201"/>
      <c r="F1491" s="292"/>
      <c r="G1491" s="258"/>
      <c r="H1491" s="292"/>
    </row>
    <row r="1492" spans="1:8" s="210" customFormat="1">
      <c r="A1492" s="201"/>
      <c r="B1492" s="201"/>
      <c r="C1492" s="202"/>
      <c r="D1492" s="262"/>
      <c r="E1492" s="201"/>
      <c r="F1492" s="292"/>
      <c r="G1492" s="258"/>
      <c r="H1492" s="292"/>
    </row>
    <row r="1493" spans="1:8" s="210" customFormat="1">
      <c r="A1493" s="201"/>
      <c r="B1493" s="201"/>
      <c r="C1493" s="202"/>
      <c r="D1493" s="262"/>
      <c r="E1493" s="201"/>
      <c r="F1493" s="292"/>
      <c r="G1493" s="258"/>
      <c r="H1493" s="292"/>
    </row>
    <row r="1494" spans="1:8" s="210" customFormat="1">
      <c r="A1494" s="201"/>
      <c r="B1494" s="201"/>
      <c r="C1494" s="202"/>
      <c r="D1494" s="262"/>
      <c r="E1494" s="201"/>
      <c r="F1494" s="292"/>
      <c r="G1494" s="258"/>
      <c r="H1494" s="292"/>
    </row>
    <row r="1495" spans="1:8" s="210" customFormat="1">
      <c r="A1495" s="201"/>
      <c r="B1495" s="201"/>
      <c r="C1495" s="202"/>
      <c r="D1495" s="262"/>
      <c r="E1495" s="201"/>
      <c r="F1495" s="292"/>
      <c r="G1495" s="258"/>
      <c r="H1495" s="292"/>
    </row>
    <row r="1496" spans="1:8" s="210" customFormat="1">
      <c r="A1496" s="201"/>
      <c r="B1496" s="201"/>
      <c r="C1496" s="202"/>
      <c r="D1496" s="262"/>
      <c r="E1496" s="201"/>
      <c r="F1496" s="292"/>
      <c r="G1496" s="258"/>
      <c r="H1496" s="292"/>
    </row>
    <row r="1497" spans="1:8" s="210" customFormat="1">
      <c r="A1497" s="201"/>
      <c r="B1497" s="201"/>
      <c r="C1497" s="202"/>
      <c r="D1497" s="262"/>
      <c r="E1497" s="201"/>
      <c r="F1497" s="292"/>
      <c r="G1497" s="258"/>
      <c r="H1497" s="292"/>
    </row>
    <row r="1498" spans="1:8" s="210" customFormat="1">
      <c r="A1498" s="201"/>
      <c r="B1498" s="201"/>
      <c r="C1498" s="202"/>
      <c r="D1498" s="262"/>
      <c r="E1498" s="201"/>
      <c r="F1498" s="292"/>
      <c r="G1498" s="258"/>
      <c r="H1498" s="292"/>
    </row>
    <row r="1499" spans="1:8" s="210" customFormat="1">
      <c r="A1499" s="201"/>
      <c r="B1499" s="201"/>
      <c r="C1499" s="202"/>
      <c r="D1499" s="262"/>
      <c r="E1499" s="201"/>
      <c r="F1499" s="292"/>
      <c r="G1499" s="258"/>
      <c r="H1499" s="292"/>
    </row>
    <row r="1500" spans="1:8" s="210" customFormat="1">
      <c r="A1500" s="201"/>
      <c r="B1500" s="201"/>
      <c r="C1500" s="202"/>
      <c r="D1500" s="262"/>
      <c r="E1500" s="201"/>
      <c r="F1500" s="292"/>
      <c r="G1500" s="258"/>
      <c r="H1500" s="292"/>
    </row>
    <row r="1501" spans="1:8" s="210" customFormat="1">
      <c r="A1501" s="201"/>
      <c r="B1501" s="201"/>
      <c r="C1501" s="202"/>
      <c r="D1501" s="262"/>
      <c r="E1501" s="201"/>
      <c r="F1501" s="292"/>
      <c r="G1501" s="258"/>
      <c r="H1501" s="292"/>
    </row>
    <row r="1502" spans="1:8" s="210" customFormat="1">
      <c r="A1502" s="201"/>
      <c r="B1502" s="201"/>
      <c r="C1502" s="202"/>
      <c r="D1502" s="262"/>
      <c r="E1502" s="201"/>
      <c r="F1502" s="292"/>
      <c r="G1502" s="258"/>
      <c r="H1502" s="292"/>
    </row>
    <row r="1503" spans="1:8" s="210" customFormat="1">
      <c r="A1503" s="201"/>
      <c r="B1503" s="201"/>
      <c r="C1503" s="202"/>
      <c r="D1503" s="262"/>
      <c r="E1503" s="201"/>
      <c r="F1503" s="292"/>
      <c r="G1503" s="258"/>
      <c r="H1503" s="292"/>
    </row>
    <row r="1504" spans="1:8" s="210" customFormat="1">
      <c r="A1504" s="201"/>
      <c r="B1504" s="201"/>
      <c r="C1504" s="202"/>
      <c r="D1504" s="262"/>
      <c r="E1504" s="201"/>
      <c r="F1504" s="292"/>
      <c r="G1504" s="258"/>
      <c r="H1504" s="292"/>
    </row>
    <row r="1505" spans="1:8" s="210" customFormat="1">
      <c r="A1505" s="201"/>
      <c r="B1505" s="201"/>
      <c r="C1505" s="202"/>
      <c r="D1505" s="262"/>
      <c r="E1505" s="201"/>
      <c r="F1505" s="292"/>
      <c r="G1505" s="258"/>
      <c r="H1505" s="292"/>
    </row>
    <row r="1506" spans="1:8" s="210" customFormat="1">
      <c r="A1506" s="201"/>
      <c r="B1506" s="201"/>
      <c r="C1506" s="202"/>
      <c r="D1506" s="262"/>
      <c r="E1506" s="201"/>
      <c r="F1506" s="292"/>
      <c r="G1506" s="258"/>
      <c r="H1506" s="292"/>
    </row>
    <row r="1507" spans="1:8" s="210" customFormat="1">
      <c r="A1507" s="201"/>
      <c r="B1507" s="201"/>
      <c r="C1507" s="202"/>
      <c r="D1507" s="262"/>
      <c r="E1507" s="201"/>
      <c r="F1507" s="292"/>
      <c r="G1507" s="258"/>
      <c r="H1507" s="292"/>
    </row>
    <row r="1508" spans="1:8" s="210" customFormat="1">
      <c r="A1508" s="201"/>
      <c r="B1508" s="201"/>
      <c r="C1508" s="202"/>
      <c r="D1508" s="262"/>
      <c r="E1508" s="201"/>
      <c r="F1508" s="292"/>
      <c r="G1508" s="258"/>
      <c r="H1508" s="292"/>
    </row>
    <row r="1509" spans="1:8" s="210" customFormat="1">
      <c r="A1509" s="201"/>
      <c r="B1509" s="201"/>
      <c r="C1509" s="202"/>
      <c r="D1509" s="262"/>
      <c r="E1509" s="201"/>
      <c r="F1509" s="292"/>
      <c r="G1509" s="258"/>
      <c r="H1509" s="292"/>
    </row>
    <row r="1510" spans="1:8" s="210" customFormat="1">
      <c r="A1510" s="201"/>
      <c r="B1510" s="201"/>
      <c r="C1510" s="202"/>
      <c r="D1510" s="262"/>
      <c r="E1510" s="201"/>
      <c r="F1510" s="292"/>
      <c r="G1510" s="258"/>
      <c r="H1510" s="292"/>
    </row>
    <row r="1511" spans="1:8" s="210" customFormat="1">
      <c r="A1511" s="201"/>
      <c r="B1511" s="201"/>
      <c r="C1511" s="202"/>
      <c r="D1511" s="262"/>
      <c r="E1511" s="201"/>
      <c r="F1511" s="292"/>
      <c r="G1511" s="258"/>
      <c r="H1511" s="292"/>
    </row>
    <row r="1512" spans="1:8" s="210" customFormat="1">
      <c r="A1512" s="201"/>
      <c r="B1512" s="201"/>
      <c r="C1512" s="202"/>
      <c r="D1512" s="262"/>
      <c r="E1512" s="201"/>
      <c r="F1512" s="292"/>
      <c r="G1512" s="258"/>
      <c r="H1512" s="292"/>
    </row>
    <row r="1513" spans="1:8" s="210" customFormat="1">
      <c r="A1513" s="201"/>
      <c r="B1513" s="201"/>
      <c r="C1513" s="202"/>
      <c r="D1513" s="262"/>
      <c r="E1513" s="201"/>
      <c r="F1513" s="292"/>
      <c r="G1513" s="258"/>
      <c r="H1513" s="292"/>
    </row>
    <row r="1514" spans="1:8" s="210" customFormat="1">
      <c r="A1514" s="201"/>
      <c r="B1514" s="201"/>
      <c r="C1514" s="202"/>
      <c r="D1514" s="262"/>
      <c r="E1514" s="201"/>
      <c r="F1514" s="292"/>
      <c r="G1514" s="258"/>
      <c r="H1514" s="292"/>
    </row>
    <row r="1515" spans="1:8" s="210" customFormat="1">
      <c r="A1515" s="201"/>
      <c r="B1515" s="201"/>
      <c r="C1515" s="202"/>
      <c r="D1515" s="262"/>
      <c r="E1515" s="201"/>
      <c r="F1515" s="292"/>
      <c r="G1515" s="258"/>
      <c r="H1515" s="292"/>
    </row>
    <row r="1516" spans="1:8" s="210" customFormat="1">
      <c r="A1516" s="201"/>
      <c r="B1516" s="201"/>
      <c r="C1516" s="202"/>
      <c r="D1516" s="262"/>
      <c r="E1516" s="201"/>
      <c r="F1516" s="292"/>
      <c r="G1516" s="258"/>
      <c r="H1516" s="292"/>
    </row>
    <row r="1517" spans="1:8" s="210" customFormat="1">
      <c r="A1517" s="201"/>
      <c r="B1517" s="201"/>
      <c r="C1517" s="202"/>
      <c r="D1517" s="262"/>
      <c r="E1517" s="201"/>
      <c r="F1517" s="292"/>
      <c r="G1517" s="258"/>
      <c r="H1517" s="292"/>
    </row>
    <row r="1518" spans="1:8" s="210" customFormat="1">
      <c r="A1518" s="201"/>
      <c r="B1518" s="201"/>
      <c r="C1518" s="202"/>
      <c r="D1518" s="262"/>
      <c r="E1518" s="201"/>
      <c r="F1518" s="292"/>
      <c r="G1518" s="258"/>
      <c r="H1518" s="292"/>
    </row>
    <row r="1519" spans="1:8" s="210" customFormat="1">
      <c r="A1519" s="201"/>
      <c r="B1519" s="201"/>
      <c r="C1519" s="202"/>
      <c r="D1519" s="262"/>
      <c r="E1519" s="201"/>
      <c r="F1519" s="292"/>
      <c r="G1519" s="258"/>
      <c r="H1519" s="292"/>
    </row>
    <row r="1520" spans="1:8" s="210" customFormat="1">
      <c r="A1520" s="201"/>
      <c r="B1520" s="201"/>
      <c r="C1520" s="202"/>
      <c r="D1520" s="262"/>
      <c r="E1520" s="201"/>
      <c r="F1520" s="292"/>
      <c r="G1520" s="258"/>
      <c r="H1520" s="292"/>
    </row>
    <row r="1521" spans="1:8" s="210" customFormat="1">
      <c r="A1521" s="201"/>
      <c r="B1521" s="201"/>
      <c r="C1521" s="202"/>
      <c r="D1521" s="262"/>
      <c r="E1521" s="201"/>
      <c r="F1521" s="292"/>
      <c r="G1521" s="258"/>
      <c r="H1521" s="292"/>
    </row>
    <row r="1522" spans="1:8" s="210" customFormat="1">
      <c r="A1522" s="201"/>
      <c r="B1522" s="201"/>
      <c r="C1522" s="202"/>
      <c r="D1522" s="262"/>
      <c r="E1522" s="201"/>
      <c r="F1522" s="292"/>
      <c r="G1522" s="258"/>
      <c r="H1522" s="292"/>
    </row>
    <row r="1523" spans="1:8" s="210" customFormat="1">
      <c r="A1523" s="201"/>
      <c r="B1523" s="201"/>
      <c r="C1523" s="202"/>
      <c r="D1523" s="262"/>
      <c r="E1523" s="201"/>
      <c r="F1523" s="292"/>
      <c r="G1523" s="258"/>
      <c r="H1523" s="292"/>
    </row>
    <row r="1524" spans="1:8" s="210" customFormat="1">
      <c r="A1524" s="201"/>
      <c r="B1524" s="201"/>
      <c r="C1524" s="202"/>
      <c r="D1524" s="262"/>
      <c r="E1524" s="201"/>
      <c r="F1524" s="292"/>
      <c r="G1524" s="258"/>
      <c r="H1524" s="292"/>
    </row>
    <row r="1525" spans="1:8" s="210" customFormat="1">
      <c r="A1525" s="201"/>
      <c r="B1525" s="201"/>
      <c r="C1525" s="202"/>
      <c r="D1525" s="262"/>
      <c r="E1525" s="201"/>
      <c r="F1525" s="292"/>
      <c r="G1525" s="258"/>
      <c r="H1525" s="292"/>
    </row>
    <row r="1526" spans="1:8" s="210" customFormat="1">
      <c r="A1526" s="201"/>
      <c r="B1526" s="201"/>
      <c r="C1526" s="202"/>
      <c r="D1526" s="262"/>
      <c r="E1526" s="201"/>
      <c r="F1526" s="292"/>
      <c r="G1526" s="258"/>
      <c r="H1526" s="292"/>
    </row>
    <row r="1527" spans="1:8" s="210" customFormat="1">
      <c r="A1527" s="201"/>
      <c r="B1527" s="201"/>
      <c r="C1527" s="202"/>
      <c r="D1527" s="262"/>
      <c r="E1527" s="201"/>
      <c r="F1527" s="292"/>
      <c r="G1527" s="258"/>
      <c r="H1527" s="292"/>
    </row>
    <row r="1528" spans="1:8" s="210" customFormat="1">
      <c r="A1528" s="201"/>
      <c r="B1528" s="201"/>
      <c r="C1528" s="202"/>
      <c r="D1528" s="262"/>
      <c r="E1528" s="201"/>
      <c r="F1528" s="292"/>
      <c r="G1528" s="258"/>
      <c r="H1528" s="292"/>
    </row>
    <row r="1529" spans="1:8" s="210" customFormat="1">
      <c r="A1529" s="201"/>
      <c r="B1529" s="201"/>
      <c r="C1529" s="202"/>
      <c r="D1529" s="262"/>
      <c r="E1529" s="201"/>
      <c r="F1529" s="292"/>
      <c r="G1529" s="258"/>
      <c r="H1529" s="292"/>
    </row>
    <row r="1530" spans="1:8" s="210" customFormat="1">
      <c r="A1530" s="201"/>
      <c r="B1530" s="201"/>
      <c r="C1530" s="202"/>
      <c r="D1530" s="262"/>
      <c r="E1530" s="201"/>
      <c r="F1530" s="292"/>
      <c r="G1530" s="258"/>
      <c r="H1530" s="292"/>
    </row>
    <row r="1531" spans="1:8" s="210" customFormat="1">
      <c r="A1531" s="201"/>
      <c r="B1531" s="201"/>
      <c r="C1531" s="202"/>
      <c r="D1531" s="262"/>
      <c r="E1531" s="201"/>
      <c r="F1531" s="292"/>
      <c r="G1531" s="258"/>
      <c r="H1531" s="292"/>
    </row>
    <row r="1532" spans="1:8" s="210" customFormat="1">
      <c r="A1532" s="201"/>
      <c r="B1532" s="201"/>
      <c r="C1532" s="202"/>
      <c r="D1532" s="262"/>
      <c r="E1532" s="201"/>
      <c r="F1532" s="292"/>
      <c r="G1532" s="258"/>
      <c r="H1532" s="292"/>
    </row>
    <row r="1533" spans="1:8" s="210" customFormat="1">
      <c r="A1533" s="201"/>
      <c r="B1533" s="201"/>
      <c r="C1533" s="202"/>
      <c r="D1533" s="262"/>
      <c r="E1533" s="201"/>
      <c r="F1533" s="292"/>
      <c r="G1533" s="258"/>
      <c r="H1533" s="292"/>
    </row>
    <row r="1534" spans="1:8" s="210" customFormat="1">
      <c r="A1534" s="201"/>
      <c r="B1534" s="201"/>
      <c r="C1534" s="202"/>
      <c r="D1534" s="262"/>
      <c r="E1534" s="201"/>
      <c r="F1534" s="292"/>
      <c r="G1534" s="258"/>
      <c r="H1534" s="292"/>
    </row>
    <row r="1535" spans="1:8" s="210" customFormat="1">
      <c r="A1535" s="201"/>
      <c r="B1535" s="201"/>
      <c r="C1535" s="202"/>
      <c r="D1535" s="262"/>
      <c r="E1535" s="201"/>
      <c r="F1535" s="292"/>
      <c r="G1535" s="258"/>
      <c r="H1535" s="292"/>
    </row>
    <row r="1536" spans="1:8" s="210" customFormat="1">
      <c r="A1536" s="201"/>
      <c r="B1536" s="201"/>
      <c r="C1536" s="202"/>
      <c r="D1536" s="262"/>
      <c r="E1536" s="201"/>
      <c r="F1536" s="292"/>
      <c r="G1536" s="258"/>
      <c r="H1536" s="292"/>
    </row>
    <row r="1537" spans="1:8" s="210" customFormat="1">
      <c r="A1537" s="201"/>
      <c r="B1537" s="201"/>
      <c r="C1537" s="202"/>
      <c r="D1537" s="262"/>
      <c r="E1537" s="201"/>
      <c r="F1537" s="292"/>
      <c r="G1537" s="258"/>
      <c r="H1537" s="292"/>
    </row>
    <row r="1538" spans="1:8" s="210" customFormat="1">
      <c r="A1538" s="201"/>
      <c r="B1538" s="201"/>
      <c r="C1538" s="202"/>
      <c r="D1538" s="262"/>
      <c r="E1538" s="201"/>
      <c r="F1538" s="292"/>
      <c r="G1538" s="258"/>
      <c r="H1538" s="292"/>
    </row>
    <row r="1539" spans="1:8" s="210" customFormat="1">
      <c r="A1539" s="201"/>
      <c r="B1539" s="201"/>
      <c r="C1539" s="202"/>
      <c r="D1539" s="262"/>
      <c r="E1539" s="201"/>
      <c r="F1539" s="292"/>
      <c r="G1539" s="258"/>
      <c r="H1539" s="292"/>
    </row>
    <row r="1540" spans="1:8" s="210" customFormat="1">
      <c r="A1540" s="201"/>
      <c r="B1540" s="201"/>
      <c r="C1540" s="202"/>
      <c r="D1540" s="262"/>
      <c r="E1540" s="201"/>
      <c r="F1540" s="292"/>
      <c r="G1540" s="258"/>
      <c r="H1540" s="292"/>
    </row>
    <row r="1541" spans="1:8" s="210" customFormat="1">
      <c r="A1541" s="201"/>
      <c r="B1541" s="201"/>
      <c r="C1541" s="202"/>
      <c r="D1541" s="262"/>
      <c r="E1541" s="201"/>
      <c r="F1541" s="292"/>
      <c r="G1541" s="258"/>
      <c r="H1541" s="292"/>
    </row>
    <row r="1542" spans="1:8" s="210" customFormat="1">
      <c r="A1542" s="201"/>
      <c r="B1542" s="201"/>
      <c r="C1542" s="202"/>
      <c r="D1542" s="262"/>
      <c r="E1542" s="201"/>
      <c r="F1542" s="292"/>
      <c r="G1542" s="258"/>
      <c r="H1542" s="292"/>
    </row>
    <row r="1543" spans="1:8" s="210" customFormat="1">
      <c r="A1543" s="201"/>
      <c r="B1543" s="201"/>
      <c r="C1543" s="202"/>
      <c r="D1543" s="262"/>
      <c r="E1543" s="201"/>
      <c r="F1543" s="292"/>
      <c r="G1543" s="258"/>
      <c r="H1543" s="292"/>
    </row>
    <row r="1544" spans="1:8" s="210" customFormat="1">
      <c r="A1544" s="201"/>
      <c r="B1544" s="201"/>
      <c r="C1544" s="202"/>
      <c r="D1544" s="262"/>
      <c r="E1544" s="201"/>
      <c r="F1544" s="292"/>
      <c r="G1544" s="258"/>
      <c r="H1544" s="292"/>
    </row>
    <row r="1545" spans="1:8" s="210" customFormat="1">
      <c r="A1545" s="201"/>
      <c r="B1545" s="201"/>
      <c r="C1545" s="202"/>
      <c r="D1545" s="262"/>
      <c r="E1545" s="201"/>
      <c r="F1545" s="292"/>
      <c r="G1545" s="258"/>
      <c r="H1545" s="292"/>
    </row>
    <row r="1546" spans="1:8" s="210" customFormat="1">
      <c r="A1546" s="201"/>
      <c r="B1546" s="201"/>
      <c r="C1546" s="202"/>
      <c r="D1546" s="262"/>
      <c r="E1546" s="201"/>
      <c r="F1546" s="292"/>
      <c r="G1546" s="258"/>
      <c r="H1546" s="292"/>
    </row>
    <row r="1547" spans="1:8" s="210" customFormat="1">
      <c r="A1547" s="201"/>
      <c r="B1547" s="201"/>
      <c r="C1547" s="202"/>
      <c r="D1547" s="262"/>
      <c r="E1547" s="201"/>
      <c r="F1547" s="292"/>
      <c r="G1547" s="258"/>
      <c r="H1547" s="292"/>
    </row>
    <row r="1548" spans="1:8" s="210" customFormat="1">
      <c r="A1548" s="201"/>
      <c r="B1548" s="201"/>
      <c r="C1548" s="202"/>
      <c r="D1548" s="262"/>
      <c r="E1548" s="201"/>
      <c r="F1548" s="292"/>
      <c r="G1548" s="258"/>
      <c r="H1548" s="292"/>
    </row>
    <row r="1549" spans="1:8" s="210" customFormat="1">
      <c r="A1549" s="201"/>
      <c r="B1549" s="201"/>
      <c r="C1549" s="202"/>
      <c r="D1549" s="262"/>
      <c r="E1549" s="201"/>
      <c r="F1549" s="292"/>
      <c r="G1549" s="258"/>
      <c r="H1549" s="292"/>
    </row>
    <row r="1550" spans="1:8" s="210" customFormat="1">
      <c r="A1550" s="201"/>
      <c r="B1550" s="201"/>
      <c r="C1550" s="202"/>
      <c r="D1550" s="262"/>
      <c r="E1550" s="201"/>
      <c r="F1550" s="292"/>
      <c r="G1550" s="258"/>
      <c r="H1550" s="292"/>
    </row>
    <row r="1551" spans="1:8" s="210" customFormat="1">
      <c r="A1551" s="201"/>
      <c r="B1551" s="201"/>
      <c r="C1551" s="202"/>
      <c r="D1551" s="262"/>
      <c r="E1551" s="201"/>
      <c r="F1551" s="292"/>
      <c r="G1551" s="258"/>
      <c r="H1551" s="292"/>
    </row>
    <row r="1552" spans="1:8" s="210" customFormat="1">
      <c r="A1552" s="201"/>
      <c r="B1552" s="201"/>
      <c r="C1552" s="202"/>
      <c r="D1552" s="262"/>
      <c r="E1552" s="201"/>
      <c r="F1552" s="292"/>
      <c r="G1552" s="258"/>
      <c r="H1552" s="292"/>
    </row>
    <row r="1553" spans="1:8" s="210" customFormat="1">
      <c r="A1553" s="201"/>
      <c r="B1553" s="201"/>
      <c r="C1553" s="202"/>
      <c r="D1553" s="262"/>
      <c r="E1553" s="201"/>
      <c r="F1553" s="292"/>
      <c r="G1553" s="258"/>
      <c r="H1553" s="292"/>
    </row>
    <row r="1554" spans="1:8" s="210" customFormat="1">
      <c r="A1554" s="201"/>
      <c r="B1554" s="201"/>
      <c r="C1554" s="202"/>
      <c r="D1554" s="262"/>
      <c r="E1554" s="201"/>
      <c r="F1554" s="292"/>
      <c r="G1554" s="258"/>
      <c r="H1554" s="292"/>
    </row>
    <row r="1555" spans="1:8" s="210" customFormat="1">
      <c r="A1555" s="201"/>
      <c r="B1555" s="201"/>
      <c r="C1555" s="202"/>
      <c r="D1555" s="262"/>
      <c r="E1555" s="201"/>
      <c r="F1555" s="292"/>
      <c r="G1555" s="258"/>
      <c r="H1555" s="292"/>
    </row>
    <row r="1556" spans="1:8" s="210" customFormat="1">
      <c r="A1556" s="201"/>
      <c r="B1556" s="201"/>
      <c r="C1556" s="202"/>
      <c r="D1556" s="262"/>
      <c r="E1556" s="201"/>
      <c r="F1556" s="292"/>
      <c r="G1556" s="258"/>
      <c r="H1556" s="292"/>
    </row>
    <row r="1557" spans="1:8" s="210" customFormat="1">
      <c r="A1557" s="201"/>
      <c r="B1557" s="201"/>
      <c r="C1557" s="202"/>
      <c r="D1557" s="262"/>
      <c r="E1557" s="201"/>
      <c r="F1557" s="292"/>
      <c r="G1557" s="258"/>
      <c r="H1557" s="292"/>
    </row>
    <row r="1558" spans="1:8" s="210" customFormat="1">
      <c r="A1558" s="201"/>
      <c r="B1558" s="201"/>
      <c r="C1558" s="202"/>
      <c r="D1558" s="262"/>
      <c r="E1558" s="201"/>
      <c r="F1558" s="292"/>
      <c r="G1558" s="258"/>
      <c r="H1558" s="292"/>
    </row>
    <row r="1559" spans="1:8" s="210" customFormat="1">
      <c r="A1559" s="201"/>
      <c r="B1559" s="201"/>
      <c r="C1559" s="202"/>
      <c r="D1559" s="262"/>
      <c r="E1559" s="201"/>
      <c r="F1559" s="292"/>
      <c r="G1559" s="258"/>
      <c r="H1559" s="292"/>
    </row>
    <row r="1560" spans="1:8" s="210" customFormat="1">
      <c r="A1560" s="201"/>
      <c r="B1560" s="201"/>
      <c r="C1560" s="202"/>
      <c r="D1560" s="262"/>
      <c r="E1560" s="201"/>
      <c r="F1560" s="292"/>
      <c r="G1560" s="258"/>
      <c r="H1560" s="292"/>
    </row>
    <row r="1561" spans="1:8" s="210" customFormat="1">
      <c r="A1561" s="201"/>
      <c r="B1561" s="201"/>
      <c r="C1561" s="202"/>
      <c r="D1561" s="262"/>
      <c r="E1561" s="201"/>
      <c r="F1561" s="292"/>
      <c r="G1561" s="258"/>
      <c r="H1561" s="292"/>
    </row>
    <row r="1562" spans="1:8" s="210" customFormat="1">
      <c r="A1562" s="201"/>
      <c r="B1562" s="201"/>
      <c r="C1562" s="202"/>
      <c r="D1562" s="262"/>
      <c r="E1562" s="201"/>
      <c r="F1562" s="292"/>
      <c r="G1562" s="258"/>
      <c r="H1562" s="292"/>
    </row>
    <row r="1563" spans="1:8" s="210" customFormat="1">
      <c r="A1563" s="201"/>
      <c r="B1563" s="201"/>
      <c r="C1563" s="202"/>
      <c r="D1563" s="262"/>
      <c r="E1563" s="201"/>
      <c r="F1563" s="292"/>
      <c r="G1563" s="258"/>
      <c r="H1563" s="292"/>
    </row>
    <row r="1564" spans="1:8" s="210" customFormat="1">
      <c r="A1564" s="201"/>
      <c r="B1564" s="201"/>
      <c r="C1564" s="202"/>
      <c r="D1564" s="262"/>
      <c r="E1564" s="201"/>
      <c r="F1564" s="292"/>
      <c r="G1564" s="258"/>
      <c r="H1564" s="292"/>
    </row>
    <row r="1565" spans="1:8" s="210" customFormat="1">
      <c r="A1565" s="201"/>
      <c r="B1565" s="201"/>
      <c r="C1565" s="202"/>
      <c r="D1565" s="262"/>
      <c r="E1565" s="201"/>
      <c r="F1565" s="292"/>
      <c r="G1565" s="258"/>
      <c r="H1565" s="292"/>
    </row>
    <row r="1566" spans="1:8" s="210" customFormat="1">
      <c r="A1566" s="201"/>
      <c r="B1566" s="201"/>
      <c r="C1566" s="202"/>
      <c r="D1566" s="262"/>
      <c r="E1566" s="201"/>
      <c r="F1566" s="292"/>
      <c r="G1566" s="258"/>
      <c r="H1566" s="292"/>
    </row>
    <row r="1567" spans="1:8" s="210" customFormat="1">
      <c r="A1567" s="201"/>
      <c r="B1567" s="201"/>
      <c r="C1567" s="202"/>
      <c r="D1567" s="262"/>
      <c r="E1567" s="201"/>
      <c r="F1567" s="292"/>
      <c r="G1567" s="258"/>
      <c r="H1567" s="292"/>
    </row>
    <row r="1568" spans="1:8" s="210" customFormat="1">
      <c r="A1568" s="201"/>
      <c r="B1568" s="201"/>
      <c r="C1568" s="202"/>
      <c r="D1568" s="262"/>
      <c r="E1568" s="201"/>
      <c r="F1568" s="292"/>
      <c r="G1568" s="258"/>
      <c r="H1568" s="292"/>
    </row>
    <row r="1569" spans="1:8" s="210" customFormat="1">
      <c r="A1569" s="201"/>
      <c r="B1569" s="201"/>
      <c r="C1569" s="202"/>
      <c r="D1569" s="262"/>
      <c r="E1569" s="201"/>
      <c r="F1569" s="292"/>
      <c r="G1569" s="258"/>
      <c r="H1569" s="292"/>
    </row>
    <row r="1570" spans="1:8" s="210" customFormat="1">
      <c r="A1570" s="201"/>
      <c r="B1570" s="201"/>
      <c r="C1570" s="202"/>
      <c r="D1570" s="262"/>
      <c r="E1570" s="201"/>
      <c r="F1570" s="292"/>
      <c r="G1570" s="258"/>
      <c r="H1570" s="292"/>
    </row>
    <row r="1571" spans="1:8" s="210" customFormat="1">
      <c r="A1571" s="201"/>
      <c r="B1571" s="201"/>
      <c r="C1571" s="202"/>
      <c r="D1571" s="262"/>
      <c r="E1571" s="201"/>
      <c r="F1571" s="292"/>
      <c r="G1571" s="258"/>
      <c r="H1571" s="292"/>
    </row>
    <row r="1572" spans="1:8" s="210" customFormat="1">
      <c r="A1572" s="201"/>
      <c r="B1572" s="201"/>
      <c r="C1572" s="202"/>
      <c r="D1572" s="262"/>
      <c r="E1572" s="201"/>
      <c r="F1572" s="292"/>
      <c r="G1572" s="258"/>
      <c r="H1572" s="292"/>
    </row>
    <row r="1573" spans="1:8" s="210" customFormat="1">
      <c r="A1573" s="201"/>
      <c r="B1573" s="201"/>
      <c r="C1573" s="202"/>
      <c r="D1573" s="262"/>
      <c r="E1573" s="201"/>
      <c r="F1573" s="292"/>
      <c r="G1573" s="258"/>
      <c r="H1573" s="292"/>
    </row>
    <row r="1574" spans="1:8" s="210" customFormat="1">
      <c r="A1574" s="201"/>
      <c r="B1574" s="201"/>
      <c r="C1574" s="202"/>
      <c r="D1574" s="262"/>
      <c r="E1574" s="201"/>
      <c r="F1574" s="292"/>
      <c r="G1574" s="258"/>
      <c r="H1574" s="292"/>
    </row>
    <row r="1575" spans="1:8" s="210" customFormat="1">
      <c r="A1575" s="201"/>
      <c r="B1575" s="201"/>
      <c r="C1575" s="202"/>
      <c r="D1575" s="262"/>
      <c r="E1575" s="201"/>
      <c r="F1575" s="292"/>
      <c r="G1575" s="258"/>
      <c r="H1575" s="292"/>
    </row>
    <row r="1576" spans="1:8" s="210" customFormat="1">
      <c r="A1576" s="201"/>
      <c r="B1576" s="201"/>
      <c r="C1576" s="202"/>
      <c r="D1576" s="262"/>
      <c r="E1576" s="201"/>
      <c r="F1576" s="292"/>
      <c r="G1576" s="258"/>
      <c r="H1576" s="292"/>
    </row>
    <row r="1577" spans="1:8" s="210" customFormat="1">
      <c r="A1577" s="201"/>
      <c r="B1577" s="201"/>
      <c r="C1577" s="202"/>
      <c r="D1577" s="262"/>
      <c r="E1577" s="201"/>
      <c r="F1577" s="292"/>
      <c r="G1577" s="258"/>
      <c r="H1577" s="292"/>
    </row>
    <row r="1578" spans="1:8" s="210" customFormat="1">
      <c r="A1578" s="201"/>
      <c r="B1578" s="201"/>
      <c r="C1578" s="202"/>
      <c r="D1578" s="262"/>
      <c r="E1578" s="201"/>
      <c r="F1578" s="292"/>
      <c r="G1578" s="258"/>
      <c r="H1578" s="292"/>
    </row>
    <row r="1579" spans="1:8" s="210" customFormat="1">
      <c r="A1579" s="201"/>
      <c r="B1579" s="201"/>
      <c r="C1579" s="202"/>
      <c r="D1579" s="262"/>
      <c r="E1579" s="201"/>
      <c r="F1579" s="292"/>
      <c r="G1579" s="258"/>
      <c r="H1579" s="292"/>
    </row>
    <row r="1580" spans="1:8" s="210" customFormat="1">
      <c r="A1580" s="201"/>
      <c r="B1580" s="201"/>
      <c r="C1580" s="202"/>
      <c r="D1580" s="262"/>
      <c r="E1580" s="201"/>
      <c r="F1580" s="292"/>
      <c r="G1580" s="258"/>
      <c r="H1580" s="292"/>
    </row>
    <row r="1581" spans="1:8" s="210" customFormat="1">
      <c r="A1581" s="201"/>
      <c r="B1581" s="201"/>
      <c r="C1581" s="202"/>
      <c r="D1581" s="262"/>
      <c r="E1581" s="201"/>
      <c r="F1581" s="292"/>
      <c r="G1581" s="258"/>
      <c r="H1581" s="292"/>
    </row>
    <row r="1582" spans="1:8" s="210" customFormat="1">
      <c r="A1582" s="201"/>
      <c r="B1582" s="201"/>
      <c r="C1582" s="202"/>
      <c r="D1582" s="262"/>
      <c r="E1582" s="201"/>
      <c r="F1582" s="292"/>
      <c r="G1582" s="258"/>
      <c r="H1582" s="292"/>
    </row>
    <row r="1583" spans="1:8" s="210" customFormat="1">
      <c r="A1583" s="201"/>
      <c r="B1583" s="201"/>
      <c r="C1583" s="202"/>
      <c r="D1583" s="262"/>
      <c r="E1583" s="201"/>
      <c r="F1583" s="292"/>
      <c r="G1583" s="258"/>
      <c r="H1583" s="292"/>
    </row>
    <row r="1584" spans="1:8" s="210" customFormat="1">
      <c r="A1584" s="201"/>
      <c r="B1584" s="201"/>
      <c r="C1584" s="202"/>
      <c r="D1584" s="262"/>
      <c r="E1584" s="201"/>
      <c r="F1584" s="292"/>
      <c r="G1584" s="258"/>
      <c r="H1584" s="292"/>
    </row>
    <row r="1585" spans="1:8" s="210" customFormat="1">
      <c r="A1585" s="201"/>
      <c r="B1585" s="201"/>
      <c r="C1585" s="202"/>
      <c r="D1585" s="262"/>
      <c r="E1585" s="201"/>
      <c r="F1585" s="292"/>
      <c r="G1585" s="258"/>
      <c r="H1585" s="292"/>
    </row>
    <row r="1586" spans="1:8" s="210" customFormat="1">
      <c r="A1586" s="201"/>
      <c r="B1586" s="201"/>
      <c r="C1586" s="202"/>
      <c r="D1586" s="262"/>
      <c r="E1586" s="201"/>
      <c r="F1586" s="292"/>
      <c r="G1586" s="258"/>
      <c r="H1586" s="292"/>
    </row>
    <row r="1587" spans="1:8" s="210" customFormat="1">
      <c r="A1587" s="201"/>
      <c r="B1587" s="201"/>
      <c r="C1587" s="202"/>
      <c r="D1587" s="262"/>
      <c r="E1587" s="201"/>
      <c r="F1587" s="292"/>
      <c r="G1587" s="258"/>
      <c r="H1587" s="292"/>
    </row>
    <row r="1588" spans="1:8" s="210" customFormat="1">
      <c r="A1588" s="201"/>
      <c r="B1588" s="201"/>
      <c r="C1588" s="202"/>
      <c r="D1588" s="262"/>
      <c r="E1588" s="201"/>
      <c r="F1588" s="292"/>
      <c r="G1588" s="258"/>
      <c r="H1588" s="292"/>
    </row>
    <row r="1589" spans="1:8" s="210" customFormat="1">
      <c r="A1589" s="201"/>
      <c r="B1589" s="201"/>
      <c r="C1589" s="202"/>
      <c r="D1589" s="262"/>
      <c r="E1589" s="201"/>
      <c r="F1589" s="292"/>
      <c r="G1589" s="258"/>
      <c r="H1589" s="292"/>
    </row>
    <row r="1590" spans="1:8" s="210" customFormat="1">
      <c r="A1590" s="201"/>
      <c r="B1590" s="201"/>
      <c r="C1590" s="202"/>
      <c r="D1590" s="262"/>
      <c r="E1590" s="201"/>
      <c r="F1590" s="292"/>
      <c r="G1590" s="258"/>
      <c r="H1590" s="292"/>
    </row>
    <row r="1591" spans="1:8" s="210" customFormat="1">
      <c r="A1591" s="201"/>
      <c r="B1591" s="201"/>
      <c r="C1591" s="202"/>
      <c r="D1591" s="262"/>
      <c r="E1591" s="201"/>
      <c r="F1591" s="292"/>
      <c r="G1591" s="258"/>
      <c r="H1591" s="292"/>
    </row>
    <row r="1592" spans="1:8" s="210" customFormat="1">
      <c r="A1592" s="201"/>
      <c r="B1592" s="201"/>
      <c r="C1592" s="202"/>
      <c r="D1592" s="262"/>
      <c r="E1592" s="201"/>
      <c r="F1592" s="292"/>
      <c r="G1592" s="258"/>
      <c r="H1592" s="292"/>
    </row>
    <row r="1593" spans="1:8" s="210" customFormat="1">
      <c r="A1593" s="201"/>
      <c r="B1593" s="201"/>
      <c r="C1593" s="202"/>
      <c r="D1593" s="262"/>
      <c r="E1593" s="201"/>
      <c r="F1593" s="292"/>
      <c r="G1593" s="258"/>
      <c r="H1593" s="292"/>
    </row>
    <row r="1594" spans="1:8" s="210" customFormat="1">
      <c r="A1594" s="201"/>
      <c r="B1594" s="201"/>
      <c r="C1594" s="202"/>
      <c r="D1594" s="262"/>
      <c r="E1594" s="201"/>
      <c r="F1594" s="292"/>
      <c r="G1594" s="258"/>
      <c r="H1594" s="292"/>
    </row>
    <row r="1595" spans="1:8" s="210" customFormat="1">
      <c r="A1595" s="201"/>
      <c r="B1595" s="201"/>
      <c r="C1595" s="202"/>
      <c r="D1595" s="262"/>
      <c r="E1595" s="201"/>
      <c r="F1595" s="292"/>
      <c r="G1595" s="258"/>
      <c r="H1595" s="292"/>
    </row>
    <row r="1596" spans="1:8" s="210" customFormat="1">
      <c r="A1596" s="201"/>
      <c r="B1596" s="201"/>
      <c r="C1596" s="202"/>
      <c r="D1596" s="262"/>
      <c r="E1596" s="201"/>
      <c r="F1596" s="292"/>
      <c r="G1596" s="258"/>
      <c r="H1596" s="292"/>
    </row>
    <row r="1597" spans="1:8" s="210" customFormat="1">
      <c r="A1597" s="201"/>
      <c r="B1597" s="201"/>
      <c r="C1597" s="202"/>
      <c r="D1597" s="262"/>
      <c r="E1597" s="201"/>
      <c r="F1597" s="292"/>
      <c r="G1597" s="258"/>
      <c r="H1597" s="292"/>
    </row>
    <row r="1598" spans="1:8" s="210" customFormat="1">
      <c r="A1598" s="201"/>
      <c r="B1598" s="201"/>
      <c r="C1598" s="202"/>
      <c r="D1598" s="262"/>
      <c r="E1598" s="201"/>
      <c r="F1598" s="292"/>
      <c r="G1598" s="258"/>
      <c r="H1598" s="292"/>
    </row>
    <row r="1599" spans="1:8" s="210" customFormat="1">
      <c r="A1599" s="201"/>
      <c r="B1599" s="201"/>
      <c r="C1599" s="202"/>
      <c r="D1599" s="262"/>
      <c r="E1599" s="201"/>
      <c r="F1599" s="292"/>
      <c r="G1599" s="258"/>
      <c r="H1599" s="292"/>
    </row>
    <row r="1600" spans="1:8" s="210" customFormat="1">
      <c r="A1600" s="201"/>
      <c r="B1600" s="201"/>
      <c r="C1600" s="202"/>
      <c r="D1600" s="262"/>
      <c r="E1600" s="201"/>
      <c r="F1600" s="292"/>
      <c r="G1600" s="258"/>
      <c r="H1600" s="292"/>
    </row>
    <row r="1601" spans="1:8" s="210" customFormat="1">
      <c r="A1601" s="201"/>
      <c r="B1601" s="201"/>
      <c r="C1601" s="202"/>
      <c r="D1601" s="262"/>
      <c r="E1601" s="201"/>
      <c r="F1601" s="292"/>
      <c r="G1601" s="258"/>
      <c r="H1601" s="292"/>
    </row>
    <row r="1602" spans="1:8" s="210" customFormat="1">
      <c r="A1602" s="201"/>
      <c r="B1602" s="201"/>
      <c r="C1602" s="202"/>
      <c r="D1602" s="262"/>
      <c r="E1602" s="201"/>
      <c r="F1602" s="292"/>
      <c r="G1602" s="258"/>
      <c r="H1602" s="292"/>
    </row>
    <row r="1603" spans="1:8" s="210" customFormat="1">
      <c r="A1603" s="201"/>
      <c r="B1603" s="201"/>
      <c r="C1603" s="202"/>
      <c r="D1603" s="262"/>
      <c r="E1603" s="201"/>
      <c r="F1603" s="292"/>
      <c r="G1603" s="258"/>
      <c r="H1603" s="292"/>
    </row>
    <row r="1604" spans="1:8" s="210" customFormat="1">
      <c r="A1604" s="201"/>
      <c r="B1604" s="201"/>
      <c r="C1604" s="202"/>
      <c r="D1604" s="262"/>
      <c r="E1604" s="201"/>
      <c r="F1604" s="292"/>
      <c r="G1604" s="258"/>
      <c r="H1604" s="292"/>
    </row>
    <row r="1605" spans="1:8" s="210" customFormat="1">
      <c r="A1605" s="201"/>
      <c r="B1605" s="201"/>
      <c r="C1605" s="202"/>
      <c r="D1605" s="262"/>
      <c r="E1605" s="201"/>
      <c r="F1605" s="292"/>
      <c r="G1605" s="258"/>
      <c r="H1605" s="292"/>
    </row>
    <row r="1606" spans="1:8" s="210" customFormat="1">
      <c r="A1606" s="201"/>
      <c r="B1606" s="201"/>
      <c r="C1606" s="202"/>
      <c r="D1606" s="262"/>
      <c r="E1606" s="201"/>
      <c r="F1606" s="292"/>
      <c r="G1606" s="258"/>
      <c r="H1606" s="292"/>
    </row>
    <row r="1607" spans="1:8" s="210" customFormat="1">
      <c r="A1607" s="201"/>
      <c r="B1607" s="201"/>
      <c r="C1607" s="202"/>
      <c r="D1607" s="262"/>
      <c r="E1607" s="201"/>
      <c r="F1607" s="292"/>
      <c r="G1607" s="258"/>
      <c r="H1607" s="292"/>
    </row>
    <row r="1608" spans="1:8" s="210" customFormat="1">
      <c r="A1608" s="201"/>
      <c r="B1608" s="201"/>
      <c r="C1608" s="202"/>
      <c r="D1608" s="262"/>
      <c r="E1608" s="201"/>
      <c r="F1608" s="292"/>
      <c r="G1608" s="258"/>
      <c r="H1608" s="292"/>
    </row>
    <row r="1609" spans="1:8" s="210" customFormat="1">
      <c r="A1609" s="201"/>
      <c r="B1609" s="201"/>
      <c r="C1609" s="202"/>
      <c r="D1609" s="262"/>
      <c r="E1609" s="201"/>
      <c r="F1609" s="292"/>
      <c r="G1609" s="258"/>
      <c r="H1609" s="292"/>
    </row>
    <row r="1610" spans="1:8" s="210" customFormat="1">
      <c r="A1610" s="201"/>
      <c r="B1610" s="201"/>
      <c r="C1610" s="202"/>
      <c r="D1610" s="262"/>
      <c r="E1610" s="201"/>
      <c r="F1610" s="292"/>
      <c r="G1610" s="258"/>
      <c r="H1610" s="292"/>
    </row>
    <row r="1611" spans="1:8" s="210" customFormat="1">
      <c r="A1611" s="201"/>
      <c r="B1611" s="201"/>
      <c r="C1611" s="202"/>
      <c r="D1611" s="262"/>
      <c r="E1611" s="201"/>
      <c r="F1611" s="292"/>
      <c r="G1611" s="258"/>
      <c r="H1611" s="292"/>
    </row>
    <row r="1612" spans="1:8" s="210" customFormat="1">
      <c r="A1612" s="201"/>
      <c r="B1612" s="201"/>
      <c r="C1612" s="202"/>
      <c r="D1612" s="262"/>
      <c r="E1612" s="201"/>
      <c r="F1612" s="292"/>
      <c r="G1612" s="258"/>
      <c r="H1612" s="292"/>
    </row>
    <row r="1613" spans="1:8" s="210" customFormat="1">
      <c r="A1613" s="201"/>
      <c r="B1613" s="201"/>
      <c r="C1613" s="202"/>
      <c r="D1613" s="262"/>
      <c r="E1613" s="201"/>
      <c r="F1613" s="292"/>
      <c r="G1613" s="258"/>
      <c r="H1613" s="292"/>
    </row>
    <row r="1614" spans="1:8" s="210" customFormat="1">
      <c r="A1614" s="201"/>
      <c r="B1614" s="201"/>
      <c r="C1614" s="202"/>
      <c r="D1614" s="262"/>
      <c r="E1614" s="201"/>
      <c r="F1614" s="292"/>
      <c r="G1614" s="258"/>
      <c r="H1614" s="292"/>
    </row>
    <row r="1615" spans="1:8" s="210" customFormat="1">
      <c r="A1615" s="201"/>
      <c r="B1615" s="201"/>
      <c r="C1615" s="202"/>
      <c r="D1615" s="262"/>
      <c r="E1615" s="201"/>
      <c r="F1615" s="292"/>
      <c r="G1615" s="258"/>
      <c r="H1615" s="292"/>
    </row>
    <row r="1616" spans="1:8" s="210" customFormat="1">
      <c r="A1616" s="201"/>
      <c r="B1616" s="201"/>
      <c r="C1616" s="202"/>
      <c r="D1616" s="262"/>
      <c r="E1616" s="201"/>
      <c r="F1616" s="292"/>
      <c r="G1616" s="258"/>
      <c r="H1616" s="292"/>
    </row>
    <row r="1617" spans="1:8" s="210" customFormat="1">
      <c r="A1617" s="201"/>
      <c r="B1617" s="201"/>
      <c r="C1617" s="202"/>
      <c r="D1617" s="262"/>
      <c r="E1617" s="201"/>
      <c r="F1617" s="292"/>
      <c r="G1617" s="258"/>
      <c r="H1617" s="292"/>
    </row>
    <row r="1618" spans="1:8" s="210" customFormat="1">
      <c r="A1618" s="201"/>
      <c r="B1618" s="201"/>
      <c r="C1618" s="202"/>
      <c r="D1618" s="262"/>
      <c r="E1618" s="201"/>
      <c r="F1618" s="292"/>
      <c r="G1618" s="258"/>
      <c r="H1618" s="292"/>
    </row>
    <row r="1619" spans="1:8" s="210" customFormat="1">
      <c r="A1619" s="201"/>
      <c r="B1619" s="201"/>
      <c r="C1619" s="202"/>
      <c r="D1619" s="262"/>
      <c r="E1619" s="201"/>
      <c r="F1619" s="292"/>
      <c r="G1619" s="258"/>
      <c r="H1619" s="292"/>
    </row>
    <row r="1620" spans="1:8" s="210" customFormat="1">
      <c r="A1620" s="201"/>
      <c r="B1620" s="201"/>
      <c r="C1620" s="202"/>
      <c r="D1620" s="262"/>
      <c r="E1620" s="201"/>
      <c r="F1620" s="292"/>
      <c r="G1620" s="258"/>
      <c r="H1620" s="292"/>
    </row>
    <row r="1621" spans="1:8" s="210" customFormat="1">
      <c r="A1621" s="201"/>
      <c r="B1621" s="201"/>
      <c r="C1621" s="202"/>
      <c r="D1621" s="262"/>
      <c r="E1621" s="201"/>
      <c r="F1621" s="292"/>
      <c r="G1621" s="258"/>
      <c r="H1621" s="292"/>
    </row>
    <row r="1622" spans="1:8" s="210" customFormat="1">
      <c r="A1622" s="201"/>
      <c r="B1622" s="201"/>
      <c r="C1622" s="202"/>
      <c r="D1622" s="262"/>
      <c r="E1622" s="201"/>
      <c r="F1622" s="292"/>
      <c r="G1622" s="258"/>
      <c r="H1622" s="292"/>
    </row>
    <row r="1623" spans="1:8" s="210" customFormat="1">
      <c r="A1623" s="201"/>
      <c r="B1623" s="201"/>
      <c r="C1623" s="202"/>
      <c r="D1623" s="262"/>
      <c r="E1623" s="201"/>
      <c r="F1623" s="292"/>
      <c r="G1623" s="258"/>
      <c r="H1623" s="292"/>
    </row>
    <row r="1624" spans="1:8" s="210" customFormat="1">
      <c r="A1624" s="201"/>
      <c r="B1624" s="201"/>
      <c r="C1624" s="202"/>
      <c r="D1624" s="262"/>
      <c r="E1624" s="201"/>
      <c r="F1624" s="292"/>
      <c r="G1624" s="258"/>
      <c r="H1624" s="292"/>
    </row>
    <row r="1625" spans="1:8" s="210" customFormat="1">
      <c r="A1625" s="201"/>
      <c r="B1625" s="201"/>
      <c r="C1625" s="202"/>
      <c r="D1625" s="262"/>
      <c r="E1625" s="201"/>
      <c r="F1625" s="292"/>
      <c r="G1625" s="258"/>
      <c r="H1625" s="292"/>
    </row>
    <row r="1626" spans="1:8" s="210" customFormat="1">
      <c r="A1626" s="201"/>
      <c r="B1626" s="201"/>
      <c r="C1626" s="202"/>
      <c r="D1626" s="262"/>
      <c r="E1626" s="201"/>
      <c r="F1626" s="292"/>
      <c r="G1626" s="258"/>
      <c r="H1626" s="292"/>
    </row>
    <row r="1627" spans="1:8" s="210" customFormat="1">
      <c r="A1627" s="201"/>
      <c r="B1627" s="201"/>
      <c r="C1627" s="202"/>
      <c r="D1627" s="262"/>
      <c r="E1627" s="201"/>
      <c r="F1627" s="292"/>
      <c r="G1627" s="258"/>
      <c r="H1627" s="292"/>
    </row>
    <row r="1628" spans="1:8" s="210" customFormat="1">
      <c r="A1628" s="201"/>
      <c r="B1628" s="201"/>
      <c r="C1628" s="202"/>
      <c r="D1628" s="262"/>
      <c r="E1628" s="201"/>
      <c r="F1628" s="292"/>
      <c r="G1628" s="258"/>
      <c r="H1628" s="292"/>
    </row>
    <row r="1629" spans="1:8" s="210" customFormat="1">
      <c r="A1629" s="201"/>
      <c r="B1629" s="201"/>
      <c r="C1629" s="202"/>
      <c r="D1629" s="262"/>
      <c r="E1629" s="201"/>
      <c r="F1629" s="292"/>
      <c r="G1629" s="258"/>
      <c r="H1629" s="292"/>
    </row>
    <row r="1630" spans="1:8" s="210" customFormat="1">
      <c r="A1630" s="201"/>
      <c r="B1630" s="201"/>
      <c r="C1630" s="202"/>
      <c r="D1630" s="262"/>
      <c r="E1630" s="201"/>
      <c r="F1630" s="292"/>
      <c r="G1630" s="258"/>
      <c r="H1630" s="292"/>
    </row>
    <row r="1631" spans="1:8" s="210" customFormat="1">
      <c r="A1631" s="201"/>
      <c r="B1631" s="201"/>
      <c r="C1631" s="202"/>
      <c r="D1631" s="262"/>
      <c r="E1631" s="201"/>
      <c r="F1631" s="292"/>
      <c r="G1631" s="258"/>
      <c r="H1631" s="292"/>
    </row>
    <row r="1632" spans="1:8" s="210" customFormat="1">
      <c r="A1632" s="201"/>
      <c r="B1632" s="201"/>
      <c r="C1632" s="202"/>
      <c r="D1632" s="262"/>
      <c r="E1632" s="201"/>
      <c r="F1632" s="292"/>
      <c r="G1632" s="258"/>
      <c r="H1632" s="292"/>
    </row>
    <row r="1633" spans="1:8" s="210" customFormat="1">
      <c r="A1633" s="201"/>
      <c r="B1633" s="201"/>
      <c r="C1633" s="202"/>
      <c r="D1633" s="262"/>
      <c r="E1633" s="201"/>
      <c r="F1633" s="292"/>
      <c r="G1633" s="258"/>
      <c r="H1633" s="292"/>
    </row>
    <row r="1634" spans="1:8" s="210" customFormat="1">
      <c r="A1634" s="201"/>
      <c r="B1634" s="201"/>
      <c r="C1634" s="202"/>
      <c r="D1634" s="262"/>
      <c r="E1634" s="201"/>
      <c r="F1634" s="292"/>
      <c r="G1634" s="258"/>
      <c r="H1634" s="292"/>
    </row>
    <row r="1635" spans="1:8" s="210" customFormat="1">
      <c r="A1635" s="201"/>
      <c r="B1635" s="201"/>
      <c r="C1635" s="202"/>
      <c r="D1635" s="262"/>
      <c r="E1635" s="201"/>
      <c r="F1635" s="292"/>
      <c r="G1635" s="258"/>
      <c r="H1635" s="292"/>
    </row>
    <row r="1636" spans="1:8" s="210" customFormat="1">
      <c r="A1636" s="201"/>
      <c r="B1636" s="201"/>
      <c r="C1636" s="202"/>
      <c r="D1636" s="262"/>
      <c r="E1636" s="201"/>
      <c r="F1636" s="292"/>
      <c r="G1636" s="258"/>
      <c r="H1636" s="292"/>
    </row>
    <row r="1637" spans="1:8" s="210" customFormat="1">
      <c r="A1637" s="201"/>
      <c r="B1637" s="201"/>
      <c r="C1637" s="202"/>
      <c r="D1637" s="262"/>
      <c r="E1637" s="201"/>
      <c r="F1637" s="292"/>
      <c r="G1637" s="258"/>
      <c r="H1637" s="292"/>
    </row>
    <row r="1638" spans="1:8" s="210" customFormat="1">
      <c r="A1638" s="201"/>
      <c r="B1638" s="201"/>
      <c r="C1638" s="202"/>
      <c r="D1638" s="262"/>
      <c r="E1638" s="201"/>
      <c r="F1638" s="292"/>
      <c r="G1638" s="258"/>
      <c r="H1638" s="292"/>
    </row>
    <row r="1639" spans="1:8" s="210" customFormat="1">
      <c r="A1639" s="201"/>
      <c r="B1639" s="201"/>
      <c r="C1639" s="202"/>
      <c r="D1639" s="262"/>
      <c r="E1639" s="201"/>
      <c r="F1639" s="292"/>
      <c r="G1639" s="258"/>
      <c r="H1639" s="292"/>
    </row>
    <row r="1640" spans="1:8" s="210" customFormat="1">
      <c r="A1640" s="201"/>
      <c r="B1640" s="201"/>
      <c r="C1640" s="202"/>
      <c r="D1640" s="262"/>
      <c r="E1640" s="201"/>
      <c r="F1640" s="292"/>
      <c r="G1640" s="258"/>
      <c r="H1640" s="292"/>
    </row>
    <row r="1641" spans="1:8" s="210" customFormat="1">
      <c r="A1641" s="201"/>
      <c r="B1641" s="201"/>
      <c r="C1641" s="202"/>
      <c r="D1641" s="262"/>
      <c r="E1641" s="201"/>
      <c r="F1641" s="292"/>
      <c r="G1641" s="258"/>
      <c r="H1641" s="292"/>
    </row>
    <row r="1642" spans="1:8" s="210" customFormat="1">
      <c r="A1642" s="201"/>
      <c r="B1642" s="201"/>
      <c r="C1642" s="202"/>
      <c r="D1642" s="262"/>
      <c r="E1642" s="201"/>
      <c r="F1642" s="292"/>
      <c r="G1642" s="258"/>
      <c r="H1642" s="292"/>
    </row>
    <row r="1643" spans="1:8" s="210" customFormat="1">
      <c r="A1643" s="201"/>
      <c r="B1643" s="201"/>
      <c r="C1643" s="202"/>
      <c r="D1643" s="262"/>
      <c r="E1643" s="201"/>
      <c r="F1643" s="292"/>
      <c r="G1643" s="258"/>
      <c r="H1643" s="292"/>
    </row>
    <row r="1644" spans="1:8" s="210" customFormat="1">
      <c r="A1644" s="201"/>
      <c r="B1644" s="201"/>
      <c r="C1644" s="202"/>
      <c r="D1644" s="262"/>
      <c r="E1644" s="201"/>
      <c r="F1644" s="292"/>
      <c r="G1644" s="258"/>
      <c r="H1644" s="292"/>
    </row>
    <row r="1645" spans="1:8" s="210" customFormat="1">
      <c r="A1645" s="201"/>
      <c r="B1645" s="201"/>
      <c r="C1645" s="202"/>
      <c r="D1645" s="262"/>
      <c r="E1645" s="201"/>
      <c r="F1645" s="292"/>
      <c r="G1645" s="258"/>
      <c r="H1645" s="292"/>
    </row>
    <row r="1646" spans="1:8" s="210" customFormat="1">
      <c r="A1646" s="201"/>
      <c r="B1646" s="201"/>
      <c r="C1646" s="202"/>
      <c r="D1646" s="262"/>
      <c r="E1646" s="201"/>
      <c r="F1646" s="292"/>
      <c r="G1646" s="258"/>
      <c r="H1646" s="292"/>
    </row>
    <row r="1647" spans="1:8" s="210" customFormat="1">
      <c r="A1647" s="201"/>
      <c r="B1647" s="201"/>
      <c r="C1647" s="202"/>
      <c r="D1647" s="262"/>
      <c r="E1647" s="201"/>
      <c r="F1647" s="292"/>
      <c r="G1647" s="258"/>
      <c r="H1647" s="292"/>
    </row>
    <row r="1648" spans="1:8" s="210" customFormat="1">
      <c r="A1648" s="201"/>
      <c r="B1648" s="201"/>
      <c r="C1648" s="202"/>
      <c r="D1648" s="262"/>
      <c r="E1648" s="201"/>
      <c r="F1648" s="292"/>
      <c r="G1648" s="258"/>
      <c r="H1648" s="292"/>
    </row>
    <row r="1649" spans="1:8" s="210" customFormat="1">
      <c r="A1649" s="201"/>
      <c r="B1649" s="201"/>
      <c r="C1649" s="202"/>
      <c r="D1649" s="262"/>
      <c r="E1649" s="201"/>
      <c r="F1649" s="292"/>
      <c r="G1649" s="258"/>
      <c r="H1649" s="292"/>
    </row>
    <row r="1650" spans="1:8" s="210" customFormat="1">
      <c r="A1650" s="201"/>
      <c r="B1650" s="201"/>
      <c r="C1650" s="202"/>
      <c r="D1650" s="262"/>
      <c r="E1650" s="201"/>
      <c r="F1650" s="292"/>
      <c r="G1650" s="258"/>
      <c r="H1650" s="292"/>
    </row>
    <row r="1651" spans="1:8" s="210" customFormat="1">
      <c r="A1651" s="201"/>
      <c r="B1651" s="201"/>
      <c r="C1651" s="202"/>
      <c r="D1651" s="262"/>
      <c r="E1651" s="201"/>
      <c r="F1651" s="292"/>
      <c r="G1651" s="258"/>
      <c r="H1651" s="292"/>
    </row>
  </sheetData>
  <mergeCells count="1724">
    <mergeCell ref="A573:E573"/>
    <mergeCell ref="A463:E463"/>
    <mergeCell ref="A482:E482"/>
    <mergeCell ref="A496:E496"/>
    <mergeCell ref="A515:E515"/>
    <mergeCell ref="A553:E553"/>
    <mergeCell ref="A559:E559"/>
    <mergeCell ref="A260:E260"/>
    <mergeCell ref="A274:E274"/>
    <mergeCell ref="A312:E312"/>
    <mergeCell ref="A331:E331"/>
    <mergeCell ref="A345:E345"/>
    <mergeCell ref="A434:E434"/>
    <mergeCell ref="IZB122:IZE122"/>
    <mergeCell ref="A131:E131"/>
    <mergeCell ref="A137:E137"/>
    <mergeCell ref="A171:E171"/>
    <mergeCell ref="A232:E232"/>
    <mergeCell ref="A246:E246"/>
    <mergeCell ref="IYD122:IYG122"/>
    <mergeCell ref="IYH122:IYK122"/>
    <mergeCell ref="IYL122:IYO122"/>
    <mergeCell ref="IYP122:IYS122"/>
    <mergeCell ref="IYT122:IYW122"/>
    <mergeCell ref="IYX122:IZA122"/>
    <mergeCell ref="IXF122:IXI122"/>
    <mergeCell ref="IXJ122:IXM122"/>
    <mergeCell ref="IXN122:IXQ122"/>
    <mergeCell ref="IXR122:IXU122"/>
    <mergeCell ref="IXV122:IXY122"/>
    <mergeCell ref="IXZ122:IYC122"/>
    <mergeCell ref="IWH122:IWK122"/>
    <mergeCell ref="IWL122:IWO122"/>
    <mergeCell ref="IWP122:IWS122"/>
    <mergeCell ref="IWT122:IWW122"/>
    <mergeCell ref="IWX122:IXA122"/>
    <mergeCell ref="IXB122:IXE122"/>
    <mergeCell ref="IVJ122:IVM122"/>
    <mergeCell ref="IVN122:IVQ122"/>
    <mergeCell ref="IVR122:IVU122"/>
    <mergeCell ref="IVV122:IVY122"/>
    <mergeCell ref="IVZ122:IWC122"/>
    <mergeCell ref="IWD122:IWG122"/>
    <mergeCell ref="IUL122:IUO122"/>
    <mergeCell ref="IUP122:IUS122"/>
    <mergeCell ref="IUT122:IUW122"/>
    <mergeCell ref="IUX122:IVA122"/>
    <mergeCell ref="IVB122:IVE122"/>
    <mergeCell ref="IVF122:IVI122"/>
    <mergeCell ref="ITN122:ITQ122"/>
    <mergeCell ref="ITR122:ITU122"/>
    <mergeCell ref="ITV122:ITY122"/>
    <mergeCell ref="ITZ122:IUC122"/>
    <mergeCell ref="IUD122:IUG122"/>
    <mergeCell ref="IUH122:IUK122"/>
    <mergeCell ref="ISP122:ISS122"/>
    <mergeCell ref="IST122:ISW122"/>
    <mergeCell ref="ISX122:ITA122"/>
    <mergeCell ref="ITB122:ITE122"/>
    <mergeCell ref="ITF122:ITI122"/>
    <mergeCell ref="ITJ122:ITM122"/>
    <mergeCell ref="IRR122:IRU122"/>
    <mergeCell ref="IRV122:IRY122"/>
    <mergeCell ref="IRZ122:ISC122"/>
    <mergeCell ref="ISD122:ISG122"/>
    <mergeCell ref="ISH122:ISK122"/>
    <mergeCell ref="ISL122:ISO122"/>
    <mergeCell ref="IQT122:IQW122"/>
    <mergeCell ref="IQX122:IRA122"/>
    <mergeCell ref="IRB122:IRE122"/>
    <mergeCell ref="IRF122:IRI122"/>
    <mergeCell ref="IRJ122:IRM122"/>
    <mergeCell ref="IRN122:IRQ122"/>
    <mergeCell ref="IPV122:IPY122"/>
    <mergeCell ref="IPZ122:IQC122"/>
    <mergeCell ref="IQD122:IQG122"/>
    <mergeCell ref="IQH122:IQK122"/>
    <mergeCell ref="IQL122:IQO122"/>
    <mergeCell ref="IQP122:IQS122"/>
    <mergeCell ref="IOX122:IPA122"/>
    <mergeCell ref="IPB122:IPE122"/>
    <mergeCell ref="IPF122:IPI122"/>
    <mergeCell ref="IPJ122:IPM122"/>
    <mergeCell ref="IPN122:IPQ122"/>
    <mergeCell ref="IPR122:IPU122"/>
    <mergeCell ref="INZ122:IOC122"/>
    <mergeCell ref="IOD122:IOG122"/>
    <mergeCell ref="IOH122:IOK122"/>
    <mergeCell ref="IOL122:IOO122"/>
    <mergeCell ref="IOP122:IOS122"/>
    <mergeCell ref="IOT122:IOW122"/>
    <mergeCell ref="INB122:INE122"/>
    <mergeCell ref="INF122:INI122"/>
    <mergeCell ref="INJ122:INM122"/>
    <mergeCell ref="INN122:INQ122"/>
    <mergeCell ref="INR122:INU122"/>
    <mergeCell ref="INV122:INY122"/>
    <mergeCell ref="IMD122:IMG122"/>
    <mergeCell ref="IMH122:IMK122"/>
    <mergeCell ref="IML122:IMO122"/>
    <mergeCell ref="IMP122:IMS122"/>
    <mergeCell ref="IMT122:IMW122"/>
    <mergeCell ref="IMX122:INA122"/>
    <mergeCell ref="ILF122:ILI122"/>
    <mergeCell ref="ILJ122:ILM122"/>
    <mergeCell ref="ILN122:ILQ122"/>
    <mergeCell ref="ILR122:ILU122"/>
    <mergeCell ref="ILV122:ILY122"/>
    <mergeCell ref="ILZ122:IMC122"/>
    <mergeCell ref="IKH122:IKK122"/>
    <mergeCell ref="IKL122:IKO122"/>
    <mergeCell ref="IKP122:IKS122"/>
    <mergeCell ref="IKT122:IKW122"/>
    <mergeCell ref="IKX122:ILA122"/>
    <mergeCell ref="ILB122:ILE122"/>
    <mergeCell ref="IJJ122:IJM122"/>
    <mergeCell ref="IJN122:IJQ122"/>
    <mergeCell ref="IJR122:IJU122"/>
    <mergeCell ref="IJV122:IJY122"/>
    <mergeCell ref="IJZ122:IKC122"/>
    <mergeCell ref="IKD122:IKG122"/>
    <mergeCell ref="IIL122:IIO122"/>
    <mergeCell ref="IIP122:IIS122"/>
    <mergeCell ref="IIT122:IIW122"/>
    <mergeCell ref="IIX122:IJA122"/>
    <mergeCell ref="IJB122:IJE122"/>
    <mergeCell ref="IJF122:IJI122"/>
    <mergeCell ref="IHN122:IHQ122"/>
    <mergeCell ref="IHR122:IHU122"/>
    <mergeCell ref="IHV122:IHY122"/>
    <mergeCell ref="IHZ122:IIC122"/>
    <mergeCell ref="IID122:IIG122"/>
    <mergeCell ref="IIH122:IIK122"/>
    <mergeCell ref="IGP122:IGS122"/>
    <mergeCell ref="IGT122:IGW122"/>
    <mergeCell ref="IGX122:IHA122"/>
    <mergeCell ref="IHB122:IHE122"/>
    <mergeCell ref="IHF122:IHI122"/>
    <mergeCell ref="IHJ122:IHM122"/>
    <mergeCell ref="IFR122:IFU122"/>
    <mergeCell ref="IFV122:IFY122"/>
    <mergeCell ref="IFZ122:IGC122"/>
    <mergeCell ref="IGD122:IGG122"/>
    <mergeCell ref="IGH122:IGK122"/>
    <mergeCell ref="IGL122:IGO122"/>
    <mergeCell ref="IET122:IEW122"/>
    <mergeCell ref="IEX122:IFA122"/>
    <mergeCell ref="IFB122:IFE122"/>
    <mergeCell ref="IFF122:IFI122"/>
    <mergeCell ref="IFJ122:IFM122"/>
    <mergeCell ref="IFN122:IFQ122"/>
    <mergeCell ref="IDV122:IDY122"/>
    <mergeCell ref="IDZ122:IEC122"/>
    <mergeCell ref="IED122:IEG122"/>
    <mergeCell ref="IEH122:IEK122"/>
    <mergeCell ref="IEL122:IEO122"/>
    <mergeCell ref="IEP122:IES122"/>
    <mergeCell ref="ICX122:IDA122"/>
    <mergeCell ref="IDB122:IDE122"/>
    <mergeCell ref="IDF122:IDI122"/>
    <mergeCell ref="IDJ122:IDM122"/>
    <mergeCell ref="IDN122:IDQ122"/>
    <mergeCell ref="IDR122:IDU122"/>
    <mergeCell ref="IBZ122:ICC122"/>
    <mergeCell ref="ICD122:ICG122"/>
    <mergeCell ref="ICH122:ICK122"/>
    <mergeCell ref="ICL122:ICO122"/>
    <mergeCell ref="ICP122:ICS122"/>
    <mergeCell ref="ICT122:ICW122"/>
    <mergeCell ref="IBB122:IBE122"/>
    <mergeCell ref="IBF122:IBI122"/>
    <mergeCell ref="IBJ122:IBM122"/>
    <mergeCell ref="IBN122:IBQ122"/>
    <mergeCell ref="IBR122:IBU122"/>
    <mergeCell ref="IBV122:IBY122"/>
    <mergeCell ref="IAD122:IAG122"/>
    <mergeCell ref="IAH122:IAK122"/>
    <mergeCell ref="IAL122:IAO122"/>
    <mergeCell ref="IAP122:IAS122"/>
    <mergeCell ref="IAT122:IAW122"/>
    <mergeCell ref="IAX122:IBA122"/>
    <mergeCell ref="HZF122:HZI122"/>
    <mergeCell ref="HZJ122:HZM122"/>
    <mergeCell ref="HZN122:HZQ122"/>
    <mergeCell ref="HZR122:HZU122"/>
    <mergeCell ref="HZV122:HZY122"/>
    <mergeCell ref="HZZ122:IAC122"/>
    <mergeCell ref="HYH122:HYK122"/>
    <mergeCell ref="HYL122:HYO122"/>
    <mergeCell ref="HYP122:HYS122"/>
    <mergeCell ref="HYT122:HYW122"/>
    <mergeCell ref="HYX122:HZA122"/>
    <mergeCell ref="HZB122:HZE122"/>
    <mergeCell ref="HXJ122:HXM122"/>
    <mergeCell ref="HXN122:HXQ122"/>
    <mergeCell ref="HXR122:HXU122"/>
    <mergeCell ref="HXV122:HXY122"/>
    <mergeCell ref="HXZ122:HYC122"/>
    <mergeCell ref="HYD122:HYG122"/>
    <mergeCell ref="HWL122:HWO122"/>
    <mergeCell ref="HWP122:HWS122"/>
    <mergeCell ref="HWT122:HWW122"/>
    <mergeCell ref="HWX122:HXA122"/>
    <mergeCell ref="HXB122:HXE122"/>
    <mergeCell ref="HXF122:HXI122"/>
    <mergeCell ref="HVN122:HVQ122"/>
    <mergeCell ref="HVR122:HVU122"/>
    <mergeCell ref="HVV122:HVY122"/>
    <mergeCell ref="HVZ122:HWC122"/>
    <mergeCell ref="HWD122:HWG122"/>
    <mergeCell ref="HWH122:HWK122"/>
    <mergeCell ref="HUP122:HUS122"/>
    <mergeCell ref="HUT122:HUW122"/>
    <mergeCell ref="HUX122:HVA122"/>
    <mergeCell ref="HVB122:HVE122"/>
    <mergeCell ref="HVF122:HVI122"/>
    <mergeCell ref="HVJ122:HVM122"/>
    <mergeCell ref="HTR122:HTU122"/>
    <mergeCell ref="HTV122:HTY122"/>
    <mergeCell ref="HTZ122:HUC122"/>
    <mergeCell ref="HUD122:HUG122"/>
    <mergeCell ref="HUH122:HUK122"/>
    <mergeCell ref="HUL122:HUO122"/>
    <mergeCell ref="HST122:HSW122"/>
    <mergeCell ref="HSX122:HTA122"/>
    <mergeCell ref="HTB122:HTE122"/>
    <mergeCell ref="HTF122:HTI122"/>
    <mergeCell ref="HTJ122:HTM122"/>
    <mergeCell ref="HTN122:HTQ122"/>
    <mergeCell ref="HRV122:HRY122"/>
    <mergeCell ref="HRZ122:HSC122"/>
    <mergeCell ref="HSD122:HSG122"/>
    <mergeCell ref="HSH122:HSK122"/>
    <mergeCell ref="HSL122:HSO122"/>
    <mergeCell ref="HSP122:HSS122"/>
    <mergeCell ref="HQX122:HRA122"/>
    <mergeCell ref="HRB122:HRE122"/>
    <mergeCell ref="HRF122:HRI122"/>
    <mergeCell ref="HRJ122:HRM122"/>
    <mergeCell ref="HRN122:HRQ122"/>
    <mergeCell ref="HRR122:HRU122"/>
    <mergeCell ref="HPZ122:HQC122"/>
    <mergeCell ref="HQD122:HQG122"/>
    <mergeCell ref="HQH122:HQK122"/>
    <mergeCell ref="HQL122:HQO122"/>
    <mergeCell ref="HQP122:HQS122"/>
    <mergeCell ref="HQT122:HQW122"/>
    <mergeCell ref="HPB122:HPE122"/>
    <mergeCell ref="HPF122:HPI122"/>
    <mergeCell ref="HPJ122:HPM122"/>
    <mergeCell ref="HPN122:HPQ122"/>
    <mergeCell ref="HPR122:HPU122"/>
    <mergeCell ref="HPV122:HPY122"/>
    <mergeCell ref="HOD122:HOG122"/>
    <mergeCell ref="HOH122:HOK122"/>
    <mergeCell ref="HOL122:HOO122"/>
    <mergeCell ref="HOP122:HOS122"/>
    <mergeCell ref="HOT122:HOW122"/>
    <mergeCell ref="HOX122:HPA122"/>
    <mergeCell ref="HNF122:HNI122"/>
    <mergeCell ref="HNJ122:HNM122"/>
    <mergeCell ref="HNN122:HNQ122"/>
    <mergeCell ref="HNR122:HNU122"/>
    <mergeCell ref="HNV122:HNY122"/>
    <mergeCell ref="HNZ122:HOC122"/>
    <mergeCell ref="HMH122:HMK122"/>
    <mergeCell ref="HML122:HMO122"/>
    <mergeCell ref="HMP122:HMS122"/>
    <mergeCell ref="HMT122:HMW122"/>
    <mergeCell ref="HMX122:HNA122"/>
    <mergeCell ref="HNB122:HNE122"/>
    <mergeCell ref="HLJ122:HLM122"/>
    <mergeCell ref="HLN122:HLQ122"/>
    <mergeCell ref="HLR122:HLU122"/>
    <mergeCell ref="HLV122:HLY122"/>
    <mergeCell ref="HLZ122:HMC122"/>
    <mergeCell ref="HMD122:HMG122"/>
    <mergeCell ref="HKL122:HKO122"/>
    <mergeCell ref="HKP122:HKS122"/>
    <mergeCell ref="HKT122:HKW122"/>
    <mergeCell ref="HKX122:HLA122"/>
    <mergeCell ref="HLB122:HLE122"/>
    <mergeCell ref="HLF122:HLI122"/>
    <mergeCell ref="HJN122:HJQ122"/>
    <mergeCell ref="HJR122:HJU122"/>
    <mergeCell ref="HJV122:HJY122"/>
    <mergeCell ref="HJZ122:HKC122"/>
    <mergeCell ref="HKD122:HKG122"/>
    <mergeCell ref="HKH122:HKK122"/>
    <mergeCell ref="HIP122:HIS122"/>
    <mergeCell ref="HIT122:HIW122"/>
    <mergeCell ref="HIX122:HJA122"/>
    <mergeCell ref="HJB122:HJE122"/>
    <mergeCell ref="HJF122:HJI122"/>
    <mergeCell ref="HJJ122:HJM122"/>
    <mergeCell ref="HHR122:HHU122"/>
    <mergeCell ref="HHV122:HHY122"/>
    <mergeCell ref="HHZ122:HIC122"/>
    <mergeCell ref="HID122:HIG122"/>
    <mergeCell ref="HIH122:HIK122"/>
    <mergeCell ref="HIL122:HIO122"/>
    <mergeCell ref="HGT122:HGW122"/>
    <mergeCell ref="HGX122:HHA122"/>
    <mergeCell ref="HHB122:HHE122"/>
    <mergeCell ref="HHF122:HHI122"/>
    <mergeCell ref="HHJ122:HHM122"/>
    <mergeCell ref="HHN122:HHQ122"/>
    <mergeCell ref="HFV122:HFY122"/>
    <mergeCell ref="HFZ122:HGC122"/>
    <mergeCell ref="HGD122:HGG122"/>
    <mergeCell ref="HGH122:HGK122"/>
    <mergeCell ref="HGL122:HGO122"/>
    <mergeCell ref="HGP122:HGS122"/>
    <mergeCell ref="HEX122:HFA122"/>
    <mergeCell ref="HFB122:HFE122"/>
    <mergeCell ref="HFF122:HFI122"/>
    <mergeCell ref="HFJ122:HFM122"/>
    <mergeCell ref="HFN122:HFQ122"/>
    <mergeCell ref="HFR122:HFU122"/>
    <mergeCell ref="HDZ122:HEC122"/>
    <mergeCell ref="HED122:HEG122"/>
    <mergeCell ref="HEH122:HEK122"/>
    <mergeCell ref="HEL122:HEO122"/>
    <mergeCell ref="HEP122:HES122"/>
    <mergeCell ref="HET122:HEW122"/>
    <mergeCell ref="HDB122:HDE122"/>
    <mergeCell ref="HDF122:HDI122"/>
    <mergeCell ref="HDJ122:HDM122"/>
    <mergeCell ref="HDN122:HDQ122"/>
    <mergeCell ref="HDR122:HDU122"/>
    <mergeCell ref="HDV122:HDY122"/>
    <mergeCell ref="HCD122:HCG122"/>
    <mergeCell ref="HCH122:HCK122"/>
    <mergeCell ref="HCL122:HCO122"/>
    <mergeCell ref="HCP122:HCS122"/>
    <mergeCell ref="HCT122:HCW122"/>
    <mergeCell ref="HCX122:HDA122"/>
    <mergeCell ref="HBF122:HBI122"/>
    <mergeCell ref="HBJ122:HBM122"/>
    <mergeCell ref="HBN122:HBQ122"/>
    <mergeCell ref="HBR122:HBU122"/>
    <mergeCell ref="HBV122:HBY122"/>
    <mergeCell ref="HBZ122:HCC122"/>
    <mergeCell ref="HAH122:HAK122"/>
    <mergeCell ref="HAL122:HAO122"/>
    <mergeCell ref="HAP122:HAS122"/>
    <mergeCell ref="HAT122:HAW122"/>
    <mergeCell ref="HAX122:HBA122"/>
    <mergeCell ref="HBB122:HBE122"/>
    <mergeCell ref="GZJ122:GZM122"/>
    <mergeCell ref="GZN122:GZQ122"/>
    <mergeCell ref="GZR122:GZU122"/>
    <mergeCell ref="GZV122:GZY122"/>
    <mergeCell ref="GZZ122:HAC122"/>
    <mergeCell ref="HAD122:HAG122"/>
    <mergeCell ref="GYL122:GYO122"/>
    <mergeCell ref="GYP122:GYS122"/>
    <mergeCell ref="GYT122:GYW122"/>
    <mergeCell ref="GYX122:GZA122"/>
    <mergeCell ref="GZB122:GZE122"/>
    <mergeCell ref="GZF122:GZI122"/>
    <mergeCell ref="GXN122:GXQ122"/>
    <mergeCell ref="GXR122:GXU122"/>
    <mergeCell ref="GXV122:GXY122"/>
    <mergeCell ref="GXZ122:GYC122"/>
    <mergeCell ref="GYD122:GYG122"/>
    <mergeCell ref="GYH122:GYK122"/>
    <mergeCell ref="GWP122:GWS122"/>
    <mergeCell ref="GWT122:GWW122"/>
    <mergeCell ref="GWX122:GXA122"/>
    <mergeCell ref="GXB122:GXE122"/>
    <mergeCell ref="GXF122:GXI122"/>
    <mergeCell ref="GXJ122:GXM122"/>
    <mergeCell ref="GVR122:GVU122"/>
    <mergeCell ref="GVV122:GVY122"/>
    <mergeCell ref="GVZ122:GWC122"/>
    <mergeCell ref="GWD122:GWG122"/>
    <mergeCell ref="GWH122:GWK122"/>
    <mergeCell ref="GWL122:GWO122"/>
    <mergeCell ref="GUT122:GUW122"/>
    <mergeCell ref="GUX122:GVA122"/>
    <mergeCell ref="GVB122:GVE122"/>
    <mergeCell ref="GVF122:GVI122"/>
    <mergeCell ref="GVJ122:GVM122"/>
    <mergeCell ref="GVN122:GVQ122"/>
    <mergeCell ref="GTV122:GTY122"/>
    <mergeCell ref="GTZ122:GUC122"/>
    <mergeCell ref="GUD122:GUG122"/>
    <mergeCell ref="GUH122:GUK122"/>
    <mergeCell ref="GUL122:GUO122"/>
    <mergeCell ref="GUP122:GUS122"/>
    <mergeCell ref="GSX122:GTA122"/>
    <mergeCell ref="GTB122:GTE122"/>
    <mergeCell ref="GTF122:GTI122"/>
    <mergeCell ref="GTJ122:GTM122"/>
    <mergeCell ref="GTN122:GTQ122"/>
    <mergeCell ref="GTR122:GTU122"/>
    <mergeCell ref="GRZ122:GSC122"/>
    <mergeCell ref="GSD122:GSG122"/>
    <mergeCell ref="GSH122:GSK122"/>
    <mergeCell ref="GSL122:GSO122"/>
    <mergeCell ref="GSP122:GSS122"/>
    <mergeCell ref="GST122:GSW122"/>
    <mergeCell ref="GRB122:GRE122"/>
    <mergeCell ref="GRF122:GRI122"/>
    <mergeCell ref="GRJ122:GRM122"/>
    <mergeCell ref="GRN122:GRQ122"/>
    <mergeCell ref="GRR122:GRU122"/>
    <mergeCell ref="GRV122:GRY122"/>
    <mergeCell ref="GQD122:GQG122"/>
    <mergeCell ref="GQH122:GQK122"/>
    <mergeCell ref="GQL122:GQO122"/>
    <mergeCell ref="GQP122:GQS122"/>
    <mergeCell ref="GQT122:GQW122"/>
    <mergeCell ref="GQX122:GRA122"/>
    <mergeCell ref="GPF122:GPI122"/>
    <mergeCell ref="GPJ122:GPM122"/>
    <mergeCell ref="GPN122:GPQ122"/>
    <mergeCell ref="GPR122:GPU122"/>
    <mergeCell ref="GPV122:GPY122"/>
    <mergeCell ref="GPZ122:GQC122"/>
    <mergeCell ref="GOH122:GOK122"/>
    <mergeCell ref="GOL122:GOO122"/>
    <mergeCell ref="GOP122:GOS122"/>
    <mergeCell ref="GOT122:GOW122"/>
    <mergeCell ref="GOX122:GPA122"/>
    <mergeCell ref="GPB122:GPE122"/>
    <mergeCell ref="GNJ122:GNM122"/>
    <mergeCell ref="GNN122:GNQ122"/>
    <mergeCell ref="GNR122:GNU122"/>
    <mergeCell ref="GNV122:GNY122"/>
    <mergeCell ref="GNZ122:GOC122"/>
    <mergeCell ref="GOD122:GOG122"/>
    <mergeCell ref="GML122:GMO122"/>
    <mergeCell ref="GMP122:GMS122"/>
    <mergeCell ref="GMT122:GMW122"/>
    <mergeCell ref="GMX122:GNA122"/>
    <mergeCell ref="GNB122:GNE122"/>
    <mergeCell ref="GNF122:GNI122"/>
    <mergeCell ref="GLN122:GLQ122"/>
    <mergeCell ref="GLR122:GLU122"/>
    <mergeCell ref="GLV122:GLY122"/>
    <mergeCell ref="GLZ122:GMC122"/>
    <mergeCell ref="GMD122:GMG122"/>
    <mergeCell ref="GMH122:GMK122"/>
    <mergeCell ref="GKP122:GKS122"/>
    <mergeCell ref="GKT122:GKW122"/>
    <mergeCell ref="GKX122:GLA122"/>
    <mergeCell ref="GLB122:GLE122"/>
    <mergeCell ref="GLF122:GLI122"/>
    <mergeCell ref="GLJ122:GLM122"/>
    <mergeCell ref="GJR122:GJU122"/>
    <mergeCell ref="GJV122:GJY122"/>
    <mergeCell ref="GJZ122:GKC122"/>
    <mergeCell ref="GKD122:GKG122"/>
    <mergeCell ref="GKH122:GKK122"/>
    <mergeCell ref="GKL122:GKO122"/>
    <mergeCell ref="GIT122:GIW122"/>
    <mergeCell ref="GIX122:GJA122"/>
    <mergeCell ref="GJB122:GJE122"/>
    <mergeCell ref="GJF122:GJI122"/>
    <mergeCell ref="GJJ122:GJM122"/>
    <mergeCell ref="GJN122:GJQ122"/>
    <mergeCell ref="GHV122:GHY122"/>
    <mergeCell ref="GHZ122:GIC122"/>
    <mergeCell ref="GID122:GIG122"/>
    <mergeCell ref="GIH122:GIK122"/>
    <mergeCell ref="GIL122:GIO122"/>
    <mergeCell ref="GIP122:GIS122"/>
    <mergeCell ref="GGX122:GHA122"/>
    <mergeCell ref="GHB122:GHE122"/>
    <mergeCell ref="GHF122:GHI122"/>
    <mergeCell ref="GHJ122:GHM122"/>
    <mergeCell ref="GHN122:GHQ122"/>
    <mergeCell ref="GHR122:GHU122"/>
    <mergeCell ref="GFZ122:GGC122"/>
    <mergeCell ref="GGD122:GGG122"/>
    <mergeCell ref="GGH122:GGK122"/>
    <mergeCell ref="GGL122:GGO122"/>
    <mergeCell ref="GGP122:GGS122"/>
    <mergeCell ref="GGT122:GGW122"/>
    <mergeCell ref="GFB122:GFE122"/>
    <mergeCell ref="GFF122:GFI122"/>
    <mergeCell ref="GFJ122:GFM122"/>
    <mergeCell ref="GFN122:GFQ122"/>
    <mergeCell ref="GFR122:GFU122"/>
    <mergeCell ref="GFV122:GFY122"/>
    <mergeCell ref="GED122:GEG122"/>
    <mergeCell ref="GEH122:GEK122"/>
    <mergeCell ref="GEL122:GEO122"/>
    <mergeCell ref="GEP122:GES122"/>
    <mergeCell ref="GET122:GEW122"/>
    <mergeCell ref="GEX122:GFA122"/>
    <mergeCell ref="GDF122:GDI122"/>
    <mergeCell ref="GDJ122:GDM122"/>
    <mergeCell ref="GDN122:GDQ122"/>
    <mergeCell ref="GDR122:GDU122"/>
    <mergeCell ref="GDV122:GDY122"/>
    <mergeCell ref="GDZ122:GEC122"/>
    <mergeCell ref="GCH122:GCK122"/>
    <mergeCell ref="GCL122:GCO122"/>
    <mergeCell ref="GCP122:GCS122"/>
    <mergeCell ref="GCT122:GCW122"/>
    <mergeCell ref="GCX122:GDA122"/>
    <mergeCell ref="GDB122:GDE122"/>
    <mergeCell ref="GBJ122:GBM122"/>
    <mergeCell ref="GBN122:GBQ122"/>
    <mergeCell ref="GBR122:GBU122"/>
    <mergeCell ref="GBV122:GBY122"/>
    <mergeCell ref="GBZ122:GCC122"/>
    <mergeCell ref="GCD122:GCG122"/>
    <mergeCell ref="GAL122:GAO122"/>
    <mergeCell ref="GAP122:GAS122"/>
    <mergeCell ref="GAT122:GAW122"/>
    <mergeCell ref="GAX122:GBA122"/>
    <mergeCell ref="GBB122:GBE122"/>
    <mergeCell ref="GBF122:GBI122"/>
    <mergeCell ref="FZN122:FZQ122"/>
    <mergeCell ref="FZR122:FZU122"/>
    <mergeCell ref="FZV122:FZY122"/>
    <mergeCell ref="FZZ122:GAC122"/>
    <mergeCell ref="GAD122:GAG122"/>
    <mergeCell ref="GAH122:GAK122"/>
    <mergeCell ref="FYP122:FYS122"/>
    <mergeCell ref="FYT122:FYW122"/>
    <mergeCell ref="FYX122:FZA122"/>
    <mergeCell ref="FZB122:FZE122"/>
    <mergeCell ref="FZF122:FZI122"/>
    <mergeCell ref="FZJ122:FZM122"/>
    <mergeCell ref="FXR122:FXU122"/>
    <mergeCell ref="FXV122:FXY122"/>
    <mergeCell ref="FXZ122:FYC122"/>
    <mergeCell ref="FYD122:FYG122"/>
    <mergeCell ref="FYH122:FYK122"/>
    <mergeCell ref="FYL122:FYO122"/>
    <mergeCell ref="FWT122:FWW122"/>
    <mergeCell ref="FWX122:FXA122"/>
    <mergeCell ref="FXB122:FXE122"/>
    <mergeCell ref="FXF122:FXI122"/>
    <mergeCell ref="FXJ122:FXM122"/>
    <mergeCell ref="FXN122:FXQ122"/>
    <mergeCell ref="FVV122:FVY122"/>
    <mergeCell ref="FVZ122:FWC122"/>
    <mergeCell ref="FWD122:FWG122"/>
    <mergeCell ref="FWH122:FWK122"/>
    <mergeCell ref="FWL122:FWO122"/>
    <mergeCell ref="FWP122:FWS122"/>
    <mergeCell ref="FUX122:FVA122"/>
    <mergeCell ref="FVB122:FVE122"/>
    <mergeCell ref="FVF122:FVI122"/>
    <mergeCell ref="FVJ122:FVM122"/>
    <mergeCell ref="FVN122:FVQ122"/>
    <mergeCell ref="FVR122:FVU122"/>
    <mergeCell ref="FTZ122:FUC122"/>
    <mergeCell ref="FUD122:FUG122"/>
    <mergeCell ref="FUH122:FUK122"/>
    <mergeCell ref="FUL122:FUO122"/>
    <mergeCell ref="FUP122:FUS122"/>
    <mergeCell ref="FUT122:FUW122"/>
    <mergeCell ref="FTB122:FTE122"/>
    <mergeCell ref="FTF122:FTI122"/>
    <mergeCell ref="FTJ122:FTM122"/>
    <mergeCell ref="FTN122:FTQ122"/>
    <mergeCell ref="FTR122:FTU122"/>
    <mergeCell ref="FTV122:FTY122"/>
    <mergeCell ref="FSD122:FSG122"/>
    <mergeCell ref="FSH122:FSK122"/>
    <mergeCell ref="FSL122:FSO122"/>
    <mergeCell ref="FSP122:FSS122"/>
    <mergeCell ref="FST122:FSW122"/>
    <mergeCell ref="FSX122:FTA122"/>
    <mergeCell ref="FRF122:FRI122"/>
    <mergeCell ref="FRJ122:FRM122"/>
    <mergeCell ref="FRN122:FRQ122"/>
    <mergeCell ref="FRR122:FRU122"/>
    <mergeCell ref="FRV122:FRY122"/>
    <mergeCell ref="FRZ122:FSC122"/>
    <mergeCell ref="FQH122:FQK122"/>
    <mergeCell ref="FQL122:FQO122"/>
    <mergeCell ref="FQP122:FQS122"/>
    <mergeCell ref="FQT122:FQW122"/>
    <mergeCell ref="FQX122:FRA122"/>
    <mergeCell ref="FRB122:FRE122"/>
    <mergeCell ref="FPJ122:FPM122"/>
    <mergeCell ref="FPN122:FPQ122"/>
    <mergeCell ref="FPR122:FPU122"/>
    <mergeCell ref="FPV122:FPY122"/>
    <mergeCell ref="FPZ122:FQC122"/>
    <mergeCell ref="FQD122:FQG122"/>
    <mergeCell ref="FOL122:FOO122"/>
    <mergeCell ref="FOP122:FOS122"/>
    <mergeCell ref="FOT122:FOW122"/>
    <mergeCell ref="FOX122:FPA122"/>
    <mergeCell ref="FPB122:FPE122"/>
    <mergeCell ref="FPF122:FPI122"/>
    <mergeCell ref="FNN122:FNQ122"/>
    <mergeCell ref="FNR122:FNU122"/>
    <mergeCell ref="FNV122:FNY122"/>
    <mergeCell ref="FNZ122:FOC122"/>
    <mergeCell ref="FOD122:FOG122"/>
    <mergeCell ref="FOH122:FOK122"/>
    <mergeCell ref="FMP122:FMS122"/>
    <mergeCell ref="FMT122:FMW122"/>
    <mergeCell ref="FMX122:FNA122"/>
    <mergeCell ref="FNB122:FNE122"/>
    <mergeCell ref="FNF122:FNI122"/>
    <mergeCell ref="FNJ122:FNM122"/>
    <mergeCell ref="FLR122:FLU122"/>
    <mergeCell ref="FLV122:FLY122"/>
    <mergeCell ref="FLZ122:FMC122"/>
    <mergeCell ref="FMD122:FMG122"/>
    <mergeCell ref="FMH122:FMK122"/>
    <mergeCell ref="FML122:FMO122"/>
    <mergeCell ref="FKT122:FKW122"/>
    <mergeCell ref="FKX122:FLA122"/>
    <mergeCell ref="FLB122:FLE122"/>
    <mergeCell ref="FLF122:FLI122"/>
    <mergeCell ref="FLJ122:FLM122"/>
    <mergeCell ref="FLN122:FLQ122"/>
    <mergeCell ref="FJV122:FJY122"/>
    <mergeCell ref="FJZ122:FKC122"/>
    <mergeCell ref="FKD122:FKG122"/>
    <mergeCell ref="FKH122:FKK122"/>
    <mergeCell ref="FKL122:FKO122"/>
    <mergeCell ref="FKP122:FKS122"/>
    <mergeCell ref="FIX122:FJA122"/>
    <mergeCell ref="FJB122:FJE122"/>
    <mergeCell ref="FJF122:FJI122"/>
    <mergeCell ref="FJJ122:FJM122"/>
    <mergeCell ref="FJN122:FJQ122"/>
    <mergeCell ref="FJR122:FJU122"/>
    <mergeCell ref="FHZ122:FIC122"/>
    <mergeCell ref="FID122:FIG122"/>
    <mergeCell ref="FIH122:FIK122"/>
    <mergeCell ref="FIL122:FIO122"/>
    <mergeCell ref="FIP122:FIS122"/>
    <mergeCell ref="FIT122:FIW122"/>
    <mergeCell ref="FHB122:FHE122"/>
    <mergeCell ref="FHF122:FHI122"/>
    <mergeCell ref="FHJ122:FHM122"/>
    <mergeCell ref="FHN122:FHQ122"/>
    <mergeCell ref="FHR122:FHU122"/>
    <mergeCell ref="FHV122:FHY122"/>
    <mergeCell ref="FGD122:FGG122"/>
    <mergeCell ref="FGH122:FGK122"/>
    <mergeCell ref="FGL122:FGO122"/>
    <mergeCell ref="FGP122:FGS122"/>
    <mergeCell ref="FGT122:FGW122"/>
    <mergeCell ref="FGX122:FHA122"/>
    <mergeCell ref="FFF122:FFI122"/>
    <mergeCell ref="FFJ122:FFM122"/>
    <mergeCell ref="FFN122:FFQ122"/>
    <mergeCell ref="FFR122:FFU122"/>
    <mergeCell ref="FFV122:FFY122"/>
    <mergeCell ref="FFZ122:FGC122"/>
    <mergeCell ref="FEH122:FEK122"/>
    <mergeCell ref="FEL122:FEO122"/>
    <mergeCell ref="FEP122:FES122"/>
    <mergeCell ref="FET122:FEW122"/>
    <mergeCell ref="FEX122:FFA122"/>
    <mergeCell ref="FFB122:FFE122"/>
    <mergeCell ref="FDJ122:FDM122"/>
    <mergeCell ref="FDN122:FDQ122"/>
    <mergeCell ref="FDR122:FDU122"/>
    <mergeCell ref="FDV122:FDY122"/>
    <mergeCell ref="FDZ122:FEC122"/>
    <mergeCell ref="FED122:FEG122"/>
    <mergeCell ref="FCL122:FCO122"/>
    <mergeCell ref="FCP122:FCS122"/>
    <mergeCell ref="FCT122:FCW122"/>
    <mergeCell ref="FCX122:FDA122"/>
    <mergeCell ref="FDB122:FDE122"/>
    <mergeCell ref="FDF122:FDI122"/>
    <mergeCell ref="FBN122:FBQ122"/>
    <mergeCell ref="FBR122:FBU122"/>
    <mergeCell ref="FBV122:FBY122"/>
    <mergeCell ref="FBZ122:FCC122"/>
    <mergeCell ref="FCD122:FCG122"/>
    <mergeCell ref="FCH122:FCK122"/>
    <mergeCell ref="FAP122:FAS122"/>
    <mergeCell ref="FAT122:FAW122"/>
    <mergeCell ref="FAX122:FBA122"/>
    <mergeCell ref="FBB122:FBE122"/>
    <mergeCell ref="FBF122:FBI122"/>
    <mergeCell ref="FBJ122:FBM122"/>
    <mergeCell ref="EZR122:EZU122"/>
    <mergeCell ref="EZV122:EZY122"/>
    <mergeCell ref="EZZ122:FAC122"/>
    <mergeCell ref="FAD122:FAG122"/>
    <mergeCell ref="FAH122:FAK122"/>
    <mergeCell ref="FAL122:FAO122"/>
    <mergeCell ref="EYT122:EYW122"/>
    <mergeCell ref="EYX122:EZA122"/>
    <mergeCell ref="EZB122:EZE122"/>
    <mergeCell ref="EZF122:EZI122"/>
    <mergeCell ref="EZJ122:EZM122"/>
    <mergeCell ref="EZN122:EZQ122"/>
    <mergeCell ref="EXV122:EXY122"/>
    <mergeCell ref="EXZ122:EYC122"/>
    <mergeCell ref="EYD122:EYG122"/>
    <mergeCell ref="EYH122:EYK122"/>
    <mergeCell ref="EYL122:EYO122"/>
    <mergeCell ref="EYP122:EYS122"/>
    <mergeCell ref="EWX122:EXA122"/>
    <mergeCell ref="EXB122:EXE122"/>
    <mergeCell ref="EXF122:EXI122"/>
    <mergeCell ref="EXJ122:EXM122"/>
    <mergeCell ref="EXN122:EXQ122"/>
    <mergeCell ref="EXR122:EXU122"/>
    <mergeCell ref="EVZ122:EWC122"/>
    <mergeCell ref="EWD122:EWG122"/>
    <mergeCell ref="EWH122:EWK122"/>
    <mergeCell ref="EWL122:EWO122"/>
    <mergeCell ref="EWP122:EWS122"/>
    <mergeCell ref="EWT122:EWW122"/>
    <mergeCell ref="EVB122:EVE122"/>
    <mergeCell ref="EVF122:EVI122"/>
    <mergeCell ref="EVJ122:EVM122"/>
    <mergeCell ref="EVN122:EVQ122"/>
    <mergeCell ref="EVR122:EVU122"/>
    <mergeCell ref="EVV122:EVY122"/>
    <mergeCell ref="EUD122:EUG122"/>
    <mergeCell ref="EUH122:EUK122"/>
    <mergeCell ref="EUL122:EUO122"/>
    <mergeCell ref="EUP122:EUS122"/>
    <mergeCell ref="EUT122:EUW122"/>
    <mergeCell ref="EUX122:EVA122"/>
    <mergeCell ref="ETF122:ETI122"/>
    <mergeCell ref="ETJ122:ETM122"/>
    <mergeCell ref="ETN122:ETQ122"/>
    <mergeCell ref="ETR122:ETU122"/>
    <mergeCell ref="ETV122:ETY122"/>
    <mergeCell ref="ETZ122:EUC122"/>
    <mergeCell ref="ESH122:ESK122"/>
    <mergeCell ref="ESL122:ESO122"/>
    <mergeCell ref="ESP122:ESS122"/>
    <mergeCell ref="EST122:ESW122"/>
    <mergeCell ref="ESX122:ETA122"/>
    <mergeCell ref="ETB122:ETE122"/>
    <mergeCell ref="ERJ122:ERM122"/>
    <mergeCell ref="ERN122:ERQ122"/>
    <mergeCell ref="ERR122:ERU122"/>
    <mergeCell ref="ERV122:ERY122"/>
    <mergeCell ref="ERZ122:ESC122"/>
    <mergeCell ref="ESD122:ESG122"/>
    <mergeCell ref="EQL122:EQO122"/>
    <mergeCell ref="EQP122:EQS122"/>
    <mergeCell ref="EQT122:EQW122"/>
    <mergeCell ref="EQX122:ERA122"/>
    <mergeCell ref="ERB122:ERE122"/>
    <mergeCell ref="ERF122:ERI122"/>
    <mergeCell ref="EPN122:EPQ122"/>
    <mergeCell ref="EPR122:EPU122"/>
    <mergeCell ref="EPV122:EPY122"/>
    <mergeCell ref="EPZ122:EQC122"/>
    <mergeCell ref="EQD122:EQG122"/>
    <mergeCell ref="EQH122:EQK122"/>
    <mergeCell ref="EOP122:EOS122"/>
    <mergeCell ref="EOT122:EOW122"/>
    <mergeCell ref="EOX122:EPA122"/>
    <mergeCell ref="EPB122:EPE122"/>
    <mergeCell ref="EPF122:EPI122"/>
    <mergeCell ref="EPJ122:EPM122"/>
    <mergeCell ref="ENR122:ENU122"/>
    <mergeCell ref="ENV122:ENY122"/>
    <mergeCell ref="ENZ122:EOC122"/>
    <mergeCell ref="EOD122:EOG122"/>
    <mergeCell ref="EOH122:EOK122"/>
    <mergeCell ref="EOL122:EOO122"/>
    <mergeCell ref="EMT122:EMW122"/>
    <mergeCell ref="EMX122:ENA122"/>
    <mergeCell ref="ENB122:ENE122"/>
    <mergeCell ref="ENF122:ENI122"/>
    <mergeCell ref="ENJ122:ENM122"/>
    <mergeCell ref="ENN122:ENQ122"/>
    <mergeCell ref="ELV122:ELY122"/>
    <mergeCell ref="ELZ122:EMC122"/>
    <mergeCell ref="EMD122:EMG122"/>
    <mergeCell ref="EMH122:EMK122"/>
    <mergeCell ref="EML122:EMO122"/>
    <mergeCell ref="EMP122:EMS122"/>
    <mergeCell ref="EKX122:ELA122"/>
    <mergeCell ref="ELB122:ELE122"/>
    <mergeCell ref="ELF122:ELI122"/>
    <mergeCell ref="ELJ122:ELM122"/>
    <mergeCell ref="ELN122:ELQ122"/>
    <mergeCell ref="ELR122:ELU122"/>
    <mergeCell ref="EJZ122:EKC122"/>
    <mergeCell ref="EKD122:EKG122"/>
    <mergeCell ref="EKH122:EKK122"/>
    <mergeCell ref="EKL122:EKO122"/>
    <mergeCell ref="EKP122:EKS122"/>
    <mergeCell ref="EKT122:EKW122"/>
    <mergeCell ref="EJB122:EJE122"/>
    <mergeCell ref="EJF122:EJI122"/>
    <mergeCell ref="EJJ122:EJM122"/>
    <mergeCell ref="EJN122:EJQ122"/>
    <mergeCell ref="EJR122:EJU122"/>
    <mergeCell ref="EJV122:EJY122"/>
    <mergeCell ref="EID122:EIG122"/>
    <mergeCell ref="EIH122:EIK122"/>
    <mergeCell ref="EIL122:EIO122"/>
    <mergeCell ref="EIP122:EIS122"/>
    <mergeCell ref="EIT122:EIW122"/>
    <mergeCell ref="EIX122:EJA122"/>
    <mergeCell ref="EHF122:EHI122"/>
    <mergeCell ref="EHJ122:EHM122"/>
    <mergeCell ref="EHN122:EHQ122"/>
    <mergeCell ref="EHR122:EHU122"/>
    <mergeCell ref="EHV122:EHY122"/>
    <mergeCell ref="EHZ122:EIC122"/>
    <mergeCell ref="EGH122:EGK122"/>
    <mergeCell ref="EGL122:EGO122"/>
    <mergeCell ref="EGP122:EGS122"/>
    <mergeCell ref="EGT122:EGW122"/>
    <mergeCell ref="EGX122:EHA122"/>
    <mergeCell ref="EHB122:EHE122"/>
    <mergeCell ref="EFJ122:EFM122"/>
    <mergeCell ref="EFN122:EFQ122"/>
    <mergeCell ref="EFR122:EFU122"/>
    <mergeCell ref="EFV122:EFY122"/>
    <mergeCell ref="EFZ122:EGC122"/>
    <mergeCell ref="EGD122:EGG122"/>
    <mergeCell ref="EEL122:EEO122"/>
    <mergeCell ref="EEP122:EES122"/>
    <mergeCell ref="EET122:EEW122"/>
    <mergeCell ref="EEX122:EFA122"/>
    <mergeCell ref="EFB122:EFE122"/>
    <mergeCell ref="EFF122:EFI122"/>
    <mergeCell ref="EDN122:EDQ122"/>
    <mergeCell ref="EDR122:EDU122"/>
    <mergeCell ref="EDV122:EDY122"/>
    <mergeCell ref="EDZ122:EEC122"/>
    <mergeCell ref="EED122:EEG122"/>
    <mergeCell ref="EEH122:EEK122"/>
    <mergeCell ref="ECP122:ECS122"/>
    <mergeCell ref="ECT122:ECW122"/>
    <mergeCell ref="ECX122:EDA122"/>
    <mergeCell ref="EDB122:EDE122"/>
    <mergeCell ref="EDF122:EDI122"/>
    <mergeCell ref="EDJ122:EDM122"/>
    <mergeCell ref="EBR122:EBU122"/>
    <mergeCell ref="EBV122:EBY122"/>
    <mergeCell ref="EBZ122:ECC122"/>
    <mergeCell ref="ECD122:ECG122"/>
    <mergeCell ref="ECH122:ECK122"/>
    <mergeCell ref="ECL122:ECO122"/>
    <mergeCell ref="EAT122:EAW122"/>
    <mergeCell ref="EAX122:EBA122"/>
    <mergeCell ref="EBB122:EBE122"/>
    <mergeCell ref="EBF122:EBI122"/>
    <mergeCell ref="EBJ122:EBM122"/>
    <mergeCell ref="EBN122:EBQ122"/>
    <mergeCell ref="DZV122:DZY122"/>
    <mergeCell ref="DZZ122:EAC122"/>
    <mergeCell ref="EAD122:EAG122"/>
    <mergeCell ref="EAH122:EAK122"/>
    <mergeCell ref="EAL122:EAO122"/>
    <mergeCell ref="EAP122:EAS122"/>
    <mergeCell ref="DYX122:DZA122"/>
    <mergeCell ref="DZB122:DZE122"/>
    <mergeCell ref="DZF122:DZI122"/>
    <mergeCell ref="DZJ122:DZM122"/>
    <mergeCell ref="DZN122:DZQ122"/>
    <mergeCell ref="DZR122:DZU122"/>
    <mergeCell ref="DXZ122:DYC122"/>
    <mergeCell ref="DYD122:DYG122"/>
    <mergeCell ref="DYH122:DYK122"/>
    <mergeCell ref="DYL122:DYO122"/>
    <mergeCell ref="DYP122:DYS122"/>
    <mergeCell ref="DYT122:DYW122"/>
    <mergeCell ref="DXB122:DXE122"/>
    <mergeCell ref="DXF122:DXI122"/>
    <mergeCell ref="DXJ122:DXM122"/>
    <mergeCell ref="DXN122:DXQ122"/>
    <mergeCell ref="DXR122:DXU122"/>
    <mergeCell ref="DXV122:DXY122"/>
    <mergeCell ref="DWD122:DWG122"/>
    <mergeCell ref="DWH122:DWK122"/>
    <mergeCell ref="DWL122:DWO122"/>
    <mergeCell ref="DWP122:DWS122"/>
    <mergeCell ref="DWT122:DWW122"/>
    <mergeCell ref="DWX122:DXA122"/>
    <mergeCell ref="DVF122:DVI122"/>
    <mergeCell ref="DVJ122:DVM122"/>
    <mergeCell ref="DVN122:DVQ122"/>
    <mergeCell ref="DVR122:DVU122"/>
    <mergeCell ref="DVV122:DVY122"/>
    <mergeCell ref="DVZ122:DWC122"/>
    <mergeCell ref="DUH122:DUK122"/>
    <mergeCell ref="DUL122:DUO122"/>
    <mergeCell ref="DUP122:DUS122"/>
    <mergeCell ref="DUT122:DUW122"/>
    <mergeCell ref="DUX122:DVA122"/>
    <mergeCell ref="DVB122:DVE122"/>
    <mergeCell ref="DTJ122:DTM122"/>
    <mergeCell ref="DTN122:DTQ122"/>
    <mergeCell ref="DTR122:DTU122"/>
    <mergeCell ref="DTV122:DTY122"/>
    <mergeCell ref="DTZ122:DUC122"/>
    <mergeCell ref="DUD122:DUG122"/>
    <mergeCell ref="DSL122:DSO122"/>
    <mergeCell ref="DSP122:DSS122"/>
    <mergeCell ref="DST122:DSW122"/>
    <mergeCell ref="DSX122:DTA122"/>
    <mergeCell ref="DTB122:DTE122"/>
    <mergeCell ref="DTF122:DTI122"/>
    <mergeCell ref="DRN122:DRQ122"/>
    <mergeCell ref="DRR122:DRU122"/>
    <mergeCell ref="DRV122:DRY122"/>
    <mergeCell ref="DRZ122:DSC122"/>
    <mergeCell ref="DSD122:DSG122"/>
    <mergeCell ref="DSH122:DSK122"/>
    <mergeCell ref="DQP122:DQS122"/>
    <mergeCell ref="DQT122:DQW122"/>
    <mergeCell ref="DQX122:DRA122"/>
    <mergeCell ref="DRB122:DRE122"/>
    <mergeCell ref="DRF122:DRI122"/>
    <mergeCell ref="DRJ122:DRM122"/>
    <mergeCell ref="DPR122:DPU122"/>
    <mergeCell ref="DPV122:DPY122"/>
    <mergeCell ref="DPZ122:DQC122"/>
    <mergeCell ref="DQD122:DQG122"/>
    <mergeCell ref="DQH122:DQK122"/>
    <mergeCell ref="DQL122:DQO122"/>
    <mergeCell ref="DOT122:DOW122"/>
    <mergeCell ref="DOX122:DPA122"/>
    <mergeCell ref="DPB122:DPE122"/>
    <mergeCell ref="DPF122:DPI122"/>
    <mergeCell ref="DPJ122:DPM122"/>
    <mergeCell ref="DPN122:DPQ122"/>
    <mergeCell ref="DNV122:DNY122"/>
    <mergeCell ref="DNZ122:DOC122"/>
    <mergeCell ref="DOD122:DOG122"/>
    <mergeCell ref="DOH122:DOK122"/>
    <mergeCell ref="DOL122:DOO122"/>
    <mergeCell ref="DOP122:DOS122"/>
    <mergeCell ref="DMX122:DNA122"/>
    <mergeCell ref="DNB122:DNE122"/>
    <mergeCell ref="DNF122:DNI122"/>
    <mergeCell ref="DNJ122:DNM122"/>
    <mergeCell ref="DNN122:DNQ122"/>
    <mergeCell ref="DNR122:DNU122"/>
    <mergeCell ref="DLZ122:DMC122"/>
    <mergeCell ref="DMD122:DMG122"/>
    <mergeCell ref="DMH122:DMK122"/>
    <mergeCell ref="DML122:DMO122"/>
    <mergeCell ref="DMP122:DMS122"/>
    <mergeCell ref="DMT122:DMW122"/>
    <mergeCell ref="DLB122:DLE122"/>
    <mergeCell ref="DLF122:DLI122"/>
    <mergeCell ref="DLJ122:DLM122"/>
    <mergeCell ref="DLN122:DLQ122"/>
    <mergeCell ref="DLR122:DLU122"/>
    <mergeCell ref="DLV122:DLY122"/>
    <mergeCell ref="DKD122:DKG122"/>
    <mergeCell ref="DKH122:DKK122"/>
    <mergeCell ref="DKL122:DKO122"/>
    <mergeCell ref="DKP122:DKS122"/>
    <mergeCell ref="DKT122:DKW122"/>
    <mergeCell ref="DKX122:DLA122"/>
    <mergeCell ref="DJF122:DJI122"/>
    <mergeCell ref="DJJ122:DJM122"/>
    <mergeCell ref="DJN122:DJQ122"/>
    <mergeCell ref="DJR122:DJU122"/>
    <mergeCell ref="DJV122:DJY122"/>
    <mergeCell ref="DJZ122:DKC122"/>
    <mergeCell ref="DIH122:DIK122"/>
    <mergeCell ref="DIL122:DIO122"/>
    <mergeCell ref="DIP122:DIS122"/>
    <mergeCell ref="DIT122:DIW122"/>
    <mergeCell ref="DIX122:DJA122"/>
    <mergeCell ref="DJB122:DJE122"/>
    <mergeCell ref="DHJ122:DHM122"/>
    <mergeCell ref="DHN122:DHQ122"/>
    <mergeCell ref="DHR122:DHU122"/>
    <mergeCell ref="DHV122:DHY122"/>
    <mergeCell ref="DHZ122:DIC122"/>
    <mergeCell ref="DID122:DIG122"/>
    <mergeCell ref="DGL122:DGO122"/>
    <mergeCell ref="DGP122:DGS122"/>
    <mergeCell ref="DGT122:DGW122"/>
    <mergeCell ref="DGX122:DHA122"/>
    <mergeCell ref="DHB122:DHE122"/>
    <mergeCell ref="DHF122:DHI122"/>
    <mergeCell ref="DFN122:DFQ122"/>
    <mergeCell ref="DFR122:DFU122"/>
    <mergeCell ref="DFV122:DFY122"/>
    <mergeCell ref="DFZ122:DGC122"/>
    <mergeCell ref="DGD122:DGG122"/>
    <mergeCell ref="DGH122:DGK122"/>
    <mergeCell ref="DEP122:DES122"/>
    <mergeCell ref="DET122:DEW122"/>
    <mergeCell ref="DEX122:DFA122"/>
    <mergeCell ref="DFB122:DFE122"/>
    <mergeCell ref="DFF122:DFI122"/>
    <mergeCell ref="DFJ122:DFM122"/>
    <mergeCell ref="DDR122:DDU122"/>
    <mergeCell ref="DDV122:DDY122"/>
    <mergeCell ref="DDZ122:DEC122"/>
    <mergeCell ref="DED122:DEG122"/>
    <mergeCell ref="DEH122:DEK122"/>
    <mergeCell ref="DEL122:DEO122"/>
    <mergeCell ref="DCT122:DCW122"/>
    <mergeCell ref="DCX122:DDA122"/>
    <mergeCell ref="DDB122:DDE122"/>
    <mergeCell ref="DDF122:DDI122"/>
    <mergeCell ref="DDJ122:DDM122"/>
    <mergeCell ref="DDN122:DDQ122"/>
    <mergeCell ref="DBV122:DBY122"/>
    <mergeCell ref="DBZ122:DCC122"/>
    <mergeCell ref="DCD122:DCG122"/>
    <mergeCell ref="DCH122:DCK122"/>
    <mergeCell ref="DCL122:DCO122"/>
    <mergeCell ref="DCP122:DCS122"/>
    <mergeCell ref="DAX122:DBA122"/>
    <mergeCell ref="DBB122:DBE122"/>
    <mergeCell ref="DBF122:DBI122"/>
    <mergeCell ref="DBJ122:DBM122"/>
    <mergeCell ref="DBN122:DBQ122"/>
    <mergeCell ref="DBR122:DBU122"/>
    <mergeCell ref="CZZ122:DAC122"/>
    <mergeCell ref="DAD122:DAG122"/>
    <mergeCell ref="DAH122:DAK122"/>
    <mergeCell ref="DAL122:DAO122"/>
    <mergeCell ref="DAP122:DAS122"/>
    <mergeCell ref="DAT122:DAW122"/>
    <mergeCell ref="CZB122:CZE122"/>
    <mergeCell ref="CZF122:CZI122"/>
    <mergeCell ref="CZJ122:CZM122"/>
    <mergeCell ref="CZN122:CZQ122"/>
    <mergeCell ref="CZR122:CZU122"/>
    <mergeCell ref="CZV122:CZY122"/>
    <mergeCell ref="CYD122:CYG122"/>
    <mergeCell ref="CYH122:CYK122"/>
    <mergeCell ref="CYL122:CYO122"/>
    <mergeCell ref="CYP122:CYS122"/>
    <mergeCell ref="CYT122:CYW122"/>
    <mergeCell ref="CYX122:CZA122"/>
    <mergeCell ref="CXF122:CXI122"/>
    <mergeCell ref="CXJ122:CXM122"/>
    <mergeCell ref="CXN122:CXQ122"/>
    <mergeCell ref="CXR122:CXU122"/>
    <mergeCell ref="CXV122:CXY122"/>
    <mergeCell ref="CXZ122:CYC122"/>
    <mergeCell ref="CWH122:CWK122"/>
    <mergeCell ref="CWL122:CWO122"/>
    <mergeCell ref="CWP122:CWS122"/>
    <mergeCell ref="CWT122:CWW122"/>
    <mergeCell ref="CWX122:CXA122"/>
    <mergeCell ref="CXB122:CXE122"/>
    <mergeCell ref="CVJ122:CVM122"/>
    <mergeCell ref="CVN122:CVQ122"/>
    <mergeCell ref="CVR122:CVU122"/>
    <mergeCell ref="CVV122:CVY122"/>
    <mergeCell ref="CVZ122:CWC122"/>
    <mergeCell ref="CWD122:CWG122"/>
    <mergeCell ref="CUL122:CUO122"/>
    <mergeCell ref="CUP122:CUS122"/>
    <mergeCell ref="CUT122:CUW122"/>
    <mergeCell ref="CUX122:CVA122"/>
    <mergeCell ref="CVB122:CVE122"/>
    <mergeCell ref="CVF122:CVI122"/>
    <mergeCell ref="CTN122:CTQ122"/>
    <mergeCell ref="CTR122:CTU122"/>
    <mergeCell ref="CTV122:CTY122"/>
    <mergeCell ref="CTZ122:CUC122"/>
    <mergeCell ref="CUD122:CUG122"/>
    <mergeCell ref="CUH122:CUK122"/>
    <mergeCell ref="CSP122:CSS122"/>
    <mergeCell ref="CST122:CSW122"/>
    <mergeCell ref="CSX122:CTA122"/>
    <mergeCell ref="CTB122:CTE122"/>
    <mergeCell ref="CTF122:CTI122"/>
    <mergeCell ref="CTJ122:CTM122"/>
    <mergeCell ref="CRR122:CRU122"/>
    <mergeCell ref="CRV122:CRY122"/>
    <mergeCell ref="CRZ122:CSC122"/>
    <mergeCell ref="CSD122:CSG122"/>
    <mergeCell ref="CSH122:CSK122"/>
    <mergeCell ref="CSL122:CSO122"/>
    <mergeCell ref="CQT122:CQW122"/>
    <mergeCell ref="CQX122:CRA122"/>
    <mergeCell ref="CRB122:CRE122"/>
    <mergeCell ref="CRF122:CRI122"/>
    <mergeCell ref="CRJ122:CRM122"/>
    <mergeCell ref="CRN122:CRQ122"/>
    <mergeCell ref="CPV122:CPY122"/>
    <mergeCell ref="CPZ122:CQC122"/>
    <mergeCell ref="CQD122:CQG122"/>
    <mergeCell ref="CQH122:CQK122"/>
    <mergeCell ref="CQL122:CQO122"/>
    <mergeCell ref="CQP122:CQS122"/>
    <mergeCell ref="COX122:CPA122"/>
    <mergeCell ref="CPB122:CPE122"/>
    <mergeCell ref="CPF122:CPI122"/>
    <mergeCell ref="CPJ122:CPM122"/>
    <mergeCell ref="CPN122:CPQ122"/>
    <mergeCell ref="CPR122:CPU122"/>
    <mergeCell ref="CNZ122:COC122"/>
    <mergeCell ref="COD122:COG122"/>
    <mergeCell ref="COH122:COK122"/>
    <mergeCell ref="COL122:COO122"/>
    <mergeCell ref="COP122:COS122"/>
    <mergeCell ref="COT122:COW122"/>
    <mergeCell ref="CNB122:CNE122"/>
    <mergeCell ref="CNF122:CNI122"/>
    <mergeCell ref="CNJ122:CNM122"/>
    <mergeCell ref="CNN122:CNQ122"/>
    <mergeCell ref="CNR122:CNU122"/>
    <mergeCell ref="CNV122:CNY122"/>
    <mergeCell ref="CMD122:CMG122"/>
    <mergeCell ref="CMH122:CMK122"/>
    <mergeCell ref="CML122:CMO122"/>
    <mergeCell ref="CMP122:CMS122"/>
    <mergeCell ref="CMT122:CMW122"/>
    <mergeCell ref="CMX122:CNA122"/>
    <mergeCell ref="CLF122:CLI122"/>
    <mergeCell ref="CLJ122:CLM122"/>
    <mergeCell ref="CLN122:CLQ122"/>
    <mergeCell ref="CLR122:CLU122"/>
    <mergeCell ref="CLV122:CLY122"/>
    <mergeCell ref="CLZ122:CMC122"/>
    <mergeCell ref="CKH122:CKK122"/>
    <mergeCell ref="CKL122:CKO122"/>
    <mergeCell ref="CKP122:CKS122"/>
    <mergeCell ref="CKT122:CKW122"/>
    <mergeCell ref="CKX122:CLA122"/>
    <mergeCell ref="CLB122:CLE122"/>
    <mergeCell ref="CJJ122:CJM122"/>
    <mergeCell ref="CJN122:CJQ122"/>
    <mergeCell ref="CJR122:CJU122"/>
    <mergeCell ref="CJV122:CJY122"/>
    <mergeCell ref="CJZ122:CKC122"/>
    <mergeCell ref="CKD122:CKG122"/>
    <mergeCell ref="CIL122:CIO122"/>
    <mergeCell ref="CIP122:CIS122"/>
    <mergeCell ref="CIT122:CIW122"/>
    <mergeCell ref="CIX122:CJA122"/>
    <mergeCell ref="CJB122:CJE122"/>
    <mergeCell ref="CJF122:CJI122"/>
    <mergeCell ref="CHN122:CHQ122"/>
    <mergeCell ref="CHR122:CHU122"/>
    <mergeCell ref="CHV122:CHY122"/>
    <mergeCell ref="CHZ122:CIC122"/>
    <mergeCell ref="CID122:CIG122"/>
    <mergeCell ref="CIH122:CIK122"/>
    <mergeCell ref="CGP122:CGS122"/>
    <mergeCell ref="CGT122:CGW122"/>
    <mergeCell ref="CGX122:CHA122"/>
    <mergeCell ref="CHB122:CHE122"/>
    <mergeCell ref="CHF122:CHI122"/>
    <mergeCell ref="CHJ122:CHM122"/>
    <mergeCell ref="CFR122:CFU122"/>
    <mergeCell ref="CFV122:CFY122"/>
    <mergeCell ref="CFZ122:CGC122"/>
    <mergeCell ref="CGD122:CGG122"/>
    <mergeCell ref="CGH122:CGK122"/>
    <mergeCell ref="CGL122:CGO122"/>
    <mergeCell ref="CET122:CEW122"/>
    <mergeCell ref="CEX122:CFA122"/>
    <mergeCell ref="CFB122:CFE122"/>
    <mergeCell ref="CFF122:CFI122"/>
    <mergeCell ref="CFJ122:CFM122"/>
    <mergeCell ref="CFN122:CFQ122"/>
    <mergeCell ref="CDV122:CDY122"/>
    <mergeCell ref="CDZ122:CEC122"/>
    <mergeCell ref="CED122:CEG122"/>
    <mergeCell ref="CEH122:CEK122"/>
    <mergeCell ref="CEL122:CEO122"/>
    <mergeCell ref="CEP122:CES122"/>
    <mergeCell ref="CCX122:CDA122"/>
    <mergeCell ref="CDB122:CDE122"/>
    <mergeCell ref="CDF122:CDI122"/>
    <mergeCell ref="CDJ122:CDM122"/>
    <mergeCell ref="CDN122:CDQ122"/>
    <mergeCell ref="CDR122:CDU122"/>
    <mergeCell ref="CBZ122:CCC122"/>
    <mergeCell ref="CCD122:CCG122"/>
    <mergeCell ref="CCH122:CCK122"/>
    <mergeCell ref="CCL122:CCO122"/>
    <mergeCell ref="CCP122:CCS122"/>
    <mergeCell ref="CCT122:CCW122"/>
    <mergeCell ref="CBB122:CBE122"/>
    <mergeCell ref="CBF122:CBI122"/>
    <mergeCell ref="CBJ122:CBM122"/>
    <mergeCell ref="CBN122:CBQ122"/>
    <mergeCell ref="CBR122:CBU122"/>
    <mergeCell ref="CBV122:CBY122"/>
    <mergeCell ref="CAD122:CAG122"/>
    <mergeCell ref="CAH122:CAK122"/>
    <mergeCell ref="CAL122:CAO122"/>
    <mergeCell ref="CAP122:CAS122"/>
    <mergeCell ref="CAT122:CAW122"/>
    <mergeCell ref="CAX122:CBA122"/>
    <mergeCell ref="BZF122:BZI122"/>
    <mergeCell ref="BZJ122:BZM122"/>
    <mergeCell ref="BZN122:BZQ122"/>
    <mergeCell ref="BZR122:BZU122"/>
    <mergeCell ref="BZV122:BZY122"/>
    <mergeCell ref="BZZ122:CAC122"/>
    <mergeCell ref="BYH122:BYK122"/>
    <mergeCell ref="BYL122:BYO122"/>
    <mergeCell ref="BYP122:BYS122"/>
    <mergeCell ref="BYT122:BYW122"/>
    <mergeCell ref="BYX122:BZA122"/>
    <mergeCell ref="BZB122:BZE122"/>
    <mergeCell ref="BXJ122:BXM122"/>
    <mergeCell ref="BXN122:BXQ122"/>
    <mergeCell ref="BXR122:BXU122"/>
    <mergeCell ref="BXV122:BXY122"/>
    <mergeCell ref="BXZ122:BYC122"/>
    <mergeCell ref="BYD122:BYG122"/>
    <mergeCell ref="BWL122:BWO122"/>
    <mergeCell ref="BWP122:BWS122"/>
    <mergeCell ref="BWT122:BWW122"/>
    <mergeCell ref="BWX122:BXA122"/>
    <mergeCell ref="BXB122:BXE122"/>
    <mergeCell ref="BXF122:BXI122"/>
    <mergeCell ref="BVN122:BVQ122"/>
    <mergeCell ref="BVR122:BVU122"/>
    <mergeCell ref="BVV122:BVY122"/>
    <mergeCell ref="BVZ122:BWC122"/>
    <mergeCell ref="BWD122:BWG122"/>
    <mergeCell ref="BWH122:BWK122"/>
    <mergeCell ref="BUP122:BUS122"/>
    <mergeCell ref="BUT122:BUW122"/>
    <mergeCell ref="BUX122:BVA122"/>
    <mergeCell ref="BVB122:BVE122"/>
    <mergeCell ref="BVF122:BVI122"/>
    <mergeCell ref="BVJ122:BVM122"/>
    <mergeCell ref="BTR122:BTU122"/>
    <mergeCell ref="BTV122:BTY122"/>
    <mergeCell ref="BTZ122:BUC122"/>
    <mergeCell ref="BUD122:BUG122"/>
    <mergeCell ref="BUH122:BUK122"/>
    <mergeCell ref="BUL122:BUO122"/>
    <mergeCell ref="BST122:BSW122"/>
    <mergeCell ref="BSX122:BTA122"/>
    <mergeCell ref="BTB122:BTE122"/>
    <mergeCell ref="BTF122:BTI122"/>
    <mergeCell ref="BTJ122:BTM122"/>
    <mergeCell ref="BTN122:BTQ122"/>
    <mergeCell ref="BRV122:BRY122"/>
    <mergeCell ref="BRZ122:BSC122"/>
    <mergeCell ref="BSD122:BSG122"/>
    <mergeCell ref="BSH122:BSK122"/>
    <mergeCell ref="BSL122:BSO122"/>
    <mergeCell ref="BSP122:BSS122"/>
    <mergeCell ref="BQX122:BRA122"/>
    <mergeCell ref="BRB122:BRE122"/>
    <mergeCell ref="BRF122:BRI122"/>
    <mergeCell ref="BRJ122:BRM122"/>
    <mergeCell ref="BRN122:BRQ122"/>
    <mergeCell ref="BRR122:BRU122"/>
    <mergeCell ref="BPZ122:BQC122"/>
    <mergeCell ref="BQD122:BQG122"/>
    <mergeCell ref="BQH122:BQK122"/>
    <mergeCell ref="BQL122:BQO122"/>
    <mergeCell ref="BQP122:BQS122"/>
    <mergeCell ref="BQT122:BQW122"/>
    <mergeCell ref="BPB122:BPE122"/>
    <mergeCell ref="BPF122:BPI122"/>
    <mergeCell ref="BPJ122:BPM122"/>
    <mergeCell ref="BPN122:BPQ122"/>
    <mergeCell ref="BPR122:BPU122"/>
    <mergeCell ref="BPV122:BPY122"/>
    <mergeCell ref="BOD122:BOG122"/>
    <mergeCell ref="BOH122:BOK122"/>
    <mergeCell ref="BOL122:BOO122"/>
    <mergeCell ref="BOP122:BOS122"/>
    <mergeCell ref="BOT122:BOW122"/>
    <mergeCell ref="BOX122:BPA122"/>
    <mergeCell ref="BNF122:BNI122"/>
    <mergeCell ref="BNJ122:BNM122"/>
    <mergeCell ref="BNN122:BNQ122"/>
    <mergeCell ref="BNR122:BNU122"/>
    <mergeCell ref="BNV122:BNY122"/>
    <mergeCell ref="BNZ122:BOC122"/>
    <mergeCell ref="BMH122:BMK122"/>
    <mergeCell ref="BML122:BMO122"/>
    <mergeCell ref="BMP122:BMS122"/>
    <mergeCell ref="BMT122:BMW122"/>
    <mergeCell ref="BMX122:BNA122"/>
    <mergeCell ref="BNB122:BNE122"/>
    <mergeCell ref="BLJ122:BLM122"/>
    <mergeCell ref="BLN122:BLQ122"/>
    <mergeCell ref="BLR122:BLU122"/>
    <mergeCell ref="BLV122:BLY122"/>
    <mergeCell ref="BLZ122:BMC122"/>
    <mergeCell ref="BMD122:BMG122"/>
    <mergeCell ref="BKL122:BKO122"/>
    <mergeCell ref="BKP122:BKS122"/>
    <mergeCell ref="BKT122:BKW122"/>
    <mergeCell ref="BKX122:BLA122"/>
    <mergeCell ref="BLB122:BLE122"/>
    <mergeCell ref="BLF122:BLI122"/>
    <mergeCell ref="BJN122:BJQ122"/>
    <mergeCell ref="BJR122:BJU122"/>
    <mergeCell ref="BJV122:BJY122"/>
    <mergeCell ref="BJZ122:BKC122"/>
    <mergeCell ref="BKD122:BKG122"/>
    <mergeCell ref="BKH122:BKK122"/>
    <mergeCell ref="BIP122:BIS122"/>
    <mergeCell ref="BIT122:BIW122"/>
    <mergeCell ref="BIX122:BJA122"/>
    <mergeCell ref="BJB122:BJE122"/>
    <mergeCell ref="BJF122:BJI122"/>
    <mergeCell ref="BJJ122:BJM122"/>
    <mergeCell ref="BHR122:BHU122"/>
    <mergeCell ref="BHV122:BHY122"/>
    <mergeCell ref="BHZ122:BIC122"/>
    <mergeCell ref="BID122:BIG122"/>
    <mergeCell ref="BIH122:BIK122"/>
    <mergeCell ref="BIL122:BIO122"/>
    <mergeCell ref="BGT122:BGW122"/>
    <mergeCell ref="BGX122:BHA122"/>
    <mergeCell ref="BHB122:BHE122"/>
    <mergeCell ref="BHF122:BHI122"/>
    <mergeCell ref="BHJ122:BHM122"/>
    <mergeCell ref="BHN122:BHQ122"/>
    <mergeCell ref="BFV122:BFY122"/>
    <mergeCell ref="BFZ122:BGC122"/>
    <mergeCell ref="BGD122:BGG122"/>
    <mergeCell ref="BGH122:BGK122"/>
    <mergeCell ref="BGL122:BGO122"/>
    <mergeCell ref="BGP122:BGS122"/>
    <mergeCell ref="BEX122:BFA122"/>
    <mergeCell ref="BFB122:BFE122"/>
    <mergeCell ref="BFF122:BFI122"/>
    <mergeCell ref="BFJ122:BFM122"/>
    <mergeCell ref="BFN122:BFQ122"/>
    <mergeCell ref="BFR122:BFU122"/>
    <mergeCell ref="BDZ122:BEC122"/>
    <mergeCell ref="BED122:BEG122"/>
    <mergeCell ref="BEH122:BEK122"/>
    <mergeCell ref="BEL122:BEO122"/>
    <mergeCell ref="BEP122:BES122"/>
    <mergeCell ref="BET122:BEW122"/>
    <mergeCell ref="BDB122:BDE122"/>
    <mergeCell ref="BDF122:BDI122"/>
    <mergeCell ref="BDJ122:BDM122"/>
    <mergeCell ref="BDN122:BDQ122"/>
    <mergeCell ref="BDR122:BDU122"/>
    <mergeCell ref="BDV122:BDY122"/>
    <mergeCell ref="BCD122:BCG122"/>
    <mergeCell ref="BCH122:BCK122"/>
    <mergeCell ref="BCL122:BCO122"/>
    <mergeCell ref="BCP122:BCS122"/>
    <mergeCell ref="BCT122:BCW122"/>
    <mergeCell ref="BCX122:BDA122"/>
    <mergeCell ref="BBF122:BBI122"/>
    <mergeCell ref="BBJ122:BBM122"/>
    <mergeCell ref="BBN122:BBQ122"/>
    <mergeCell ref="BBR122:BBU122"/>
    <mergeCell ref="BBV122:BBY122"/>
    <mergeCell ref="BBZ122:BCC122"/>
    <mergeCell ref="BAH122:BAK122"/>
    <mergeCell ref="BAL122:BAO122"/>
    <mergeCell ref="BAP122:BAS122"/>
    <mergeCell ref="BAT122:BAW122"/>
    <mergeCell ref="BAX122:BBA122"/>
    <mergeCell ref="BBB122:BBE122"/>
    <mergeCell ref="AZJ122:AZM122"/>
    <mergeCell ref="AZN122:AZQ122"/>
    <mergeCell ref="AZR122:AZU122"/>
    <mergeCell ref="AZV122:AZY122"/>
    <mergeCell ref="AZZ122:BAC122"/>
    <mergeCell ref="BAD122:BAG122"/>
    <mergeCell ref="AYL122:AYO122"/>
    <mergeCell ref="AYP122:AYS122"/>
    <mergeCell ref="AYT122:AYW122"/>
    <mergeCell ref="AYX122:AZA122"/>
    <mergeCell ref="AZB122:AZE122"/>
    <mergeCell ref="AZF122:AZI122"/>
    <mergeCell ref="AXN122:AXQ122"/>
    <mergeCell ref="AXR122:AXU122"/>
    <mergeCell ref="AXV122:AXY122"/>
    <mergeCell ref="AXZ122:AYC122"/>
    <mergeCell ref="AYD122:AYG122"/>
    <mergeCell ref="AYH122:AYK122"/>
    <mergeCell ref="AWP122:AWS122"/>
    <mergeCell ref="AWT122:AWW122"/>
    <mergeCell ref="AWX122:AXA122"/>
    <mergeCell ref="AXB122:AXE122"/>
    <mergeCell ref="AXF122:AXI122"/>
    <mergeCell ref="AXJ122:AXM122"/>
    <mergeCell ref="AVR122:AVU122"/>
    <mergeCell ref="AVV122:AVY122"/>
    <mergeCell ref="AVZ122:AWC122"/>
    <mergeCell ref="AWD122:AWG122"/>
    <mergeCell ref="AWH122:AWK122"/>
    <mergeCell ref="AWL122:AWO122"/>
    <mergeCell ref="AUT122:AUW122"/>
    <mergeCell ref="AUX122:AVA122"/>
    <mergeCell ref="AVB122:AVE122"/>
    <mergeCell ref="AVF122:AVI122"/>
    <mergeCell ref="AVJ122:AVM122"/>
    <mergeCell ref="AVN122:AVQ122"/>
    <mergeCell ref="ATV122:ATY122"/>
    <mergeCell ref="ATZ122:AUC122"/>
    <mergeCell ref="AUD122:AUG122"/>
    <mergeCell ref="AUH122:AUK122"/>
    <mergeCell ref="AUL122:AUO122"/>
    <mergeCell ref="AUP122:AUS122"/>
    <mergeCell ref="ASX122:ATA122"/>
    <mergeCell ref="ATB122:ATE122"/>
    <mergeCell ref="ATF122:ATI122"/>
    <mergeCell ref="ATJ122:ATM122"/>
    <mergeCell ref="ATN122:ATQ122"/>
    <mergeCell ref="ATR122:ATU122"/>
    <mergeCell ref="ARZ122:ASC122"/>
    <mergeCell ref="ASD122:ASG122"/>
    <mergeCell ref="ASH122:ASK122"/>
    <mergeCell ref="ASL122:ASO122"/>
    <mergeCell ref="ASP122:ASS122"/>
    <mergeCell ref="AST122:ASW122"/>
    <mergeCell ref="ARB122:ARE122"/>
    <mergeCell ref="ARF122:ARI122"/>
    <mergeCell ref="ARJ122:ARM122"/>
    <mergeCell ref="ARN122:ARQ122"/>
    <mergeCell ref="ARR122:ARU122"/>
    <mergeCell ref="ARV122:ARY122"/>
    <mergeCell ref="AQD122:AQG122"/>
    <mergeCell ref="AQH122:AQK122"/>
    <mergeCell ref="AQL122:AQO122"/>
    <mergeCell ref="AQP122:AQS122"/>
    <mergeCell ref="AQT122:AQW122"/>
    <mergeCell ref="AQX122:ARA122"/>
    <mergeCell ref="APF122:API122"/>
    <mergeCell ref="APJ122:APM122"/>
    <mergeCell ref="APN122:APQ122"/>
    <mergeCell ref="APR122:APU122"/>
    <mergeCell ref="APV122:APY122"/>
    <mergeCell ref="APZ122:AQC122"/>
    <mergeCell ref="AOH122:AOK122"/>
    <mergeCell ref="AOL122:AOO122"/>
    <mergeCell ref="AOP122:AOS122"/>
    <mergeCell ref="AOT122:AOW122"/>
    <mergeCell ref="AOX122:APA122"/>
    <mergeCell ref="APB122:APE122"/>
    <mergeCell ref="ANJ122:ANM122"/>
    <mergeCell ref="ANN122:ANQ122"/>
    <mergeCell ref="ANR122:ANU122"/>
    <mergeCell ref="ANV122:ANY122"/>
    <mergeCell ref="ANZ122:AOC122"/>
    <mergeCell ref="AOD122:AOG122"/>
    <mergeCell ref="AML122:AMO122"/>
    <mergeCell ref="AMP122:AMS122"/>
    <mergeCell ref="AMT122:AMW122"/>
    <mergeCell ref="AMX122:ANA122"/>
    <mergeCell ref="ANB122:ANE122"/>
    <mergeCell ref="ANF122:ANI122"/>
    <mergeCell ref="ALN122:ALQ122"/>
    <mergeCell ref="ALR122:ALU122"/>
    <mergeCell ref="ALV122:ALY122"/>
    <mergeCell ref="ALZ122:AMC122"/>
    <mergeCell ref="AMD122:AMG122"/>
    <mergeCell ref="AMH122:AMK122"/>
    <mergeCell ref="AKP122:AKS122"/>
    <mergeCell ref="AKT122:AKW122"/>
    <mergeCell ref="AKX122:ALA122"/>
    <mergeCell ref="ALB122:ALE122"/>
    <mergeCell ref="ALF122:ALI122"/>
    <mergeCell ref="ALJ122:ALM122"/>
    <mergeCell ref="AJR122:AJU122"/>
    <mergeCell ref="AJV122:AJY122"/>
    <mergeCell ref="AJZ122:AKC122"/>
    <mergeCell ref="AKD122:AKG122"/>
    <mergeCell ref="AKH122:AKK122"/>
    <mergeCell ref="AKL122:AKO122"/>
    <mergeCell ref="AIT122:AIW122"/>
    <mergeCell ref="AIX122:AJA122"/>
    <mergeCell ref="AJB122:AJE122"/>
    <mergeCell ref="AJF122:AJI122"/>
    <mergeCell ref="AJJ122:AJM122"/>
    <mergeCell ref="AJN122:AJQ122"/>
    <mergeCell ref="AHV122:AHY122"/>
    <mergeCell ref="AHZ122:AIC122"/>
    <mergeCell ref="AID122:AIG122"/>
    <mergeCell ref="AIH122:AIK122"/>
    <mergeCell ref="AIL122:AIO122"/>
    <mergeCell ref="AIP122:AIS122"/>
    <mergeCell ref="AGX122:AHA122"/>
    <mergeCell ref="AHB122:AHE122"/>
    <mergeCell ref="AHF122:AHI122"/>
    <mergeCell ref="AHJ122:AHM122"/>
    <mergeCell ref="AHN122:AHQ122"/>
    <mergeCell ref="AHR122:AHU122"/>
    <mergeCell ref="AFZ122:AGC122"/>
    <mergeCell ref="AGD122:AGG122"/>
    <mergeCell ref="AGH122:AGK122"/>
    <mergeCell ref="AGL122:AGO122"/>
    <mergeCell ref="AGP122:AGS122"/>
    <mergeCell ref="AGT122:AGW122"/>
    <mergeCell ref="AFB122:AFE122"/>
    <mergeCell ref="AFF122:AFI122"/>
    <mergeCell ref="AFJ122:AFM122"/>
    <mergeCell ref="AFN122:AFQ122"/>
    <mergeCell ref="AFR122:AFU122"/>
    <mergeCell ref="AFV122:AFY122"/>
    <mergeCell ref="AED122:AEG122"/>
    <mergeCell ref="AEH122:AEK122"/>
    <mergeCell ref="AEL122:AEO122"/>
    <mergeCell ref="AEP122:AES122"/>
    <mergeCell ref="AET122:AEW122"/>
    <mergeCell ref="AEX122:AFA122"/>
    <mergeCell ref="ADF122:ADI122"/>
    <mergeCell ref="ADJ122:ADM122"/>
    <mergeCell ref="ADN122:ADQ122"/>
    <mergeCell ref="ADR122:ADU122"/>
    <mergeCell ref="ADV122:ADY122"/>
    <mergeCell ref="ADZ122:AEC122"/>
    <mergeCell ref="ACH122:ACK122"/>
    <mergeCell ref="ACL122:ACO122"/>
    <mergeCell ref="ACP122:ACS122"/>
    <mergeCell ref="ACT122:ACW122"/>
    <mergeCell ref="ACX122:ADA122"/>
    <mergeCell ref="ADB122:ADE122"/>
    <mergeCell ref="ABJ122:ABM122"/>
    <mergeCell ref="ABN122:ABQ122"/>
    <mergeCell ref="ABR122:ABU122"/>
    <mergeCell ref="ABV122:ABY122"/>
    <mergeCell ref="ABZ122:ACC122"/>
    <mergeCell ref="ACD122:ACG122"/>
    <mergeCell ref="AAL122:AAO122"/>
    <mergeCell ref="AAP122:AAS122"/>
    <mergeCell ref="AAT122:AAW122"/>
    <mergeCell ref="AAX122:ABA122"/>
    <mergeCell ref="ABB122:ABE122"/>
    <mergeCell ref="ABF122:ABI122"/>
    <mergeCell ref="ZN122:ZQ122"/>
    <mergeCell ref="ZR122:ZU122"/>
    <mergeCell ref="ZV122:ZY122"/>
    <mergeCell ref="ZZ122:AAC122"/>
    <mergeCell ref="AAD122:AAG122"/>
    <mergeCell ref="AAH122:AAK122"/>
    <mergeCell ref="YP122:YS122"/>
    <mergeCell ref="YT122:YW122"/>
    <mergeCell ref="YX122:ZA122"/>
    <mergeCell ref="ZB122:ZE122"/>
    <mergeCell ref="ZF122:ZI122"/>
    <mergeCell ref="ZJ122:ZM122"/>
    <mergeCell ref="XR122:XU122"/>
    <mergeCell ref="XV122:XY122"/>
    <mergeCell ref="XZ122:YC122"/>
    <mergeCell ref="YD122:YG122"/>
    <mergeCell ref="YH122:YK122"/>
    <mergeCell ref="YL122:YO122"/>
    <mergeCell ref="WT122:WW122"/>
    <mergeCell ref="WX122:XA122"/>
    <mergeCell ref="XB122:XE122"/>
    <mergeCell ref="XF122:XI122"/>
    <mergeCell ref="XJ122:XM122"/>
    <mergeCell ref="XN122:XQ122"/>
    <mergeCell ref="VV122:VY122"/>
    <mergeCell ref="VZ122:WC122"/>
    <mergeCell ref="WD122:WG122"/>
    <mergeCell ref="WH122:WK122"/>
    <mergeCell ref="WL122:WO122"/>
    <mergeCell ref="WP122:WS122"/>
    <mergeCell ref="UX122:VA122"/>
    <mergeCell ref="VB122:VE122"/>
    <mergeCell ref="VF122:VI122"/>
    <mergeCell ref="VJ122:VM122"/>
    <mergeCell ref="VN122:VQ122"/>
    <mergeCell ref="VR122:VU122"/>
    <mergeCell ref="TZ122:UC122"/>
    <mergeCell ref="UD122:UG122"/>
    <mergeCell ref="UH122:UK122"/>
    <mergeCell ref="UL122:UO122"/>
    <mergeCell ref="UP122:US122"/>
    <mergeCell ref="UT122:UW122"/>
    <mergeCell ref="TB122:TE122"/>
    <mergeCell ref="TF122:TI122"/>
    <mergeCell ref="TJ122:TM122"/>
    <mergeCell ref="TN122:TQ122"/>
    <mergeCell ref="TR122:TU122"/>
    <mergeCell ref="TV122:TY122"/>
    <mergeCell ref="SD122:SG122"/>
    <mergeCell ref="SH122:SK122"/>
    <mergeCell ref="SL122:SO122"/>
    <mergeCell ref="SP122:SS122"/>
    <mergeCell ref="ST122:SW122"/>
    <mergeCell ref="SX122:TA122"/>
    <mergeCell ref="RF122:RI122"/>
    <mergeCell ref="RJ122:RM122"/>
    <mergeCell ref="RN122:RQ122"/>
    <mergeCell ref="RR122:RU122"/>
    <mergeCell ref="RV122:RY122"/>
    <mergeCell ref="RZ122:SC122"/>
    <mergeCell ref="QH122:QK122"/>
    <mergeCell ref="QL122:QO122"/>
    <mergeCell ref="QP122:QS122"/>
    <mergeCell ref="QT122:QW122"/>
    <mergeCell ref="QX122:RA122"/>
    <mergeCell ref="RB122:RE122"/>
    <mergeCell ref="PJ122:PM122"/>
    <mergeCell ref="PN122:PQ122"/>
    <mergeCell ref="PR122:PU122"/>
    <mergeCell ref="PV122:PY122"/>
    <mergeCell ref="PZ122:QC122"/>
    <mergeCell ref="QD122:QG122"/>
    <mergeCell ref="OL122:OO122"/>
    <mergeCell ref="OP122:OS122"/>
    <mergeCell ref="OT122:OW122"/>
    <mergeCell ref="OX122:PA122"/>
    <mergeCell ref="PB122:PE122"/>
    <mergeCell ref="PF122:PI122"/>
    <mergeCell ref="NN122:NQ122"/>
    <mergeCell ref="NR122:NU122"/>
    <mergeCell ref="NV122:NY122"/>
    <mergeCell ref="NZ122:OC122"/>
    <mergeCell ref="OD122:OG122"/>
    <mergeCell ref="OH122:OK122"/>
    <mergeCell ref="MP122:MS122"/>
    <mergeCell ref="MT122:MW122"/>
    <mergeCell ref="MX122:NA122"/>
    <mergeCell ref="NB122:NE122"/>
    <mergeCell ref="NF122:NI122"/>
    <mergeCell ref="NJ122:NM122"/>
    <mergeCell ref="LR122:LU122"/>
    <mergeCell ref="LV122:LY122"/>
    <mergeCell ref="LZ122:MC122"/>
    <mergeCell ref="MD122:MG122"/>
    <mergeCell ref="MH122:MK122"/>
    <mergeCell ref="ML122:MO122"/>
    <mergeCell ref="KT122:KW122"/>
    <mergeCell ref="KX122:LA122"/>
    <mergeCell ref="LB122:LE122"/>
    <mergeCell ref="LF122:LI122"/>
    <mergeCell ref="LJ122:LM122"/>
    <mergeCell ref="LN122:LQ122"/>
    <mergeCell ref="JV122:JY122"/>
    <mergeCell ref="JZ122:KC122"/>
    <mergeCell ref="KD122:KG122"/>
    <mergeCell ref="KH122:KK122"/>
    <mergeCell ref="KL122:KO122"/>
    <mergeCell ref="KP122:KS122"/>
    <mergeCell ref="IX122:JA122"/>
    <mergeCell ref="JB122:JE122"/>
    <mergeCell ref="JF122:JI122"/>
    <mergeCell ref="JJ122:JM122"/>
    <mergeCell ref="JN122:JQ122"/>
    <mergeCell ref="JR122:JU122"/>
    <mergeCell ref="HZ122:IC122"/>
    <mergeCell ref="ID122:IG122"/>
    <mergeCell ref="IH122:IK122"/>
    <mergeCell ref="IL122:IO122"/>
    <mergeCell ref="IP122:IS122"/>
    <mergeCell ref="IT122:IW122"/>
    <mergeCell ref="HB122:HE122"/>
    <mergeCell ref="HF122:HI122"/>
    <mergeCell ref="HJ122:HM122"/>
    <mergeCell ref="HN122:HQ122"/>
    <mergeCell ref="HR122:HU122"/>
    <mergeCell ref="HV122:HY122"/>
    <mergeCell ref="GD122:GG122"/>
    <mergeCell ref="GH122:GK122"/>
    <mergeCell ref="GL122:GO122"/>
    <mergeCell ref="GP122:GS122"/>
    <mergeCell ref="GT122:GW122"/>
    <mergeCell ref="GX122:HA122"/>
    <mergeCell ref="FF122:FI122"/>
    <mergeCell ref="FJ122:FM122"/>
    <mergeCell ref="FN122:FQ122"/>
    <mergeCell ref="FR122:FU122"/>
    <mergeCell ref="FV122:FY122"/>
    <mergeCell ref="FZ122:GC122"/>
    <mergeCell ref="EH122:EK122"/>
    <mergeCell ref="EL122:EO122"/>
    <mergeCell ref="EP122:ES122"/>
    <mergeCell ref="ET122:EW122"/>
    <mergeCell ref="EX122:FA122"/>
    <mergeCell ref="FB122:FE122"/>
    <mergeCell ref="DJ122:DM122"/>
    <mergeCell ref="DN122:DQ122"/>
    <mergeCell ref="DR122:DU122"/>
    <mergeCell ref="DV122:DY122"/>
    <mergeCell ref="DZ122:EC122"/>
    <mergeCell ref="ED122:EG122"/>
    <mergeCell ref="CL122:CO122"/>
    <mergeCell ref="CP122:CS122"/>
    <mergeCell ref="CT122:CW122"/>
    <mergeCell ref="CX122:DA122"/>
    <mergeCell ref="DB122:DE122"/>
    <mergeCell ref="DF122:DI122"/>
    <mergeCell ref="BN122:BQ122"/>
    <mergeCell ref="BR122:BU122"/>
    <mergeCell ref="BV122:BY122"/>
    <mergeCell ref="BZ122:CC122"/>
    <mergeCell ref="CD122:CG122"/>
    <mergeCell ref="CH122:CK122"/>
    <mergeCell ref="AP122:AS122"/>
    <mergeCell ref="AT122:AW122"/>
    <mergeCell ref="AX122:BA122"/>
    <mergeCell ref="BB122:BE122"/>
    <mergeCell ref="BF122:BI122"/>
    <mergeCell ref="BJ122:BM122"/>
    <mergeCell ref="R122:U122"/>
    <mergeCell ref="V122:Y122"/>
    <mergeCell ref="Z122:AC122"/>
    <mergeCell ref="AD122:AG122"/>
    <mergeCell ref="AH122:AK122"/>
    <mergeCell ref="AL122:AO122"/>
    <mergeCell ref="C1:E1"/>
    <mergeCell ref="A102:E102"/>
    <mergeCell ref="A106:E106"/>
    <mergeCell ref="A112:E112"/>
    <mergeCell ref="H122:I122"/>
    <mergeCell ref="J122:M122"/>
    <mergeCell ref="N122:Q122"/>
    <mergeCell ref="A32:E32"/>
    <mergeCell ref="A52:E52"/>
    <mergeCell ref="A64:E64"/>
    <mergeCell ref="A80:E80"/>
    <mergeCell ref="A85:E85"/>
    <mergeCell ref="A97:E97"/>
    <mergeCell ref="C2:E2"/>
    <mergeCell ref="A4:E4"/>
    <mergeCell ref="A5:E5"/>
    <mergeCell ref="A9:E9"/>
    <mergeCell ref="A15:E15"/>
    <mergeCell ref="A20:E20"/>
  </mergeCells>
  <pageMargins left="0" right="0" top="0" bottom="0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13</vt:i4>
      </vt:variant>
    </vt:vector>
  </HeadingPairs>
  <TitlesOfParts>
    <vt:vector size="23" baseType="lpstr">
      <vt:lpstr>приложение 1 СПО</vt:lpstr>
      <vt:lpstr>приложение 2 спо</vt:lpstr>
      <vt:lpstr>приложение 3 спо</vt:lpstr>
      <vt:lpstr>Приложение 1 ДПО</vt:lpstr>
      <vt:lpstr>приложение 2 ДПО</vt:lpstr>
      <vt:lpstr>приложение 3 ДПО</vt:lpstr>
      <vt:lpstr>приложение 4 ДПО </vt:lpstr>
      <vt:lpstr>приложение 1 культура</vt:lpstr>
      <vt:lpstr>приложение 2 культура </vt:lpstr>
      <vt:lpstr>приложение 3 культура </vt:lpstr>
      <vt:lpstr>'приложение 1 культура'!Заголовки_для_печати</vt:lpstr>
      <vt:lpstr>'приложение 2 культура '!Заголовки_для_печати</vt:lpstr>
      <vt:lpstr>'приложение 3 ДПО'!Заголовки_для_печати</vt:lpstr>
      <vt:lpstr>'приложение 3 культура '!Заголовки_для_печати</vt:lpstr>
      <vt:lpstr>'приложение 4 ДПО '!Заголовки_для_печати</vt:lpstr>
      <vt:lpstr>'Приложение 1 ДПО'!Область_печати</vt:lpstr>
      <vt:lpstr>'приложение 1 культура'!Область_печати</vt:lpstr>
      <vt:lpstr>'приложение 1 СПО'!Область_печати</vt:lpstr>
      <vt:lpstr>'приложение 2 ДПО'!Область_печати</vt:lpstr>
      <vt:lpstr>'приложение 2 культура '!Область_печати</vt:lpstr>
      <vt:lpstr>'приложение 3 ДПО'!Область_печати</vt:lpstr>
      <vt:lpstr>'приложение 3 культура '!Область_печати</vt:lpstr>
      <vt:lpstr>'приложение 4 ДПО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Костина Ольга Николаевна</cp:lastModifiedBy>
  <cp:lastPrinted>2021-02-08T07:59:56Z</cp:lastPrinted>
  <dcterms:created xsi:type="dcterms:W3CDTF">2014-04-21T04:13:33Z</dcterms:created>
  <dcterms:modified xsi:type="dcterms:W3CDTF">2021-02-15T04:50:59Z</dcterms:modified>
</cp:coreProperties>
</file>