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785" yWindow="-255" windowWidth="19155" windowHeight="6330" tabRatio="581"/>
  </bookViews>
  <sheets>
    <sheet name="приложение 1 культура" sheetId="28" r:id="rId1"/>
    <sheet name="приложение 1 ДПО" sheetId="29" r:id="rId2"/>
    <sheet name="приложение 1 СПО" sheetId="3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xlfn_IFERROR">#N/A</definedName>
    <definedName name="__kat6">[1]Титул!$A$15</definedName>
    <definedName name="__xlfn_IFERROR">#N/A</definedName>
    <definedName name="_inf2007">NA()</definedName>
    <definedName name="_inf2008">NA()</definedName>
    <definedName name="_inf2009">NA()</definedName>
    <definedName name="_inf2010">NA()</definedName>
    <definedName name="_inf2011">NA()</definedName>
    <definedName name="_inf2012">NA()</definedName>
    <definedName name="_inf2013">NA()</definedName>
    <definedName name="_inf2014">NA()</definedName>
    <definedName name="_inf2015">NA()</definedName>
    <definedName name="_kat6">[2]Титул!$A$15</definedName>
    <definedName name="ColLastYearFB">NA()</definedName>
    <definedName name="ColLastYearFB1">NA()</definedName>
    <definedName name="ColThisYearFB">NA()</definedName>
    <definedName name="ghj">NA()</definedName>
    <definedName name="PeriodLastYearName">NA()</definedName>
    <definedName name="PeriodThisYearName">NA()</definedName>
    <definedName name="titul">[2]Титул!$B$3</definedName>
    <definedName name="zpl">NA()</definedName>
    <definedName name="ааа">NA()</definedName>
    <definedName name="АнМ">NA()</definedName>
    <definedName name="вв">NA()</definedName>
    <definedName name="График">"Диагр. 4"</definedName>
    <definedName name="ДПО">'[3]2002(v2)'!#REF!</definedName>
    <definedName name="_xlnm.Print_Titles" localSheetId="0">'приложение 1 культура'!$7:$8</definedName>
    <definedName name="иии">NA()</definedName>
    <definedName name="культура">'[3]2002(v2)'!#REF!</definedName>
    <definedName name="М1">NA()</definedName>
    <definedName name="Минздрав">NA()</definedName>
    <definedName name="мммммммммм">'[3]2002(v2)'!#REF!</definedName>
    <definedName name="Мониторинг1">NA()</definedName>
    <definedName name="ненужное">'[3]2002(v2)'!#REF!</definedName>
    <definedName name="новое">'[3]2002(v2)'!#REF!</definedName>
    <definedName name="новый">'[3]2002(v2)'!#REF!</definedName>
    <definedName name="_xlnm.Print_Area" localSheetId="1">'приложение 1 ДПО'!$A$1:$H$77</definedName>
    <definedName name="_xlnm.Print_Area" localSheetId="0">'приложение 1 культура'!$A$1:$I$219</definedName>
    <definedName name="_xlnm.Print_Area" localSheetId="2">'приложение 1 СПО'!$A$1:$H$15</definedName>
    <definedName name="ПОКАЗАТЕЛИ_ДОЛГОСР.ПРОГНОЗА">'[3]2002(v2)'!#REF!</definedName>
    <definedName name="ПОКАЗАТЕЛИ_ДОЛГОСР_ПРОГНОЗА">NA()</definedName>
    <definedName name="пппп">'[3]2002(v2)'!#REF!</definedName>
    <definedName name="пр">NA()</definedName>
    <definedName name="приб">NA()</definedName>
    <definedName name="прибвб2">NA()</definedName>
    <definedName name="Прогноз97">NA()</definedName>
    <definedName name="ррр">'[3]2002(v2)'!#REF!</definedName>
    <definedName name="старое">'[3]2002(v2)'!#REF!</definedName>
    <definedName name="фф">NA()</definedName>
    <definedName name="ффф">NA()</definedName>
    <definedName name="хрень">'[3]2002(v2)'!#REF!</definedName>
    <definedName name="ыыы">NA()</definedName>
  </definedNames>
  <calcPr calcId="124519"/>
</workbook>
</file>

<file path=xl/calcChain.xml><?xml version="1.0" encoding="utf-8"?>
<calcChain xmlns="http://schemas.openxmlformats.org/spreadsheetml/2006/main">
  <c r="B25" i="28"/>
  <c r="B24"/>
  <c r="B23"/>
  <c r="B22"/>
  <c r="B21"/>
  <c r="B20"/>
  <c r="B19"/>
  <c r="B18"/>
  <c r="B17"/>
  <c r="B16"/>
  <c r="B15"/>
  <c r="B14"/>
  <c r="B13"/>
  <c r="B12"/>
  <c r="B11"/>
  <c r="E217"/>
  <c r="B213"/>
  <c r="B212" l="1"/>
  <c r="B211"/>
  <c r="B210"/>
  <c r="B209"/>
  <c r="B208"/>
  <c r="B207"/>
  <c r="B206"/>
  <c r="B200"/>
  <c r="B199"/>
  <c r="B187"/>
  <c r="B186"/>
  <c r="B185"/>
  <c r="B184"/>
  <c r="B183"/>
  <c r="B182"/>
  <c r="B181"/>
  <c r="B175"/>
  <c r="B174"/>
  <c r="B173"/>
  <c r="B167"/>
  <c r="B166"/>
  <c r="B160"/>
  <c r="B159"/>
  <c r="B158"/>
  <c r="B152"/>
  <c r="B151"/>
  <c r="B150"/>
  <c r="B149"/>
  <c r="B148"/>
  <c r="B142"/>
  <c r="B141"/>
  <c r="B140"/>
  <c r="B139"/>
  <c r="B137"/>
  <c r="B136"/>
  <c r="B135"/>
  <c r="B134"/>
  <c r="B133"/>
  <c r="B132"/>
  <c r="B131"/>
  <c r="B130"/>
  <c r="B129"/>
  <c r="B128"/>
  <c r="B127"/>
  <c r="B126"/>
  <c r="B125"/>
  <c r="B124"/>
  <c r="B123"/>
  <c r="B122"/>
  <c r="B118"/>
  <c r="B112"/>
  <c r="B111"/>
  <c r="B110"/>
  <c r="B104"/>
  <c r="B103"/>
  <c r="B101"/>
  <c r="B99"/>
  <c r="B98"/>
  <c r="B92"/>
  <c r="B91"/>
  <c r="B85"/>
  <c r="B84"/>
  <c r="B78"/>
  <c r="B77"/>
  <c r="B71"/>
  <c r="B70"/>
  <c r="B69"/>
  <c r="B68"/>
  <c r="B67"/>
  <c r="B66"/>
  <c r="B65"/>
  <c r="B64"/>
  <c r="B63"/>
  <c r="B62"/>
  <c r="B61"/>
  <c r="B60"/>
  <c r="B59"/>
  <c r="B37"/>
  <c r="B36"/>
  <c r="B35"/>
  <c r="B29"/>
  <c r="F29" l="1"/>
  <c r="C13" i="30" l="1"/>
  <c r="F13" s="1"/>
  <c r="H12"/>
  <c r="G12"/>
  <c r="E12"/>
  <c r="D12"/>
  <c r="B12"/>
  <c r="A12"/>
  <c r="H11"/>
  <c r="G11"/>
  <c r="E11"/>
  <c r="E13" s="1"/>
  <c r="D11"/>
  <c r="B11"/>
  <c r="B13" s="1"/>
  <c r="D13" l="1"/>
  <c r="G13"/>
  <c r="H13" s="1"/>
  <c r="W74" i="29" l="1"/>
  <c r="B73"/>
  <c r="H72"/>
  <c r="G72"/>
  <c r="F72"/>
  <c r="E72"/>
  <c r="D72"/>
  <c r="C72"/>
  <c r="B72"/>
  <c r="A72"/>
  <c r="H71"/>
  <c r="G71"/>
  <c r="F71"/>
  <c r="E71"/>
  <c r="D71"/>
  <c r="C71"/>
  <c r="B71"/>
  <c r="A71"/>
  <c r="H70"/>
  <c r="G70"/>
  <c r="G73" s="1"/>
  <c r="F70"/>
  <c r="E70"/>
  <c r="E73" s="1"/>
  <c r="D70"/>
  <c r="C70"/>
  <c r="C73" s="1"/>
  <c r="B70"/>
  <c r="A70"/>
  <c r="Z69"/>
  <c r="C68"/>
  <c r="G67"/>
  <c r="F67"/>
  <c r="H67" s="1"/>
  <c r="E67"/>
  <c r="C67"/>
  <c r="B67"/>
  <c r="A67"/>
  <c r="B65"/>
  <c r="H64"/>
  <c r="G64"/>
  <c r="F64"/>
  <c r="E64"/>
  <c r="E65" s="1"/>
  <c r="D64"/>
  <c r="C64"/>
  <c r="C65" s="1"/>
  <c r="F65" s="1"/>
  <c r="B64"/>
  <c r="G65" s="1"/>
  <c r="G61"/>
  <c r="F61"/>
  <c r="H61" s="1"/>
  <c r="E61"/>
  <c r="C61"/>
  <c r="B61"/>
  <c r="A61"/>
  <c r="G60"/>
  <c r="F60"/>
  <c r="H60" s="1"/>
  <c r="E60"/>
  <c r="C60"/>
  <c r="B60"/>
  <c r="A60"/>
  <c r="G59"/>
  <c r="F59"/>
  <c r="H59" s="1"/>
  <c r="E59"/>
  <c r="C59"/>
  <c r="C62" s="1"/>
  <c r="B59"/>
  <c r="A59"/>
  <c r="H58"/>
  <c r="D58"/>
  <c r="A58"/>
  <c r="G57"/>
  <c r="F57"/>
  <c r="H57" s="1"/>
  <c r="E57"/>
  <c r="C57"/>
  <c r="B57"/>
  <c r="A57"/>
  <c r="G56"/>
  <c r="F56"/>
  <c r="H56" s="1"/>
  <c r="E56"/>
  <c r="C56"/>
  <c r="B56"/>
  <c r="A56"/>
  <c r="G55"/>
  <c r="F55"/>
  <c r="H55" s="1"/>
  <c r="E55"/>
  <c r="C55"/>
  <c r="B55"/>
  <c r="A55"/>
  <c r="G54"/>
  <c r="F54"/>
  <c r="H54" s="1"/>
  <c r="E54"/>
  <c r="C54"/>
  <c r="B54"/>
  <c r="A54"/>
  <c r="G53"/>
  <c r="F53"/>
  <c r="H53" s="1"/>
  <c r="E53"/>
  <c r="C53"/>
  <c r="B53"/>
  <c r="A53"/>
  <c r="B51"/>
  <c r="H50"/>
  <c r="G50"/>
  <c r="F50"/>
  <c r="E50"/>
  <c r="D50"/>
  <c r="C50"/>
  <c r="B50"/>
  <c r="A50"/>
  <c r="H49"/>
  <c r="G49"/>
  <c r="F49"/>
  <c r="E49"/>
  <c r="E51" s="1"/>
  <c r="D49"/>
  <c r="C49"/>
  <c r="C51" s="1"/>
  <c r="F51" s="1"/>
  <c r="B49"/>
  <c r="G51" s="1"/>
  <c r="E47"/>
  <c r="G46"/>
  <c r="F46"/>
  <c r="J46" s="1"/>
  <c r="E46"/>
  <c r="C46"/>
  <c r="B46"/>
  <c r="B47" s="1"/>
  <c r="A46"/>
  <c r="G45"/>
  <c r="F45"/>
  <c r="H45" s="1"/>
  <c r="E45"/>
  <c r="C45"/>
  <c r="B45"/>
  <c r="A45"/>
  <c r="H44"/>
  <c r="G44"/>
  <c r="F44"/>
  <c r="J44" s="1"/>
  <c r="E44"/>
  <c r="D44"/>
  <c r="C44"/>
  <c r="B44"/>
  <c r="A44"/>
  <c r="H43"/>
  <c r="G43"/>
  <c r="G47" s="1"/>
  <c r="F43"/>
  <c r="E43"/>
  <c r="J43" s="1"/>
  <c r="D43"/>
  <c r="C43"/>
  <c r="C47" s="1"/>
  <c r="I47" s="1"/>
  <c r="B43"/>
  <c r="A43"/>
  <c r="G40"/>
  <c r="H40" s="1"/>
  <c r="D40"/>
  <c r="A40"/>
  <c r="H39"/>
  <c r="G39"/>
  <c r="G41" s="1"/>
  <c r="F39"/>
  <c r="E39"/>
  <c r="D39"/>
  <c r="C39"/>
  <c r="B39"/>
  <c r="B41" s="1"/>
  <c r="E41" s="1"/>
  <c r="A39"/>
  <c r="J38"/>
  <c r="J37"/>
  <c r="J36"/>
  <c r="C34"/>
  <c r="G33"/>
  <c r="F33"/>
  <c r="H33" s="1"/>
  <c r="E33"/>
  <c r="C33"/>
  <c r="B33"/>
  <c r="A33"/>
  <c r="B31"/>
  <c r="H30"/>
  <c r="G30"/>
  <c r="F30"/>
  <c r="E30"/>
  <c r="E31" s="1"/>
  <c r="D30"/>
  <c r="C30"/>
  <c r="C31" s="1"/>
  <c r="F31" s="1"/>
  <c r="B30"/>
  <c r="G31" s="1"/>
  <c r="A30"/>
  <c r="C28"/>
  <c r="G27"/>
  <c r="F27"/>
  <c r="H27" s="1"/>
  <c r="E27"/>
  <c r="C27"/>
  <c r="B27"/>
  <c r="A27"/>
  <c r="C25"/>
  <c r="G24"/>
  <c r="F24"/>
  <c r="H24" s="1"/>
  <c r="E24"/>
  <c r="C24"/>
  <c r="B24"/>
  <c r="A24"/>
  <c r="B22"/>
  <c r="H21"/>
  <c r="G21"/>
  <c r="F21"/>
  <c r="E21"/>
  <c r="E22" s="1"/>
  <c r="D21"/>
  <c r="C21"/>
  <c r="C22" s="1"/>
  <c r="F22" s="1"/>
  <c r="B21"/>
  <c r="G22" s="1"/>
  <c r="A21"/>
  <c r="H17"/>
  <c r="G17"/>
  <c r="F17"/>
  <c r="E17"/>
  <c r="D17"/>
  <c r="C17"/>
  <c r="B17"/>
  <c r="G16"/>
  <c r="F16"/>
  <c r="H16" s="1"/>
  <c r="E16"/>
  <c r="C16"/>
  <c r="B16"/>
  <c r="G15"/>
  <c r="F15"/>
  <c r="H15" s="1"/>
  <c r="E15"/>
  <c r="C15"/>
  <c r="B15"/>
  <c r="H14"/>
  <c r="G14"/>
  <c r="F14"/>
  <c r="E14"/>
  <c r="E18" s="1"/>
  <c r="D14"/>
  <c r="C14"/>
  <c r="B14"/>
  <c r="H13"/>
  <c r="G13"/>
  <c r="G18" s="1"/>
  <c r="F13"/>
  <c r="E13"/>
  <c r="D13"/>
  <c r="C13"/>
  <c r="C18" s="1"/>
  <c r="B13"/>
  <c r="B18" s="1"/>
  <c r="H51" l="1"/>
  <c r="D51"/>
  <c r="H65"/>
  <c r="D65"/>
  <c r="H22"/>
  <c r="D22"/>
  <c r="H31"/>
  <c r="D31"/>
  <c r="F41"/>
  <c r="F47"/>
  <c r="I28"/>
  <c r="F18"/>
  <c r="E28"/>
  <c r="F62"/>
  <c r="C74"/>
  <c r="F73"/>
  <c r="I73"/>
  <c r="G28"/>
  <c r="B25"/>
  <c r="G25" s="1"/>
  <c r="F25"/>
  <c r="B28"/>
  <c r="F28"/>
  <c r="B34"/>
  <c r="E34" s="1"/>
  <c r="F34"/>
  <c r="B68"/>
  <c r="I68" s="1"/>
  <c r="F68"/>
  <c r="D15"/>
  <c r="D24"/>
  <c r="E25"/>
  <c r="D27"/>
  <c r="D33"/>
  <c r="C41"/>
  <c r="J45"/>
  <c r="D46"/>
  <c r="H46"/>
  <c r="D53"/>
  <c r="D54"/>
  <c r="D55"/>
  <c r="D56"/>
  <c r="D57"/>
  <c r="B62"/>
  <c r="G62" s="1"/>
  <c r="D67"/>
  <c r="D16"/>
  <c r="D45"/>
  <c r="D59"/>
  <c r="D60"/>
  <c r="D61"/>
  <c r="H28" l="1"/>
  <c r="D28"/>
  <c r="J28"/>
  <c r="H62"/>
  <c r="D62"/>
  <c r="D68"/>
  <c r="C75"/>
  <c r="I74"/>
  <c r="H18"/>
  <c r="D18"/>
  <c r="H41"/>
  <c r="D41"/>
  <c r="D34"/>
  <c r="H25"/>
  <c r="D25"/>
  <c r="J25"/>
  <c r="F74"/>
  <c r="H73"/>
  <c r="D73"/>
  <c r="J47"/>
  <c r="H47"/>
  <c r="D47"/>
  <c r="G68"/>
  <c r="H68" s="1"/>
  <c r="E62"/>
  <c r="E74" s="1"/>
  <c r="E75" s="1"/>
  <c r="B74"/>
  <c r="B75" s="1"/>
  <c r="E68"/>
  <c r="G74"/>
  <c r="G75" s="1"/>
  <c r="G34"/>
  <c r="H34" s="1"/>
  <c r="F75" l="1"/>
  <c r="H74"/>
  <c r="D74"/>
  <c r="D75" l="1"/>
  <c r="H75"/>
  <c r="F215" i="28" l="1"/>
  <c r="F213"/>
  <c r="C213"/>
  <c r="F212"/>
  <c r="C212"/>
  <c r="F211"/>
  <c r="C211"/>
  <c r="F210"/>
  <c r="C210"/>
  <c r="F209"/>
  <c r="C209"/>
  <c r="F208"/>
  <c r="C208"/>
  <c r="F207"/>
  <c r="C207"/>
  <c r="F206"/>
  <c r="C206"/>
  <c r="F200"/>
  <c r="C200"/>
  <c r="F199"/>
  <c r="C199"/>
  <c r="F193"/>
  <c r="C193"/>
  <c r="F187"/>
  <c r="C187"/>
  <c r="F186"/>
  <c r="C186"/>
  <c r="F185"/>
  <c r="C185"/>
  <c r="F184"/>
  <c r="C184"/>
  <c r="F183"/>
  <c r="C183"/>
  <c r="F182"/>
  <c r="C182"/>
  <c r="F181"/>
  <c r="C181"/>
  <c r="F175" l="1"/>
  <c r="C175"/>
  <c r="F174"/>
  <c r="C174"/>
  <c r="F173"/>
  <c r="C173"/>
  <c r="F167"/>
  <c r="C167"/>
  <c r="F166"/>
  <c r="C166"/>
  <c r="F160"/>
  <c r="C160"/>
  <c r="F159"/>
  <c r="C159"/>
  <c r="F158"/>
  <c r="C158"/>
  <c r="F152"/>
  <c r="C152"/>
  <c r="F151"/>
  <c r="C151"/>
  <c r="F150"/>
  <c r="C150"/>
  <c r="F149"/>
  <c r="C149"/>
  <c r="F148"/>
  <c r="C148"/>
  <c r="F142"/>
  <c r="C142"/>
  <c r="F141"/>
  <c r="C141"/>
  <c r="F140"/>
  <c r="C140"/>
  <c r="F139"/>
  <c r="C139"/>
  <c r="F137"/>
  <c r="C137"/>
  <c r="F136"/>
  <c r="C136"/>
  <c r="F135"/>
  <c r="C135"/>
  <c r="F134"/>
  <c r="C134"/>
  <c r="F133"/>
  <c r="C133"/>
  <c r="F132"/>
  <c r="C132"/>
  <c r="F131"/>
  <c r="C131"/>
  <c r="F130"/>
  <c r="C130"/>
  <c r="F129"/>
  <c r="C129"/>
  <c r="F128" l="1"/>
  <c r="C128"/>
  <c r="F127"/>
  <c r="C127"/>
  <c r="F126"/>
  <c r="C126"/>
  <c r="F125"/>
  <c r="C125"/>
  <c r="F124"/>
  <c r="C124"/>
  <c r="F123"/>
  <c r="C123"/>
  <c r="F122"/>
  <c r="C122"/>
  <c r="F119"/>
  <c r="C119"/>
  <c r="F118"/>
  <c r="C118"/>
  <c r="F112"/>
  <c r="C112"/>
  <c r="F111"/>
  <c r="C111"/>
  <c r="F110"/>
  <c r="C110"/>
  <c r="F104"/>
  <c r="C104"/>
  <c r="F103"/>
  <c r="C103"/>
  <c r="F101"/>
  <c r="C101"/>
  <c r="F99"/>
  <c r="C99"/>
  <c r="F98"/>
  <c r="C98"/>
  <c r="F92"/>
  <c r="C92"/>
  <c r="F91"/>
  <c r="C91"/>
  <c r="F85"/>
  <c r="C85"/>
  <c r="F84"/>
  <c r="C84"/>
  <c r="F78"/>
  <c r="C78"/>
  <c r="F77"/>
  <c r="C77"/>
  <c r="F71"/>
  <c r="C71"/>
  <c r="F70"/>
  <c r="C70"/>
  <c r="F69"/>
  <c r="C69"/>
  <c r="F68"/>
  <c r="C68"/>
  <c r="F67"/>
  <c r="C67"/>
  <c r="F66"/>
  <c r="C66"/>
  <c r="F65"/>
  <c r="C65"/>
  <c r="F64"/>
  <c r="C64"/>
  <c r="F63"/>
  <c r="C63"/>
  <c r="F62"/>
  <c r="C62"/>
  <c r="F61"/>
  <c r="C61"/>
  <c r="F60"/>
  <c r="C60"/>
  <c r="F59"/>
  <c r="C59"/>
  <c r="F53"/>
  <c r="C53"/>
  <c r="F52"/>
  <c r="C52"/>
  <c r="F51"/>
  <c r="C51"/>
  <c r="F50"/>
  <c r="C50"/>
  <c r="F49"/>
  <c r="C49"/>
  <c r="F43"/>
  <c r="C43"/>
  <c r="F37"/>
  <c r="C37"/>
  <c r="F36"/>
  <c r="C36"/>
  <c r="F35"/>
  <c r="C35"/>
  <c r="C29"/>
  <c r="G215" l="1"/>
  <c r="G216"/>
  <c r="G217"/>
  <c r="G193" l="1"/>
  <c r="E193"/>
  <c r="B193"/>
  <c r="G214"/>
  <c r="G213"/>
  <c r="E213"/>
  <c r="G212"/>
  <c r="E212"/>
  <c r="G211"/>
  <c r="E211"/>
  <c r="G210"/>
  <c r="E210"/>
  <c r="G209"/>
  <c r="E209"/>
  <c r="G208"/>
  <c r="E208"/>
  <c r="G207"/>
  <c r="E207"/>
  <c r="G206"/>
  <c r="E206"/>
  <c r="G201"/>
  <c r="G200"/>
  <c r="E200"/>
  <c r="G199"/>
  <c r="E199"/>
  <c r="G188"/>
  <c r="G187"/>
  <c r="E187"/>
  <c r="G186"/>
  <c r="E186"/>
  <c r="G185"/>
  <c r="E185"/>
  <c r="G184"/>
  <c r="E184"/>
  <c r="G183"/>
  <c r="E183"/>
  <c r="G182"/>
  <c r="E182"/>
  <c r="G181"/>
  <c r="E181"/>
  <c r="G176"/>
  <c r="G175"/>
  <c r="E175"/>
  <c r="G174"/>
  <c r="E174"/>
  <c r="G173"/>
  <c r="E173"/>
  <c r="G167"/>
  <c r="E167"/>
  <c r="G166"/>
  <c r="E166"/>
  <c r="G161"/>
  <c r="G160"/>
  <c r="E160"/>
  <c r="G159"/>
  <c r="E159"/>
  <c r="G158"/>
  <c r="E158"/>
  <c r="G153"/>
  <c r="G152"/>
  <c r="E152"/>
  <c r="G151"/>
  <c r="E151"/>
  <c r="G150"/>
  <c r="E150"/>
  <c r="G149"/>
  <c r="E149"/>
  <c r="G148"/>
  <c r="E148"/>
  <c r="G143"/>
  <c r="G142"/>
  <c r="E142"/>
  <c r="G141"/>
  <c r="E141"/>
  <c r="G140"/>
  <c r="E140"/>
  <c r="G139"/>
  <c r="E139"/>
  <c r="G137"/>
  <c r="E137"/>
  <c r="G136"/>
  <c r="E136"/>
  <c r="G135"/>
  <c r="E135"/>
  <c r="G134"/>
  <c r="E134"/>
  <c r="G133"/>
  <c r="E133"/>
  <c r="G132"/>
  <c r="E132"/>
  <c r="G131"/>
  <c r="E131"/>
  <c r="G130"/>
  <c r="E130"/>
  <c r="G129"/>
  <c r="E129"/>
  <c r="G128"/>
  <c r="E128"/>
  <c r="G127"/>
  <c r="E127"/>
  <c r="G126"/>
  <c r="E126"/>
  <c r="G125"/>
  <c r="E125"/>
  <c r="G124"/>
  <c r="E124"/>
  <c r="G123"/>
  <c r="E123"/>
  <c r="G122"/>
  <c r="E122"/>
  <c r="G119"/>
  <c r="E119"/>
  <c r="B119"/>
  <c r="G118"/>
  <c r="E118"/>
  <c r="G112"/>
  <c r="E112"/>
  <c r="G111"/>
  <c r="E111"/>
  <c r="G110"/>
  <c r="E110"/>
  <c r="G105"/>
  <c r="G104"/>
  <c r="E104"/>
  <c r="G103"/>
  <c r="E103"/>
  <c r="G101"/>
  <c r="E101"/>
  <c r="G99"/>
  <c r="E99"/>
  <c r="G98"/>
  <c r="E98"/>
  <c r="G92"/>
  <c r="E92"/>
  <c r="G91"/>
  <c r="E91"/>
  <c r="G85"/>
  <c r="E85"/>
  <c r="G84"/>
  <c r="E84"/>
  <c r="G79"/>
  <c r="G78"/>
  <c r="E78"/>
  <c r="G77"/>
  <c r="E77"/>
  <c r="G72"/>
  <c r="G71"/>
  <c r="E71"/>
  <c r="G70"/>
  <c r="E70"/>
  <c r="G69"/>
  <c r="E69"/>
  <c r="G68"/>
  <c r="E68"/>
  <c r="G67"/>
  <c r="E67"/>
  <c r="G66"/>
  <c r="E66"/>
  <c r="G65"/>
  <c r="E65"/>
  <c r="G64"/>
  <c r="E64"/>
  <c r="G63"/>
  <c r="E63"/>
  <c r="G62"/>
  <c r="E62"/>
  <c r="G61"/>
  <c r="E61"/>
  <c r="G60"/>
  <c r="E60"/>
  <c r="G59"/>
  <c r="E59"/>
  <c r="G53"/>
  <c r="E53"/>
  <c r="B53"/>
  <c r="G52"/>
  <c r="E52"/>
  <c r="B52"/>
  <c r="G51"/>
  <c r="E51"/>
  <c r="B51"/>
  <c r="G50"/>
  <c r="E50"/>
  <c r="B50"/>
  <c r="G49"/>
  <c r="E49"/>
  <c r="B49"/>
  <c r="G43"/>
  <c r="E43"/>
  <c r="B43"/>
  <c r="G38"/>
  <c r="G37"/>
  <c r="E38"/>
  <c r="E37"/>
  <c r="G36"/>
  <c r="E36"/>
  <c r="G35"/>
  <c r="E35"/>
  <c r="G29"/>
  <c r="E29"/>
  <c r="G26" l="1"/>
  <c r="G19"/>
  <c r="G25"/>
  <c r="E25"/>
  <c r="G24"/>
  <c r="E24"/>
  <c r="G23"/>
  <c r="E23"/>
  <c r="G22"/>
  <c r="E22"/>
  <c r="G21"/>
  <c r="E21"/>
  <c r="G20"/>
  <c r="E20"/>
  <c r="E19"/>
  <c r="G18"/>
  <c r="E18"/>
  <c r="G17"/>
  <c r="E17"/>
  <c r="G16"/>
  <c r="E16"/>
  <c r="G15"/>
  <c r="E15"/>
  <c r="G14"/>
  <c r="E14"/>
  <c r="G13"/>
  <c r="E13"/>
  <c r="G12"/>
  <c r="E12"/>
  <c r="G11"/>
  <c r="E11"/>
  <c r="F25" l="1"/>
  <c r="C25"/>
  <c r="F24"/>
  <c r="C24"/>
  <c r="F23"/>
  <c r="C23"/>
  <c r="F22"/>
  <c r="C22"/>
  <c r="F21"/>
  <c r="C21"/>
  <c r="F20"/>
  <c r="C20"/>
  <c r="F19"/>
  <c r="C19"/>
  <c r="F18"/>
  <c r="C18"/>
  <c r="F17"/>
  <c r="C17"/>
  <c r="F16"/>
  <c r="C16"/>
  <c r="F15"/>
  <c r="C15"/>
  <c r="F14"/>
  <c r="C14"/>
  <c r="F13"/>
  <c r="C13"/>
  <c r="F12"/>
  <c r="C12"/>
  <c r="F11"/>
  <c r="C11"/>
  <c r="D25" l="1"/>
  <c r="H25" l="1"/>
  <c r="B26" l="1"/>
  <c r="B27" s="1"/>
  <c r="G27" l="1"/>
  <c r="C26" l="1"/>
  <c r="H11"/>
  <c r="C27" l="1"/>
  <c r="F26"/>
  <c r="D26" l="1"/>
  <c r="H26"/>
  <c r="F27"/>
  <c r="H27" l="1"/>
  <c r="D27"/>
  <c r="D206" l="1"/>
  <c r="D207"/>
  <c r="D208"/>
  <c r="D209"/>
  <c r="D210"/>
  <c r="D211"/>
  <c r="D212"/>
  <c r="D213"/>
  <c r="D199"/>
  <c r="D200"/>
  <c r="D193"/>
  <c r="D181"/>
  <c r="D182"/>
  <c r="D183"/>
  <c r="D184"/>
  <c r="D185"/>
  <c r="D186"/>
  <c r="D187"/>
  <c r="D173"/>
  <c r="D174"/>
  <c r="D175"/>
  <c r="D166"/>
  <c r="D167"/>
  <c r="D158"/>
  <c r="D159"/>
  <c r="D160"/>
  <c r="D148"/>
  <c r="D149"/>
  <c r="D150"/>
  <c r="D151"/>
  <c r="D152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18"/>
  <c r="D119"/>
  <c r="D110"/>
  <c r="D111"/>
  <c r="D112"/>
  <c r="D98"/>
  <c r="D99"/>
  <c r="D100"/>
  <c r="D101"/>
  <c r="D102"/>
  <c r="D103"/>
  <c r="D104"/>
  <c r="D91"/>
  <c r="D92"/>
  <c r="D84"/>
  <c r="D85"/>
  <c r="D77"/>
  <c r="D78"/>
  <c r="D59"/>
  <c r="D60"/>
  <c r="D61"/>
  <c r="D62"/>
  <c r="D63"/>
  <c r="D64"/>
  <c r="D65"/>
  <c r="D66"/>
  <c r="D67"/>
  <c r="D68"/>
  <c r="D69"/>
  <c r="D70"/>
  <c r="D71"/>
  <c r="D49"/>
  <c r="D50"/>
  <c r="D51"/>
  <c r="D52"/>
  <c r="D53"/>
  <c r="D43"/>
  <c r="D35"/>
  <c r="D36"/>
  <c r="D37"/>
  <c r="D29"/>
  <c r="H12"/>
  <c r="H13"/>
  <c r="H14"/>
  <c r="H15"/>
  <c r="H16"/>
  <c r="H17"/>
  <c r="H18"/>
  <c r="H19"/>
  <c r="H20"/>
  <c r="H21"/>
  <c r="H22"/>
  <c r="H23"/>
  <c r="H24"/>
  <c r="D12"/>
  <c r="D13"/>
  <c r="D14"/>
  <c r="D15"/>
  <c r="D16"/>
  <c r="D17"/>
  <c r="D18"/>
  <c r="D19"/>
  <c r="D20"/>
  <c r="D21"/>
  <c r="D22"/>
  <c r="D23"/>
  <c r="D24"/>
  <c r="D11"/>
  <c r="C214"/>
  <c r="B214"/>
  <c r="H213"/>
  <c r="H212"/>
  <c r="H211"/>
  <c r="H210"/>
  <c r="H209"/>
  <c r="H208"/>
  <c r="H207"/>
  <c r="H206"/>
  <c r="C201"/>
  <c r="B201"/>
  <c r="H200"/>
  <c r="H199"/>
  <c r="C194"/>
  <c r="B194"/>
  <c r="H193"/>
  <c r="C188"/>
  <c r="B188"/>
  <c r="H187"/>
  <c r="H186"/>
  <c r="H185"/>
  <c r="H184"/>
  <c r="H183"/>
  <c r="H182"/>
  <c r="H181"/>
  <c r="C176"/>
  <c r="B176"/>
  <c r="H175"/>
  <c r="H174"/>
  <c r="H173"/>
  <c r="C168"/>
  <c r="B168"/>
  <c r="H167"/>
  <c r="H166"/>
  <c r="C161"/>
  <c r="B161"/>
  <c r="H160"/>
  <c r="H159"/>
  <c r="H158"/>
  <c r="C153"/>
  <c r="B153"/>
  <c r="H152"/>
  <c r="H151"/>
  <c r="H150"/>
  <c r="H149"/>
  <c r="H148"/>
  <c r="C143"/>
  <c r="B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C120"/>
  <c r="B120"/>
  <c r="H119"/>
  <c r="H118"/>
  <c r="C113"/>
  <c r="B113"/>
  <c r="H112"/>
  <c r="H111"/>
  <c r="H110"/>
  <c r="C105"/>
  <c r="B105"/>
  <c r="H104"/>
  <c r="H103"/>
  <c r="H102"/>
  <c r="H101"/>
  <c r="H100"/>
  <c r="H99"/>
  <c r="H98"/>
  <c r="C93"/>
  <c r="B93"/>
  <c r="E93" s="1"/>
  <c r="H92"/>
  <c r="H91"/>
  <c r="C86"/>
  <c r="B86"/>
  <c r="H85"/>
  <c r="H84"/>
  <c r="C79"/>
  <c r="B79"/>
  <c r="H78"/>
  <c r="H77"/>
  <c r="C72"/>
  <c r="B72"/>
  <c r="E72" s="1"/>
  <c r="H71"/>
  <c r="H70"/>
  <c r="H69"/>
  <c r="H68"/>
  <c r="H67"/>
  <c r="H66"/>
  <c r="H65"/>
  <c r="H64"/>
  <c r="H63"/>
  <c r="H62"/>
  <c r="H61"/>
  <c r="H60"/>
  <c r="H59"/>
  <c r="C54"/>
  <c r="B54"/>
  <c r="H53"/>
  <c r="A53"/>
  <c r="H52"/>
  <c r="A52"/>
  <c r="H51"/>
  <c r="A51"/>
  <c r="H50"/>
  <c r="A50"/>
  <c r="H49"/>
  <c r="A49"/>
  <c r="C44"/>
  <c r="B44"/>
  <c r="H43"/>
  <c r="A43"/>
  <c r="C38"/>
  <c r="B38"/>
  <c r="H37"/>
  <c r="H36"/>
  <c r="A36"/>
  <c r="H35"/>
  <c r="A35"/>
  <c r="C30"/>
  <c r="B30"/>
  <c r="H29"/>
  <c r="A29"/>
  <c r="A24"/>
  <c r="A20"/>
  <c r="A12"/>
  <c r="F79" l="1"/>
  <c r="F93"/>
  <c r="F188"/>
  <c r="H188" s="1"/>
  <c r="F86"/>
  <c r="F30"/>
  <c r="F113"/>
  <c r="F120"/>
  <c r="D120" s="1"/>
  <c r="F176"/>
  <c r="F194"/>
  <c r="F201"/>
  <c r="F72"/>
  <c r="F38"/>
  <c r="F44"/>
  <c r="F54"/>
  <c r="F105"/>
  <c r="F143"/>
  <c r="F161"/>
  <c r="H161" s="1"/>
  <c r="F168"/>
  <c r="E143"/>
  <c r="G54"/>
  <c r="E54"/>
  <c r="E153"/>
  <c r="E113"/>
  <c r="E188"/>
  <c r="G44"/>
  <c r="E44"/>
  <c r="E105"/>
  <c r="E176"/>
  <c r="E194"/>
  <c r="G194"/>
  <c r="E79"/>
  <c r="E161"/>
  <c r="G168"/>
  <c r="E168"/>
  <c r="G120"/>
  <c r="E120"/>
  <c r="E201"/>
  <c r="G93"/>
  <c r="E30"/>
  <c r="G30"/>
  <c r="C215"/>
  <c r="F214"/>
  <c r="B215"/>
  <c r="H72"/>
  <c r="F153"/>
  <c r="H194" l="1"/>
  <c r="H120"/>
  <c r="D44"/>
  <c r="D214"/>
  <c r="D54"/>
  <c r="H113"/>
  <c r="D105"/>
  <c r="D72"/>
  <c r="D188"/>
  <c r="H44"/>
  <c r="H30"/>
  <c r="D161"/>
  <c r="D194"/>
  <c r="D79"/>
  <c r="D153"/>
  <c r="D168"/>
  <c r="H201"/>
  <c r="D93"/>
  <c r="D143"/>
  <c r="D38"/>
  <c r="D176"/>
  <c r="D86"/>
  <c r="D30"/>
  <c r="H79"/>
  <c r="D201"/>
  <c r="H105"/>
  <c r="H38"/>
  <c r="D113"/>
  <c r="H168"/>
  <c r="H176"/>
  <c r="H54"/>
  <c r="H143"/>
  <c r="H86"/>
  <c r="H93"/>
  <c r="B216"/>
  <c r="B217" s="1"/>
  <c r="E26"/>
  <c r="C216"/>
  <c r="H214"/>
  <c r="E215"/>
  <c r="H153"/>
  <c r="E27" l="1"/>
  <c r="C217"/>
  <c r="F216"/>
  <c r="E216"/>
  <c r="D215"/>
  <c r="H215"/>
  <c r="F217" l="1"/>
  <c r="H216"/>
  <c r="D216"/>
  <c r="H217" l="1"/>
  <c r="D217"/>
</calcChain>
</file>

<file path=xl/sharedStrings.xml><?xml version="1.0" encoding="utf-8"?>
<sst xmlns="http://schemas.openxmlformats.org/spreadsheetml/2006/main" count="291" uniqueCount="197">
  <si>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</si>
  <si>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</si>
  <si>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</si>
  <si>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</si>
  <si>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</si>
  <si>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Приложение № 1</t>
  </si>
  <si>
    <t>план на отчетный период**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</si>
  <si>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</si>
  <si>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</si>
  <si>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</si>
  <si>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Отношение средней заработной платы работников соответствующей категории к среднемесячному доходу от  трудовой деятельности по Томской области, %*</t>
  </si>
  <si>
    <t>Александровский район</t>
  </si>
  <si>
    <t>Зырянский район</t>
  </si>
  <si>
    <t>ОГУ 1</t>
  </si>
  <si>
    <t>ОГУ 2</t>
  </si>
  <si>
    <t>Всего по ОГУ, подведомственным Департаменту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</si>
  <si>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</si>
  <si>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</si>
  <si>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</si>
  <si>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Кожевниковский район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</si>
  <si>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</si>
  <si>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</si>
  <si>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</si>
  <si>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</si>
  <si>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</si>
  <si>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</si>
  <si>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</si>
  <si>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Томский район</t>
  </si>
  <si>
    <t>Чаинский район</t>
  </si>
  <si>
    <t>Всего по муниципальному образованию "Чаинский район"</t>
  </si>
  <si>
    <t>Шегарский район</t>
  </si>
  <si>
    <t>Всего по муниципальному образованию "Шегарский район"</t>
  </si>
  <si>
    <t>Асиновский район</t>
  </si>
  <si>
    <t>Всего по муниципальному образованию "Асиновский район"</t>
  </si>
  <si>
    <t>ЗАТО Северск</t>
  </si>
  <si>
    <t>Всего по муниципальному образованию "ЗАТО Северск"</t>
  </si>
  <si>
    <t>к письму от _____________________№________________</t>
  </si>
  <si>
    <t>(данные ведомственной статистики)</t>
  </si>
  <si>
    <t>ОГАУК "ТОХМ"</t>
  </si>
  <si>
    <t>ОГАУК ТО ТЮЗ</t>
  </si>
  <si>
    <t>ОГКУ "ГАТО"</t>
  </si>
  <si>
    <t>ОГАУК "ЦОП"</t>
  </si>
  <si>
    <t>Бакчарский район</t>
  </si>
  <si>
    <t>Верхнекетский район</t>
  </si>
  <si>
    <t>Кривошеинский район</t>
  </si>
  <si>
    <t>МБУК "Центр досуга Копыловского сельского поселения"</t>
  </si>
  <si>
    <t>Наименование ОГУ/МУ</t>
  </si>
  <si>
    <t xml:space="preserve">Работники учреждений культуры </t>
  </si>
  <si>
    <t>ОГАУК "ТОУНБ им.А.С.Пушкина"</t>
  </si>
  <si>
    <t>ОГАУК "Дом искусств"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</si>
  <si>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</si>
  <si>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</si>
  <si>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</si>
  <si>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</si>
  <si>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</si>
  <si>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"ТОГФ"</t>
  </si>
  <si>
    <t>ИТОГО ОГУ:</t>
  </si>
  <si>
    <t>Всего по муниципальному образованию "Александровский район"</t>
  </si>
  <si>
    <t>Муниципальное бюджетное учреждение культуры "Бакчарская межпоселенческая централизованная клубная система"</t>
  </si>
  <si>
    <t>Всего по муниципальному образованию "Бакчарский район"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</si>
  <si>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</si>
  <si>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</si>
  <si>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бюджетное учреждение культуры "Каргасокский районный  дом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</si>
  <si>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</si>
  <si>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</si>
  <si>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"Вертикосский библиотечно-досуговый центр"</t>
  </si>
  <si>
    <t>Муниципальное казенное учреждение культуры "Культурно библиотечный центр Новоюгинского поселения"</t>
  </si>
  <si>
    <t>Муниципальное казенное учреждение культуры "Тымский библиотечно-досуговый центр"</t>
  </si>
  <si>
    <t>Муниципальное казенное учреждение "Культурно-досуговый центр Средневасюганского сельского поселения"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</si>
  <si>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</si>
  <si>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</si>
  <si>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"Усть -Тымский библиотечно-досуговый центр"</t>
  </si>
  <si>
    <t>Муниципальное казенное учреждение культуры "Киевский сельский библиотечно-досуговый центр"</t>
  </si>
  <si>
    <t>Муниципальное казенное учреждение культуры "Среднетымский центр культуры"</t>
  </si>
  <si>
    <t>Муниципальное бюджетное учреждение культуры «Кожевниковская межмуниципальная централизованная клубная система»</t>
  </si>
  <si>
    <t>Муниципальное бюджетное учреждение «Межпоселенческая централизованная библиотечная система Кожевниковского района»</t>
  </si>
  <si>
    <t>Всего по муниципальному образованию "Кожевниковский район"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</si>
  <si>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</si>
  <si>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</si>
  <si>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Всего по муниципальному образованию "Кривошеинский район"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</si>
  <si>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</si>
  <si>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</si>
  <si>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</si>
  <si>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</si>
  <si>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казенное учреждение культуры муниципального образования "Заводское сельское поселение" "Заводской сельский Дом культуры"</t>
  </si>
  <si>
    <t>Муниципальное бюджетное учреждение культуры "Районный Дом культуры"</t>
  </si>
  <si>
    <t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t>
  </si>
  <si>
    <t xml:space="preserve">Муниципальное казённое учреждение культуры муниципального образования "Старицинское  сельское поселение" "Старицинский  Дом культуры" </t>
  </si>
  <si>
    <t xml:space="preserve">Муниципальное казённое учреждение культуры "Нарымский СДК" </t>
  </si>
  <si>
    <t>Муниципальное автономное учреждение «Централизованная библиотечная система Первомайского района»</t>
  </si>
  <si>
    <t xml:space="preserve">Муниципальное автономное учреждение «Централизованная клубная система Первомайского района» </t>
  </si>
  <si>
    <t>Муниципальное автономное учреждение «Первомайский районный краеведческий музей"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</si>
  <si>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</si>
  <si>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</si>
  <si>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Всего по муниципальному образованию "Тегульдетский район район"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</si>
  <si>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</si>
  <si>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"Дом культуры с.Рыбалово"</t>
  </si>
  <si>
    <t xml:space="preserve">Муниципальное бюджетное учреждение "Центральный Сельский спортивно-досуговый комплекс" Зоркальцевского сельского поселения </t>
  </si>
  <si>
    <t>Муниципальное бюджетное учреждение культуры "Дом культуры с.Томское "</t>
  </si>
  <si>
    <t>Муниципальное бюджетное учреждение Дом культуры д. Воронино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</si>
  <si>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</si>
  <si>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"Центральный Дом культуры п.Молодежный"</t>
  </si>
  <si>
    <t>Муниципальное бюджетное учреждение "клуб с.Корнилово"</t>
  </si>
  <si>
    <t>Муниципальное бюджетное учреждение "Моряковский сельский культурный комплекс" с.Моряковка</t>
  </si>
  <si>
    <t>Муниципальное бюджетное учреждение "Социально-культурный центр "Мечта" "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</si>
  <si>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</si>
  <si>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</si>
  <si>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"Социально-культурный центр Спасского поселения" (с.Коларово)</t>
  </si>
  <si>
    <t>Муниципальное бюджетное учреждение "Культурно-спортивный центр "Радость" п.Мирный</t>
  </si>
  <si>
    <t>Муниципальное бюджетное учреждение культуры "Центр досуга" Заречного сельского поселения</t>
  </si>
  <si>
    <t>Муниципальное бюджетное учреждение "Центральный Дом культуры с.Новорождественское"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</si>
  <si>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</si>
  <si>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</si>
  <si>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 xml:space="preserve">Всего по муниципальному образованию "Томский район"
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</si>
  <si>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</si>
  <si>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</si>
  <si>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</si>
  <si>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</si>
  <si>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</si>
  <si>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бюджетное учреждение культуры "Культурно-спортивный центр Шегарского района"</t>
  </si>
  <si>
    <t>Муниципальное бюджетное учреждение культуры "Краеведческий музей Шегарского района"</t>
  </si>
  <si>
    <t>Муниципальное казённое учреждение культуры "Шегарская межпоселенческая централизованная библиотечная система"</t>
  </si>
  <si>
    <t>Муниципальное бюджетное учреждение «Асиновская межпоселенческая централизованная библиотечная система»</t>
  </si>
  <si>
    <t>Муниципальное автономное учреждение «Межпоселенческий центр народного творчества и культурно-спортивной деятельности»</t>
  </si>
  <si>
    <t>Колпашевский район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</si>
  <si>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</si>
  <si>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</si>
  <si>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"Архив"</t>
  </si>
  <si>
    <t>Всего по муниципальному образованию "Колпашевский район"</t>
  </si>
  <si>
    <t>Город Томск</t>
  </si>
  <si>
    <t xml:space="preserve">Муниципальное бюджетное учреждение "Музей истории Томска" </t>
  </si>
  <si>
    <t xml:space="preserve">Муниципальное автономное учреждение "Дом культуры "Томский перекресток" </t>
  </si>
  <si>
    <t xml:space="preserve">Муниципальное бюджетное учреждение "Зрелищный центр "Аэлита" </t>
  </si>
  <si>
    <t xml:space="preserve">Муниципальное бюджетное учреждение "Дом культуры"Маяк" </t>
  </si>
  <si>
    <t>Муниципальное бюджетное учреждение "Муниципальная информационная библиотечная система" Города Томска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</si>
  <si>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</si>
  <si>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</si>
  <si>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Всего по муниципальному образованию "Город Томск"</t>
  </si>
  <si>
    <t>Городской округ Стрежевой</t>
  </si>
  <si>
    <t>Муниципальное бюджетное учреждение культуры "Многофункциональный социокультурный комплекс"</t>
  </si>
  <si>
    <t>Всего по муниципальному образованию "Городской округ Стрежевой"</t>
  </si>
  <si>
    <t>Город Кедровый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</si>
  <si>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</si>
  <si>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</si>
  <si>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Всего по муниципальному образованию "Город Кедровый"</t>
  </si>
  <si>
    <t>Муниципальное бюджетное учреждение «Северский музыкальный театр»</t>
  </si>
  <si>
    <t>Муниципальное бюджетное учреждение «Северский природный парк»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</si>
  <si>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</si>
  <si>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</si>
  <si>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</si>
  <si>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</si>
  <si>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</si>
  <si>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</si>
  <si>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ИТОГО ПО МУНИЦИПАЛЬНЫМ УЧРЕЖДЕНИЯМ КУЛЬТУРЫ</t>
  </si>
  <si>
    <t>ИТОГО КУЛЬТУРА ОГУ+МО:</t>
  </si>
  <si>
    <t>Муниципальное бюджетное учреждение культуры Дом культуры п. Зональная станция</t>
  </si>
  <si>
    <t>ИТОГО КУЛЬТУРА ОГУ+МО+ЦОП:</t>
  </si>
  <si>
    <t>ИТОГО ОГУ+ЦОП:</t>
  </si>
  <si>
    <t>Мониторинг целевых показателей, установленных в плане мероприятий "дорожной карте" за 1 квартал  2019 года</t>
  </si>
  <si>
    <t>*Среднемесячный доход от трудовой деятельности по Томской области на 2019 год составляет 36 297 рублей</t>
  </si>
  <si>
    <t>Приложение 1</t>
  </si>
  <si>
    <t>к письму от _____________________№___________</t>
  </si>
  <si>
    <t>Наименование МУ</t>
  </si>
  <si>
    <t>оптимизация</t>
  </si>
  <si>
    <t>реорганизация</t>
  </si>
  <si>
    <t xml:space="preserve">       </t>
  </si>
  <si>
    <t>Педагогические работники дополнительного образования детей</t>
  </si>
  <si>
    <t>ОГАОУ ДО</t>
  </si>
  <si>
    <t>ОГАОУ ДО «Асиновская ДШИ»</t>
  </si>
  <si>
    <t>ОГАОУ ДО «ДШИ» Верхнекетского района</t>
  </si>
  <si>
    <t>ОГАОУ ДО «Зырянская ДШИ»</t>
  </si>
  <si>
    <t>ОГАОУ ДО «Тегульдетская ДШИ»</t>
  </si>
  <si>
    <t>ОГАОУ ДО «ДШИ с.Мельниково»</t>
  </si>
  <si>
    <t>ИТОГО ОГАОУ:</t>
  </si>
  <si>
    <t>Муниципальное образование</t>
  </si>
  <si>
    <t xml:space="preserve">Всего по муниципальному образованию "Александровский район" </t>
  </si>
  <si>
    <t>б/л</t>
  </si>
  <si>
    <t xml:space="preserve">Всего по муниципальному образованию "Кожевниковский район" </t>
  </si>
  <si>
    <t>не выплата отпускных</t>
  </si>
  <si>
    <t>Всего по муниципальному образованию "Томский район"</t>
  </si>
  <si>
    <t>Муниципальное бюджетное образовательное учреждение дополнительного образования детей "Подгорнская детская музыкальная школа"</t>
  </si>
  <si>
    <t>г.Томск</t>
  </si>
  <si>
    <t>Всего по муниципальному образованию "г.Томск"</t>
  </si>
  <si>
    <t>г. Кедровый</t>
  </si>
  <si>
    <t>Муниципальное бюджетное образовательное учреждение дополнительного образования детей "Детская школа искусств" г. Кедрового</t>
  </si>
  <si>
    <t>Всего по муниципальному образованию "г.Кедровый"</t>
  </si>
  <si>
    <t>г. Стрежевой</t>
  </si>
  <si>
    <t>Всего по муниципальному образованию "г.Стрежевой"</t>
  </si>
  <si>
    <t>смерть работника, д/о, движение</t>
  </si>
  <si>
    <t>ИТОГО ПО ДПО:</t>
  </si>
  <si>
    <t>ИТОГО ПО ДПО+ОГАОУ:</t>
  </si>
  <si>
    <t>к письму от ______________________№___________________________</t>
  </si>
  <si>
    <t>Мониторинг целевых показателей, установленных в плане мероприятий "дорожной карте" за 1 квартал 2019 года</t>
  </si>
  <si>
    <t>Наименование ОГОАУ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</si>
  <si>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</si>
  <si>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</si>
  <si>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>Всего по СПО:</t>
  </si>
</sst>
</file>

<file path=xl/styles.xml><?xml version="1.0" encoding="utf-8"?>
<styleSheet xmlns="http://schemas.openxmlformats.org/spreadsheetml/2006/main">
  <numFmts count="17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#,##0.0"/>
    <numFmt numFmtId="169" formatCode="0.0"/>
    <numFmt numFmtId="170" formatCode="0.0%"/>
    <numFmt numFmtId="171" formatCode="[$-419]General"/>
    <numFmt numFmtId="172" formatCode="&quot; &quot;#,##0.00&quot;    &quot;;&quot;-&quot;#,##0.00&quot;    &quot;;&quot; -&quot;#&quot;    &quot;;&quot; &quot;@&quot; &quot;"/>
    <numFmt numFmtId="173" formatCode="[$-419]#,##0"/>
    <numFmt numFmtId="174" formatCode="#,##0.00\ [$руб.-419];[Red]\-#,##0.00\ [$руб.-419]"/>
    <numFmt numFmtId="175" formatCode="#,##0.00&quot; &quot;[$руб.-419];[Red]&quot;-&quot;#,##0.00&quot; &quot;[$руб.-419]"/>
    <numFmt numFmtId="176" formatCode="_-* #,##0.00_р_._-;\-* #,##0.00_р_._-;_-* \-??_р_._-;_-@_-"/>
    <numFmt numFmtId="177" formatCode="_-* #,##0_р_._-;\-* #,##0_р_._-;_-* &quot;-&quot;??_р_._-;_-@_-"/>
    <numFmt numFmtId="178" formatCode="_(* #,##0.00_);_(* \(#,##0.00\);_(* &quot;-&quot;??_);_(@_)"/>
    <numFmt numFmtId="179" formatCode="_(* #,##0.00_);_(* \(#,##0.00\);_(* \-??_);_(@_)"/>
    <numFmt numFmtId="180" formatCode="\ #,##0.00&quot;    &quot;;\-#,##0.00&quot;    &quot;;&quot; -&quot;#&quot;    &quot;;\ @\ "/>
  </numFmts>
  <fonts count="13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10"/>
      <color theme="1"/>
      <name val="Helv"/>
      <charset val="204"/>
    </font>
    <font>
      <sz val="10"/>
      <name val="Arial"/>
      <family val="2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rgb="FF000080"/>
      <name val="Calibri"/>
      <family val="2"/>
      <charset val="204"/>
    </font>
    <font>
      <sz val="11"/>
      <color indexed="9"/>
      <name val="Calibri"/>
      <family val="2"/>
    </font>
    <font>
      <sz val="11"/>
      <color rgb="FF99CCFF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rgb="FFFF9900"/>
      <name val="Arial Cyr"/>
      <charset val="204"/>
    </font>
    <font>
      <b/>
      <sz val="11"/>
      <color indexed="9"/>
      <name val="Calibri"/>
      <family val="2"/>
    </font>
    <font>
      <sz val="10.5"/>
      <color theme="1"/>
      <name val="Times New Roman"/>
      <family val="1"/>
      <charset val="204"/>
    </font>
    <font>
      <sz val="11"/>
      <color rgb="FF00000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i/>
      <sz val="16"/>
      <color indexed="8"/>
      <name val="Arial"/>
      <family val="2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i/>
      <sz val="16"/>
      <color rgb="FF000000"/>
      <name val="Arial"/>
      <family val="2"/>
      <charset val="204"/>
    </font>
    <font>
      <sz val="11"/>
      <color indexed="62"/>
      <name val="Calibri"/>
      <family val="2"/>
    </font>
    <font>
      <sz val="10"/>
      <color rgb="FF333399"/>
      <name val="Arial Cyr"/>
      <charset val="204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rgb="FF333333"/>
      <name val="Arial Cyr"/>
      <charset val="204"/>
    </font>
    <font>
      <b/>
      <i/>
      <u/>
      <sz val="11"/>
      <color indexed="8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rgb="FF000000"/>
      <name val="Arial Cyr"/>
      <charset val="204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sz val="11"/>
      <color rgb="FF333399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FF9900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rgb="FF333399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5"/>
      <color rgb="FF1F497D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rgb="FF333399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3"/>
      <color rgb="FF1F497D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rgb="FF333399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1F497D"/>
      <name val="Calibri"/>
      <family val="2"/>
      <charset val="204"/>
    </font>
    <font>
      <i/>
      <sz val="8"/>
      <color indexed="23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00008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rgb="FF99CCFF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rgb="FF333399"/>
      <name val="Cambria"/>
      <family val="1"/>
      <charset val="204"/>
    </font>
    <font>
      <b/>
      <sz val="18"/>
      <color indexed="62"/>
      <name val="Cambria"/>
      <family val="2"/>
      <charset val="204"/>
    </font>
    <font>
      <b/>
      <sz val="18"/>
      <color rgb="FF003366"/>
      <name val="Cambria"/>
      <family val="1"/>
      <charset val="204"/>
    </font>
    <font>
      <b/>
      <sz val="18"/>
      <color rgb="FF1F497D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rgb="FF808000"/>
      <name val="Calibri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color theme="1"/>
      <name val="Tahoma"/>
      <family val="2"/>
      <charset val="204"/>
    </font>
    <font>
      <sz val="10"/>
      <color theme="1"/>
      <name val="Arial Cyr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sz val="12"/>
      <color indexed="8"/>
      <name val="Verdana"/>
      <family val="2"/>
      <charset val="204"/>
    </font>
    <font>
      <sz val="11"/>
      <color rgb="FF000000"/>
      <name val="Times New Roman1"/>
      <charset val="204"/>
    </font>
    <font>
      <sz val="10"/>
      <color theme="1"/>
      <name val="Arial Cyr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family val="2"/>
      <charset val="204"/>
    </font>
    <font>
      <sz val="11"/>
      <color indexed="20"/>
      <name val="Calibri"/>
      <family val="2"/>
      <charset val="204"/>
    </font>
    <font>
      <sz val="11"/>
      <color rgb="FF800080"/>
      <name val="Calibri"/>
      <family val="2"/>
      <charset val="204"/>
    </font>
    <font>
      <sz val="11"/>
      <color rgb="FF9C0006"/>
      <name val="Calibri"/>
      <family val="2"/>
      <charset val="204"/>
    </font>
    <font>
      <i/>
      <sz val="11"/>
      <color indexed="23"/>
      <name val="Calibri"/>
      <family val="2"/>
      <charset val="204"/>
    </font>
    <font>
      <i/>
      <sz val="11"/>
      <color rgb="FF808080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1"/>
      <name val="Calibri"/>
      <family val="2"/>
    </font>
    <font>
      <sz val="11"/>
      <color indexed="52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rgb="FF008000"/>
      <name val="Calibri"/>
      <family val="2"/>
      <charset val="204"/>
    </font>
    <font>
      <sz val="11"/>
      <color rgb="FF006100"/>
      <name val="Calibri"/>
      <family val="2"/>
      <charset val="204"/>
    </font>
    <font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</fonts>
  <fills count="1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rgb="FFDCE6F2"/>
        <bgColor rgb="FFDCE6F2"/>
      </patternFill>
    </fill>
    <fill>
      <patternFill patternType="solid">
        <fgColor indexed="31"/>
        <bgColor indexed="22"/>
      </patternFill>
    </fill>
    <fill>
      <patternFill patternType="solid">
        <fgColor rgb="FF99CCFF"/>
        <bgColor rgb="FF99CCFF"/>
      </patternFill>
    </fill>
    <fill>
      <patternFill patternType="solid">
        <fgColor indexed="10"/>
      </patternFill>
    </fill>
    <fill>
      <patternFill patternType="solid">
        <fgColor rgb="FFCCCCFF"/>
        <bgColor rgb="FFCCCCFF"/>
      </patternFill>
    </fill>
    <fill>
      <patternFill patternType="solid">
        <fgColor rgb="FFF2DCDB"/>
        <bgColor rgb="FFF2DCDB"/>
      </patternFill>
    </fill>
    <fill>
      <patternFill patternType="solid">
        <fgColor indexed="45"/>
        <bgColor indexed="29"/>
      </patternFill>
    </fill>
    <fill>
      <patternFill patternType="solid">
        <fgColor rgb="FFFF8080"/>
        <bgColor rgb="FFFF8080"/>
      </patternFill>
    </fill>
    <fill>
      <patternFill patternType="solid">
        <fgColor rgb="FFFF99CC"/>
        <bgColor rgb="FFFF99CC"/>
      </patternFill>
    </fill>
    <fill>
      <patternFill patternType="solid">
        <fgColor rgb="FFEBF1DE"/>
        <bgColor rgb="FFEBF1DE"/>
      </patternFill>
    </fill>
    <fill>
      <patternFill patternType="solid">
        <fgColor indexed="42"/>
        <bgColor indexed="27"/>
      </patternFill>
    </fill>
    <fill>
      <patternFill patternType="solid">
        <fgColor rgb="FFFFFFCC"/>
        <bgColor rgb="FFFFFFCC"/>
      </patternFill>
    </fill>
    <fill>
      <patternFill patternType="solid">
        <fgColor indexed="9"/>
      </patternFill>
    </fill>
    <fill>
      <patternFill patternType="solid">
        <fgColor rgb="FFCCFFCC"/>
        <bgColor rgb="FFCCFFCC"/>
      </patternFill>
    </fill>
    <fill>
      <patternFill patternType="solid">
        <fgColor rgb="FFE6E0EC"/>
        <bgColor rgb="FFE6E0EC"/>
      </patternFill>
    </fill>
    <fill>
      <patternFill patternType="solid">
        <fgColor indexed="46"/>
        <bgColor indexed="24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DBEEF4"/>
        <bgColor rgb="FFDBEEF4"/>
      </patternFill>
    </fill>
    <fill>
      <patternFill patternType="solid">
        <fgColor rgb="FFCCFFFF"/>
        <bgColor rgb="FFCCFFFF"/>
      </patternFill>
    </fill>
    <fill>
      <patternFill patternType="solid">
        <fgColor rgb="FFFDEADA"/>
        <bgColor rgb="FFFDEADA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rgb="FFB9CDE5"/>
        <bgColor rgb="FFB9CDE5"/>
      </patternFill>
    </fill>
    <fill>
      <patternFill patternType="solid">
        <fgColor indexed="22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indexed="11"/>
        <bgColor indexed="49"/>
      </patternFill>
    </fill>
    <fill>
      <patternFill patternType="solid">
        <fgColor rgb="FFFFFF99"/>
        <bgColor rgb="FFFFFF99"/>
      </patternFill>
    </fill>
    <fill>
      <patternFill patternType="solid">
        <fgColor indexed="43"/>
      </patternFill>
    </fill>
    <fill>
      <patternFill patternType="solid">
        <fgColor rgb="FF00FF00"/>
        <bgColor rgb="FF00FF00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rgb="FFFFCC00"/>
      </patternFill>
    </fill>
    <fill>
      <patternFill patternType="solid">
        <fgColor indexed="49"/>
        <bgColor indexed="40"/>
      </patternFill>
    </fill>
    <fill>
      <patternFill patternType="solid">
        <fgColor indexed="30"/>
        <bgColor indexed="21"/>
      </patternFill>
    </fill>
    <fill>
      <patternFill patternType="solid">
        <fgColor rgb="FF0066CC"/>
        <bgColor rgb="FF0066CC"/>
      </patternFill>
    </fill>
    <fill>
      <patternFill patternType="solid">
        <fgColor rgb="FF95B3D7"/>
        <bgColor rgb="FF95B3D7"/>
      </patternFill>
    </fill>
    <fill>
      <patternFill patternType="solid">
        <fgColor rgb="FFFF6600"/>
        <bgColor rgb="FFFF6600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indexed="20"/>
        <bgColor indexed="36"/>
      </patternFill>
    </fill>
    <fill>
      <patternFill patternType="solid">
        <fgColor rgb="FF800080"/>
        <bgColor rgb="FF800080"/>
      </patternFill>
    </fill>
    <fill>
      <patternFill patternType="solid">
        <fgColor rgb="FFB3A2C7"/>
        <bgColor rgb="FFB3A2C7"/>
      </patternFill>
    </fill>
    <fill>
      <patternFill patternType="solid">
        <fgColor rgb="FF33CCCC"/>
        <bgColor rgb="FF33CCCC"/>
      </patternFill>
    </fill>
    <fill>
      <patternFill patternType="solid">
        <fgColor rgb="FF93CDDD"/>
        <bgColor rgb="FF93CDDD"/>
      </patternFill>
    </fill>
    <fill>
      <patternFill patternType="solid">
        <fgColor indexed="52"/>
        <bgColor indexed="51"/>
      </patternFill>
    </fill>
    <fill>
      <patternFill patternType="solid">
        <fgColor rgb="FFFF9900"/>
        <bgColor rgb="FFFF9900"/>
      </patternFill>
    </fill>
    <fill>
      <patternFill patternType="solid">
        <fgColor rgb="FFFAC090"/>
        <bgColor rgb="FFFAC090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rgb="FFC0C0C0"/>
        <bgColor rgb="FFC0C0C0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rgb="FF003366"/>
        <bgColor rgb="FF003366"/>
      </patternFill>
    </fill>
    <fill>
      <patternFill patternType="solid">
        <fgColor indexed="62"/>
      </patternFill>
    </fill>
    <fill>
      <patternFill patternType="solid">
        <fgColor rgb="FF333399"/>
        <bgColor rgb="FF333399"/>
      </patternFill>
    </fill>
    <fill>
      <patternFill patternType="solid">
        <fgColor rgb="FF4F81BD"/>
        <bgColor rgb="FF4F81BD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rgb="FFFF0000"/>
        <bgColor rgb="FFFF0000"/>
      </patternFill>
    </fill>
    <fill>
      <patternFill patternType="solid">
        <fgColor rgb="FFC0504D"/>
        <bgColor rgb="FFC0504D"/>
      </patternFill>
    </fill>
    <fill>
      <patternFill patternType="solid">
        <fgColor indexed="57"/>
      </patternFill>
    </fill>
    <fill>
      <patternFill patternType="solid">
        <fgColor rgb="FF339966"/>
        <bgColor rgb="FF339966"/>
      </patternFill>
    </fill>
    <fill>
      <patternFill patternType="solid">
        <fgColor rgb="FF9BBB59"/>
        <bgColor rgb="FF9BBB59"/>
      </patternFill>
    </fill>
    <fill>
      <patternFill patternType="solid">
        <fgColor rgb="FF666699"/>
        <bgColor rgb="FF666699"/>
      </patternFill>
    </fill>
    <fill>
      <patternFill patternType="solid">
        <fgColor indexed="54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darkDown">
        <fgColor indexed="10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rgb="FF969696"/>
        <bgColor rgb="FF969696"/>
      </patternFill>
    </fill>
    <fill>
      <patternFill patternType="solid">
        <fgColor indexed="55"/>
      </patternFill>
    </fill>
    <fill>
      <patternFill patternType="solid">
        <fgColor rgb="FFA5A5A5"/>
        <bgColor rgb="FFA5A5A5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indexed="26"/>
      </patternFill>
    </fill>
    <fill>
      <patternFill patternType="solid">
        <fgColor rgb="FFC6EFCE"/>
        <bgColor rgb="FFC6EFCE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rgb="FF003366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CCFFFF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31">
    <xf numFmtId="0" fontId="0" fillId="0" borderId="0"/>
    <xf numFmtId="167" fontId="6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167" fontId="9" fillId="0" borderId="0"/>
    <xf numFmtId="165" fontId="9" fillId="0" borderId="0"/>
    <xf numFmtId="167" fontId="9" fillId="0" borderId="0"/>
    <xf numFmtId="166" fontId="9" fillId="0" borderId="0"/>
    <xf numFmtId="164" fontId="9" fillId="0" borderId="0"/>
    <xf numFmtId="166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9" fontId="9" fillId="0" borderId="0"/>
    <xf numFmtId="0" fontId="10" fillId="0" borderId="0"/>
    <xf numFmtId="0" fontId="9" fillId="0" borderId="0"/>
    <xf numFmtId="167" fontId="10" fillId="0" borderId="0" applyFont="0" applyFill="0" applyBorder="0" applyAlignment="0" applyProtection="0"/>
    <xf numFmtId="0" fontId="6" fillId="0" borderId="0"/>
    <xf numFmtId="0" fontId="7" fillId="0" borderId="0"/>
    <xf numFmtId="0" fontId="9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6" fillId="0" borderId="0"/>
    <xf numFmtId="17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166" fontId="6" fillId="0" borderId="0" applyFont="0" applyFill="0" applyBorder="0" applyAlignment="0" applyProtection="0"/>
    <xf numFmtId="0" fontId="6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0" fontId="26" fillId="0" borderId="0"/>
    <xf numFmtId="0" fontId="26" fillId="0" borderId="0"/>
    <xf numFmtId="0" fontId="26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0" fontId="27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171" fontId="25" fillId="0" borderId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16" fillId="23" borderId="0"/>
    <xf numFmtId="0" fontId="16" fillId="23" borderId="0"/>
    <xf numFmtId="0" fontId="7" fillId="3" borderId="0" applyNumberFormat="0" applyBorder="0" applyAlignment="0" applyProtection="0"/>
    <xf numFmtId="0" fontId="7" fillId="24" borderId="0" applyNumberFormat="0" applyBorder="0" applyAlignment="0" applyProtection="0"/>
    <xf numFmtId="0" fontId="7" fillId="3" borderId="0" applyNumberFormat="0" applyBorder="0" applyAlignment="0" applyProtection="0"/>
    <xf numFmtId="0" fontId="29" fillId="25" borderId="0"/>
    <xf numFmtId="0" fontId="29" fillId="25" borderId="0"/>
    <xf numFmtId="0" fontId="7" fillId="3" borderId="0" applyNumberFormat="0" applyBorder="0" applyAlignment="0" applyProtection="0"/>
    <xf numFmtId="0" fontId="7" fillId="26" borderId="0" applyNumberFormat="0" applyBorder="0" applyAlignment="0" applyProtection="0"/>
    <xf numFmtId="0" fontId="29" fillId="25" borderId="0"/>
    <xf numFmtId="0" fontId="29" fillId="25" borderId="0"/>
    <xf numFmtId="0" fontId="29" fillId="25" borderId="0"/>
    <xf numFmtId="0" fontId="29" fillId="25" borderId="0"/>
    <xf numFmtId="0" fontId="29" fillId="25" borderId="0"/>
    <xf numFmtId="0" fontId="29" fillId="25" borderId="0"/>
    <xf numFmtId="0" fontId="29" fillId="25" borderId="0"/>
    <xf numFmtId="0" fontId="16" fillId="27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6" fillId="23" borderId="0"/>
    <xf numFmtId="0" fontId="16" fillId="23" borderId="0"/>
    <xf numFmtId="0" fontId="16" fillId="23" borderId="0"/>
    <xf numFmtId="0" fontId="16" fillId="23" borderId="0"/>
    <xf numFmtId="0" fontId="16" fillId="23" borderId="0"/>
    <xf numFmtId="0" fontId="16" fillId="23" borderId="0"/>
    <xf numFmtId="0" fontId="7" fillId="3" borderId="0" applyNumberFormat="0" applyBorder="0" applyAlignment="0" applyProtection="0"/>
    <xf numFmtId="0" fontId="16" fillId="28" borderId="0"/>
    <xf numFmtId="0" fontId="16" fillId="28" borderId="0"/>
    <xf numFmtId="0" fontId="7" fillId="4" borderId="0" applyNumberFormat="0" applyBorder="0" applyAlignment="0" applyProtection="0"/>
    <xf numFmtId="0" fontId="7" fillId="29" borderId="0" applyNumberFormat="0" applyBorder="0" applyAlignment="0" applyProtection="0"/>
    <xf numFmtId="0" fontId="7" fillId="4" borderId="0" applyNumberFormat="0" applyBorder="0" applyAlignment="0" applyProtection="0"/>
    <xf numFmtId="0" fontId="29" fillId="30" borderId="0"/>
    <xf numFmtId="0" fontId="29" fillId="30" borderId="0"/>
    <xf numFmtId="0" fontId="7" fillId="4" borderId="0" applyNumberFormat="0" applyBorder="0" applyAlignment="0" applyProtection="0"/>
    <xf numFmtId="0" fontId="7" fillId="8" borderId="0" applyNumberFormat="0" applyBorder="0" applyAlignment="0" applyProtection="0"/>
    <xf numFmtId="0" fontId="29" fillId="30" borderId="0"/>
    <xf numFmtId="0" fontId="29" fillId="30" borderId="0"/>
    <xf numFmtId="0" fontId="29" fillId="30" borderId="0"/>
    <xf numFmtId="0" fontId="29" fillId="30" borderId="0"/>
    <xf numFmtId="0" fontId="29" fillId="30" borderId="0"/>
    <xf numFmtId="0" fontId="29" fillId="30" borderId="0"/>
    <xf numFmtId="0" fontId="29" fillId="30" borderId="0"/>
    <xf numFmtId="0" fontId="16" fillId="31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16" fillId="28" borderId="0"/>
    <xf numFmtId="0" fontId="16" fillId="28" borderId="0"/>
    <xf numFmtId="0" fontId="16" fillId="28" borderId="0"/>
    <xf numFmtId="0" fontId="16" fillId="28" borderId="0"/>
    <xf numFmtId="0" fontId="16" fillId="28" borderId="0"/>
    <xf numFmtId="0" fontId="16" fillId="28" borderId="0"/>
    <xf numFmtId="0" fontId="7" fillId="4" borderId="0" applyNumberFormat="0" applyBorder="0" applyAlignment="0" applyProtection="0"/>
    <xf numFmtId="0" fontId="16" fillId="32" borderId="0"/>
    <xf numFmtId="0" fontId="16" fillId="32" borderId="0"/>
    <xf numFmtId="0" fontId="7" fillId="5" borderId="0" applyNumberFormat="0" applyBorder="0" applyAlignment="0" applyProtection="0"/>
    <xf numFmtId="0" fontId="7" fillId="33" borderId="0" applyNumberFormat="0" applyBorder="0" applyAlignment="0" applyProtection="0"/>
    <xf numFmtId="0" fontId="7" fillId="5" borderId="0" applyNumberFormat="0" applyBorder="0" applyAlignment="0" applyProtection="0"/>
    <xf numFmtId="0" fontId="29" fillId="34" borderId="0"/>
    <xf numFmtId="0" fontId="29" fillId="34" borderId="0"/>
    <xf numFmtId="0" fontId="7" fillId="5" borderId="0" applyNumberFormat="0" applyBorder="0" applyAlignment="0" applyProtection="0"/>
    <xf numFmtId="0" fontId="7" fillId="35" borderId="0" applyNumberFormat="0" applyBorder="0" applyAlignment="0" applyProtection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16" fillId="36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16" fillId="32" borderId="0"/>
    <xf numFmtId="0" fontId="16" fillId="32" borderId="0"/>
    <xf numFmtId="0" fontId="16" fillId="32" borderId="0"/>
    <xf numFmtId="0" fontId="16" fillId="32" borderId="0"/>
    <xf numFmtId="0" fontId="16" fillId="32" borderId="0"/>
    <xf numFmtId="0" fontId="16" fillId="32" borderId="0"/>
    <xf numFmtId="0" fontId="7" fillId="5" borderId="0" applyNumberFormat="0" applyBorder="0" applyAlignment="0" applyProtection="0"/>
    <xf numFmtId="0" fontId="16" fillId="37" borderId="0"/>
    <xf numFmtId="0" fontId="16" fillId="37" borderId="0"/>
    <xf numFmtId="0" fontId="7" fillId="6" borderId="0" applyNumberFormat="0" applyBorder="0" applyAlignment="0" applyProtection="0"/>
    <xf numFmtId="0" fontId="7" fillId="38" borderId="0" applyNumberFormat="0" applyBorder="0" applyAlignment="0" applyProtection="0"/>
    <xf numFmtId="0" fontId="7" fillId="6" borderId="0" applyNumberFormat="0" applyBorder="0" applyAlignment="0" applyProtection="0"/>
    <xf numFmtId="0" fontId="29" fillId="39" borderId="0"/>
    <xf numFmtId="0" fontId="29" fillId="39" borderId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29" fillId="39" borderId="0"/>
    <xf numFmtId="0" fontId="29" fillId="39" borderId="0"/>
    <xf numFmtId="0" fontId="29" fillId="39" borderId="0"/>
    <xf numFmtId="0" fontId="29" fillId="39" borderId="0"/>
    <xf numFmtId="0" fontId="29" fillId="39" borderId="0"/>
    <xf numFmtId="0" fontId="29" fillId="39" borderId="0"/>
    <xf numFmtId="0" fontId="29" fillId="39" borderId="0"/>
    <xf numFmtId="0" fontId="16" fillId="40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6" fillId="37" borderId="0"/>
    <xf numFmtId="0" fontId="16" fillId="37" borderId="0"/>
    <xf numFmtId="0" fontId="16" fillId="37" borderId="0"/>
    <xf numFmtId="0" fontId="16" fillId="37" borderId="0"/>
    <xf numFmtId="0" fontId="16" fillId="37" borderId="0"/>
    <xf numFmtId="0" fontId="16" fillId="37" borderId="0"/>
    <xf numFmtId="0" fontId="7" fillId="6" borderId="0" applyNumberFormat="0" applyBorder="0" applyAlignment="0" applyProtection="0"/>
    <xf numFmtId="0" fontId="16" fillId="41" borderId="0"/>
    <xf numFmtId="0" fontId="16" fillId="41" borderId="0"/>
    <xf numFmtId="0" fontId="7" fillId="22" borderId="0" applyNumberFormat="0" applyBorder="0" applyAlignment="0" applyProtection="0"/>
    <xf numFmtId="0" fontId="7" fillId="7" borderId="0" applyNumberFormat="0" applyBorder="0" applyAlignment="0" applyProtection="0"/>
    <xf numFmtId="0" fontId="29" fillId="42" borderId="0"/>
    <xf numFmtId="0" fontId="29" fillId="42" borderId="0"/>
    <xf numFmtId="0" fontId="7" fillId="7" borderId="0" applyNumberFormat="0" applyBorder="0" applyAlignment="0" applyProtection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16" fillId="42" borderId="0"/>
    <xf numFmtId="0" fontId="16" fillId="41" borderId="0"/>
    <xf numFmtId="0" fontId="16" fillId="41" borderId="0"/>
    <xf numFmtId="0" fontId="16" fillId="41" borderId="0"/>
    <xf numFmtId="0" fontId="16" fillId="41" borderId="0"/>
    <xf numFmtId="0" fontId="16" fillId="41" borderId="0"/>
    <xf numFmtId="0" fontId="16" fillId="41" borderId="0"/>
    <xf numFmtId="0" fontId="16" fillId="41" borderId="0"/>
    <xf numFmtId="0" fontId="7" fillId="7" borderId="0" applyNumberFormat="0" applyBorder="0" applyAlignment="0" applyProtection="0"/>
    <xf numFmtId="0" fontId="16" fillId="43" borderId="0"/>
    <xf numFmtId="0" fontId="16" fillId="43" borderId="0"/>
    <xf numFmtId="0" fontId="7" fillId="20" borderId="0" applyNumberFormat="0" applyBorder="0" applyAlignment="0" applyProtection="0"/>
    <xf numFmtId="0" fontId="7" fillId="8" borderId="0" applyNumberFormat="0" applyBorder="0" applyAlignment="0" applyProtection="0"/>
    <xf numFmtId="0" fontId="29" fillId="34" borderId="0"/>
    <xf numFmtId="0" fontId="29" fillId="34" borderId="0"/>
    <xf numFmtId="0" fontId="7" fillId="8" borderId="0" applyNumberFormat="0" applyBorder="0" applyAlignment="0" applyProtection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16" fillId="39" borderId="0"/>
    <xf numFmtId="0" fontId="16" fillId="43" borderId="0"/>
    <xf numFmtId="0" fontId="16" fillId="43" borderId="0"/>
    <xf numFmtId="0" fontId="16" fillId="43" borderId="0"/>
    <xf numFmtId="0" fontId="16" fillId="43" borderId="0"/>
    <xf numFmtId="0" fontId="16" fillId="43" borderId="0"/>
    <xf numFmtId="0" fontId="16" fillId="43" borderId="0"/>
    <xf numFmtId="0" fontId="16" fillId="43" borderId="0"/>
    <xf numFmtId="0" fontId="7" fillId="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16" fillId="48" borderId="0"/>
    <xf numFmtId="0" fontId="16" fillId="48" borderId="0"/>
    <xf numFmtId="0" fontId="7" fillId="9" borderId="0" applyNumberFormat="0" applyBorder="0" applyAlignment="0" applyProtection="0"/>
    <xf numFmtId="0" fontId="7" fillId="47" borderId="0" applyNumberFormat="0" applyBorder="0" applyAlignment="0" applyProtection="0"/>
    <xf numFmtId="0" fontId="7" fillId="9" borderId="0" applyNumberFormat="0" applyBorder="0" applyAlignment="0" applyProtection="0"/>
    <xf numFmtId="0" fontId="29" fillId="42" borderId="0"/>
    <xf numFmtId="0" fontId="29" fillId="42" borderId="0"/>
    <xf numFmtId="0" fontId="7" fillId="9" borderId="0" applyNumberFormat="0" applyBorder="0" applyAlignment="0" applyProtection="0"/>
    <xf numFmtId="0" fontId="7" fillId="49" borderId="0" applyNumberFormat="0" applyBorder="0" applyAlignment="0" applyProtection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16" fillId="25" borderId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16" fillId="48" borderId="0"/>
    <xf numFmtId="0" fontId="16" fillId="48" borderId="0"/>
    <xf numFmtId="0" fontId="16" fillId="48" borderId="0"/>
    <xf numFmtId="0" fontId="16" fillId="48" borderId="0"/>
    <xf numFmtId="0" fontId="16" fillId="48" borderId="0"/>
    <xf numFmtId="0" fontId="16" fillId="48" borderId="0"/>
    <xf numFmtId="0" fontId="7" fillId="9" borderId="0" applyNumberFormat="0" applyBorder="0" applyAlignment="0" applyProtection="0"/>
    <xf numFmtId="0" fontId="16" fillId="50" borderId="0"/>
    <xf numFmtId="0" fontId="16" fillId="50" borderId="0"/>
    <xf numFmtId="0" fontId="7" fillId="45" borderId="0" applyNumberFormat="0" applyBorder="0" applyAlignment="0" applyProtection="0"/>
    <xf numFmtId="0" fontId="7" fillId="10" borderId="0" applyNumberFormat="0" applyBorder="0" applyAlignment="0" applyProtection="0"/>
    <xf numFmtId="0" fontId="29" fillId="30" borderId="0"/>
    <xf numFmtId="0" fontId="29" fillId="30" borderId="0"/>
    <xf numFmtId="0" fontId="7" fillId="10" borderId="0" applyNumberFormat="0" applyBorder="0" applyAlignment="0" applyProtection="0"/>
    <xf numFmtId="0" fontId="29" fillId="30" borderId="0"/>
    <xf numFmtId="0" fontId="29" fillId="30" borderId="0"/>
    <xf numFmtId="0" fontId="29" fillId="30" borderId="0"/>
    <xf numFmtId="0" fontId="29" fillId="30" borderId="0"/>
    <xf numFmtId="0" fontId="29" fillId="30" borderId="0"/>
    <xf numFmtId="0" fontId="29" fillId="30" borderId="0"/>
    <xf numFmtId="0" fontId="29" fillId="30" borderId="0"/>
    <xf numFmtId="0" fontId="16" fillId="30" borderId="0"/>
    <xf numFmtId="0" fontId="16" fillId="50" borderId="0"/>
    <xf numFmtId="0" fontId="16" fillId="50" borderId="0"/>
    <xf numFmtId="0" fontId="16" fillId="50" borderId="0"/>
    <xf numFmtId="0" fontId="16" fillId="50" borderId="0"/>
    <xf numFmtId="0" fontId="16" fillId="50" borderId="0"/>
    <xf numFmtId="0" fontId="16" fillId="50" borderId="0"/>
    <xf numFmtId="0" fontId="16" fillId="50" borderId="0"/>
    <xf numFmtId="0" fontId="7" fillId="10" borderId="0" applyNumberFormat="0" applyBorder="0" applyAlignment="0" applyProtection="0"/>
    <xf numFmtId="0" fontId="16" fillId="51" borderId="0"/>
    <xf numFmtId="0" fontId="16" fillId="51" borderId="0"/>
    <xf numFmtId="0" fontId="7" fillId="11" borderId="0" applyNumberFormat="0" applyBorder="0" applyAlignment="0" applyProtection="0"/>
    <xf numFmtId="0" fontId="7" fillId="52" borderId="0" applyNumberFormat="0" applyBorder="0" applyAlignment="0" applyProtection="0"/>
    <xf numFmtId="0" fontId="7" fillId="11" borderId="0" applyNumberFormat="0" applyBorder="0" applyAlignment="0" applyProtection="0"/>
    <xf numFmtId="0" fontId="29" fillId="53" borderId="0"/>
    <xf numFmtId="0" fontId="29" fillId="53" borderId="0"/>
    <xf numFmtId="0" fontId="7" fillId="11" borderId="0" applyNumberFormat="0" applyBorder="0" applyAlignment="0" applyProtection="0"/>
    <xf numFmtId="0" fontId="7" fillId="54" borderId="0" applyNumberFormat="0" applyBorder="0" applyAlignment="0" applyProtection="0"/>
    <xf numFmtId="0" fontId="29" fillId="53" borderId="0"/>
    <xf numFmtId="0" fontId="29" fillId="53" borderId="0"/>
    <xf numFmtId="0" fontId="29" fillId="53" borderId="0"/>
    <xf numFmtId="0" fontId="29" fillId="53" borderId="0"/>
    <xf numFmtId="0" fontId="29" fillId="53" borderId="0"/>
    <xf numFmtId="0" fontId="29" fillId="53" borderId="0"/>
    <xf numFmtId="0" fontId="29" fillId="53" borderId="0"/>
    <xf numFmtId="0" fontId="16" fillId="55" borderId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6" fillId="51" borderId="0"/>
    <xf numFmtId="0" fontId="16" fillId="51" borderId="0"/>
    <xf numFmtId="0" fontId="16" fillId="51" borderId="0"/>
    <xf numFmtId="0" fontId="16" fillId="51" borderId="0"/>
    <xf numFmtId="0" fontId="16" fillId="51" borderId="0"/>
    <xf numFmtId="0" fontId="16" fillId="51" borderId="0"/>
    <xf numFmtId="0" fontId="7" fillId="11" borderId="0" applyNumberFormat="0" applyBorder="0" applyAlignment="0" applyProtection="0"/>
    <xf numFmtId="0" fontId="16" fillId="56" borderId="0"/>
    <xf numFmtId="0" fontId="16" fillId="56" borderId="0"/>
    <xf numFmtId="0" fontId="7" fillId="6" borderId="0" applyNumberFormat="0" applyBorder="0" applyAlignment="0" applyProtection="0"/>
    <xf numFmtId="0" fontId="7" fillId="38" borderId="0" applyNumberFormat="0" applyBorder="0" applyAlignment="0" applyProtection="0"/>
    <xf numFmtId="0" fontId="7" fillId="6" borderId="0" applyNumberFormat="0" applyBorder="0" applyAlignment="0" applyProtection="0"/>
    <xf numFmtId="0" fontId="29" fillId="31" borderId="0"/>
    <xf numFmtId="0" fontId="29" fillId="31" borderId="0"/>
    <xf numFmtId="0" fontId="7" fillId="6" borderId="0" applyNumberFormat="0" applyBorder="0" applyAlignment="0" applyProtection="0"/>
    <xf numFmtId="0" fontId="7" fillId="49" borderId="0" applyNumberFormat="0" applyBorder="0" applyAlignment="0" applyProtection="0"/>
    <xf numFmtId="0" fontId="29" fillId="31" borderId="0"/>
    <xf numFmtId="0" fontId="29" fillId="31" borderId="0"/>
    <xf numFmtId="0" fontId="29" fillId="31" borderId="0"/>
    <xf numFmtId="0" fontId="29" fillId="31" borderId="0"/>
    <xf numFmtId="0" fontId="29" fillId="31" borderId="0"/>
    <xf numFmtId="0" fontId="29" fillId="31" borderId="0"/>
    <xf numFmtId="0" fontId="29" fillId="31" borderId="0"/>
    <xf numFmtId="0" fontId="16" fillId="40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6" fillId="56" borderId="0"/>
    <xf numFmtId="0" fontId="16" fillId="56" borderId="0"/>
    <xf numFmtId="0" fontId="16" fillId="56" borderId="0"/>
    <xf numFmtId="0" fontId="16" fillId="56" borderId="0"/>
    <xf numFmtId="0" fontId="16" fillId="56" borderId="0"/>
    <xf numFmtId="0" fontId="16" fillId="56" borderId="0"/>
    <xf numFmtId="0" fontId="7" fillId="6" borderId="0" applyNumberFormat="0" applyBorder="0" applyAlignment="0" applyProtection="0"/>
    <xf numFmtId="0" fontId="16" fillId="57" borderId="0"/>
    <xf numFmtId="0" fontId="16" fillId="57" borderId="0"/>
    <xf numFmtId="0" fontId="7" fillId="47" borderId="0" applyNumberFormat="0" applyBorder="0" applyAlignment="0" applyProtection="0"/>
    <xf numFmtId="0" fontId="7" fillId="9" borderId="0" applyNumberFormat="0" applyBorder="0" applyAlignment="0" applyProtection="0"/>
    <xf numFmtId="0" fontId="29" fillId="42" borderId="0"/>
    <xf numFmtId="0" fontId="29" fillId="42" borderId="0"/>
    <xf numFmtId="0" fontId="7" fillId="9" borderId="0" applyNumberFormat="0" applyBorder="0" applyAlignment="0" applyProtection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29" fillId="42" borderId="0"/>
    <xf numFmtId="0" fontId="16" fillId="25" borderId="0"/>
    <xf numFmtId="0" fontId="16" fillId="57" borderId="0"/>
    <xf numFmtId="0" fontId="16" fillId="57" borderId="0"/>
    <xf numFmtId="0" fontId="16" fillId="57" borderId="0"/>
    <xf numFmtId="0" fontId="16" fillId="57" borderId="0"/>
    <xf numFmtId="0" fontId="16" fillId="57" borderId="0"/>
    <xf numFmtId="0" fontId="16" fillId="57" borderId="0"/>
    <xf numFmtId="0" fontId="16" fillId="57" borderId="0"/>
    <xf numFmtId="0" fontId="7" fillId="9" borderId="0" applyNumberFormat="0" applyBorder="0" applyAlignment="0" applyProtection="0"/>
    <xf numFmtId="0" fontId="16" fillId="58" borderId="0"/>
    <xf numFmtId="0" fontId="16" fillId="58" borderId="0"/>
    <xf numFmtId="0" fontId="7" fillId="12" borderId="0" applyNumberFormat="0" applyBorder="0" applyAlignment="0" applyProtection="0"/>
    <xf numFmtId="0" fontId="7" fillId="59" borderId="0" applyNumberFormat="0" applyBorder="0" applyAlignment="0" applyProtection="0"/>
    <xf numFmtId="0" fontId="7" fillId="12" borderId="0" applyNumberFormat="0" applyBorder="0" applyAlignment="0" applyProtection="0"/>
    <xf numFmtId="0" fontId="29" fillId="34" borderId="0"/>
    <xf numFmtId="0" fontId="29" fillId="34" borderId="0"/>
    <xf numFmtId="0" fontId="7" fillId="12" borderId="0" applyNumberFormat="0" applyBorder="0" applyAlignment="0" applyProtection="0"/>
    <xf numFmtId="0" fontId="7" fillId="8" borderId="0" applyNumberFormat="0" applyBorder="0" applyAlignment="0" applyProtection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29" fillId="34" borderId="0"/>
    <xf numFmtId="0" fontId="16" fillId="60" borderId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16" fillId="58" borderId="0"/>
    <xf numFmtId="0" fontId="16" fillId="58" borderId="0"/>
    <xf numFmtId="0" fontId="16" fillId="58" borderId="0"/>
    <xf numFmtId="0" fontId="16" fillId="58" borderId="0"/>
    <xf numFmtId="0" fontId="16" fillId="58" borderId="0"/>
    <xf numFmtId="0" fontId="16" fillId="58" borderId="0"/>
    <xf numFmtId="0" fontId="7" fillId="12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44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8" fillId="62" borderId="0" applyNumberFormat="0" applyBorder="0" applyAlignment="0" applyProtection="0"/>
    <xf numFmtId="0" fontId="8" fillId="13" borderId="0" applyNumberFormat="0" applyBorder="0" applyAlignment="0" applyProtection="0"/>
    <xf numFmtId="0" fontId="31" fillId="42" borderId="0"/>
    <xf numFmtId="0" fontId="31" fillId="42" borderId="0"/>
    <xf numFmtId="0" fontId="32" fillId="15" borderId="0" applyNumberFormat="0" applyBorder="0" applyAlignment="0" applyProtection="0"/>
    <xf numFmtId="0" fontId="8" fillId="13" borderId="0" applyNumberFormat="0" applyBorder="0" applyAlignment="0" applyProtection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3" fillId="63" borderId="0"/>
    <xf numFmtId="0" fontId="8" fillId="13" borderId="0" applyNumberFormat="0" applyBorder="0" applyAlignment="0" applyProtection="0"/>
    <xf numFmtId="0" fontId="33" fillId="64" borderId="0"/>
    <xf numFmtId="0" fontId="33" fillId="64" borderId="0"/>
    <xf numFmtId="0" fontId="33" fillId="64" borderId="0"/>
    <xf numFmtId="0" fontId="8" fillId="13" borderId="0" applyNumberFormat="0" applyBorder="0" applyAlignment="0" applyProtection="0"/>
    <xf numFmtId="0" fontId="8" fillId="45" borderId="0" applyNumberFormat="0" applyBorder="0" applyAlignment="0" applyProtection="0"/>
    <xf numFmtId="0" fontId="8" fillId="10" borderId="0" applyNumberFormat="0" applyBorder="0" applyAlignment="0" applyProtection="0"/>
    <xf numFmtId="0" fontId="31" fillId="65" borderId="0"/>
    <xf numFmtId="0" fontId="31" fillId="65" borderId="0"/>
    <xf numFmtId="0" fontId="32" fillId="10" borderId="0" applyNumberFormat="0" applyBorder="0" applyAlignment="0" applyProtection="0"/>
    <xf numFmtId="0" fontId="8" fillId="10" borderId="0" applyNumberFormat="0" applyBorder="0" applyAlignment="0" applyProtection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3" fillId="30" borderId="0"/>
    <xf numFmtId="0" fontId="8" fillId="10" borderId="0" applyNumberFormat="0" applyBorder="0" applyAlignment="0" applyProtection="0"/>
    <xf numFmtId="0" fontId="33" fillId="66" borderId="0"/>
    <xf numFmtId="0" fontId="33" fillId="66" borderId="0"/>
    <xf numFmtId="0" fontId="33" fillId="66" borderId="0"/>
    <xf numFmtId="0" fontId="8" fillId="10" borderId="0" applyNumberFormat="0" applyBorder="0" applyAlignment="0" applyProtection="0"/>
    <xf numFmtId="0" fontId="8" fillId="52" borderId="0" applyNumberFormat="0" applyBorder="0" applyAlignment="0" applyProtection="0"/>
    <xf numFmtId="0" fontId="8" fillId="11" borderId="0" applyNumberFormat="0" applyBorder="0" applyAlignment="0" applyProtection="0"/>
    <xf numFmtId="0" fontId="31" fillId="60" borderId="0"/>
    <xf numFmtId="0" fontId="31" fillId="60" borderId="0"/>
    <xf numFmtId="0" fontId="32" fillId="54" borderId="0" applyNumberFormat="0" applyBorder="0" applyAlignment="0" applyProtection="0"/>
    <xf numFmtId="0" fontId="8" fillId="11" borderId="0" applyNumberFormat="0" applyBorder="0" applyAlignment="0" applyProtection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3" fillId="55" borderId="0"/>
    <xf numFmtId="0" fontId="8" fillId="11" borderId="0" applyNumberFormat="0" applyBorder="0" applyAlignment="0" applyProtection="0"/>
    <xf numFmtId="0" fontId="33" fillId="67" borderId="0"/>
    <xf numFmtId="0" fontId="33" fillId="67" borderId="0"/>
    <xf numFmtId="0" fontId="33" fillId="67" borderId="0"/>
    <xf numFmtId="0" fontId="8" fillId="11" borderId="0" applyNumberFormat="0" applyBorder="0" applyAlignment="0" applyProtection="0"/>
    <xf numFmtId="0" fontId="8" fillId="68" borderId="0" applyNumberFormat="0" applyBorder="0" applyAlignment="0" applyProtection="0"/>
    <xf numFmtId="0" fontId="8" fillId="14" borderId="0" applyNumberFormat="0" applyBorder="0" applyAlignment="0" applyProtection="0"/>
    <xf numFmtId="0" fontId="31" fillId="31" borderId="0"/>
    <xf numFmtId="0" fontId="31" fillId="31" borderId="0"/>
    <xf numFmtId="0" fontId="32" fillId="49" borderId="0" applyNumberFormat="0" applyBorder="0" applyAlignment="0" applyProtection="0"/>
    <xf numFmtId="0" fontId="8" fillId="14" borderId="0" applyNumberFormat="0" applyBorder="0" applyAlignment="0" applyProtection="0"/>
    <xf numFmtId="0" fontId="31" fillId="31" borderId="0"/>
    <xf numFmtId="0" fontId="31" fillId="31" borderId="0"/>
    <xf numFmtId="0" fontId="31" fillId="31" borderId="0"/>
    <xf numFmtId="0" fontId="31" fillId="31" borderId="0"/>
    <xf numFmtId="0" fontId="31" fillId="31" borderId="0"/>
    <xf numFmtId="0" fontId="31" fillId="31" borderId="0"/>
    <xf numFmtId="0" fontId="31" fillId="31" borderId="0"/>
    <xf numFmtId="0" fontId="31" fillId="31" borderId="0"/>
    <xf numFmtId="0" fontId="33" fillId="69" borderId="0"/>
    <xf numFmtId="0" fontId="8" fillId="14" borderId="0" applyNumberFormat="0" applyBorder="0" applyAlignment="0" applyProtection="0"/>
    <xf numFmtId="0" fontId="33" fillId="70" borderId="0"/>
    <xf numFmtId="0" fontId="33" fillId="70" borderId="0"/>
    <xf numFmtId="0" fontId="33" fillId="70" borderId="0"/>
    <xf numFmtId="0" fontId="8" fillId="14" borderId="0" applyNumberFormat="0" applyBorder="0" applyAlignment="0" applyProtection="0"/>
    <xf numFmtId="0" fontId="8" fillId="61" borderId="0" applyNumberFormat="0" applyBorder="0" applyAlignment="0" applyProtection="0"/>
    <xf numFmtId="0" fontId="8" fillId="15" borderId="0" applyNumberFormat="0" applyBorder="0" applyAlignment="0" applyProtection="0"/>
    <xf numFmtId="0" fontId="31" fillId="42" borderId="0"/>
    <xf numFmtId="0" fontId="31" fillId="42" borderId="0"/>
    <xf numFmtId="0" fontId="32" fillId="15" borderId="0" applyNumberFormat="0" applyBorder="0" applyAlignment="0" applyProtection="0"/>
    <xf numFmtId="0" fontId="8" fillId="15" borderId="0" applyNumberFormat="0" applyBorder="0" applyAlignment="0" applyProtection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1" fillId="42" borderId="0"/>
    <xf numFmtId="0" fontId="33" fillId="71" borderId="0"/>
    <xf numFmtId="0" fontId="8" fillId="15" borderId="0" applyNumberFormat="0" applyBorder="0" applyAlignment="0" applyProtection="0"/>
    <xf numFmtId="0" fontId="33" fillId="72" borderId="0"/>
    <xf numFmtId="0" fontId="33" fillId="72" borderId="0"/>
    <xf numFmtId="0" fontId="33" fillId="72" borderId="0"/>
    <xf numFmtId="0" fontId="8" fillId="15" borderId="0" applyNumberFormat="0" applyBorder="0" applyAlignment="0" applyProtection="0"/>
    <xf numFmtId="0" fontId="8" fillId="73" borderId="0" applyNumberFormat="0" applyBorder="0" applyAlignment="0" applyProtection="0"/>
    <xf numFmtId="0" fontId="8" fillId="16" borderId="0" applyNumberFormat="0" applyBorder="0" applyAlignment="0" applyProtection="0"/>
    <xf numFmtId="0" fontId="31" fillId="30" borderId="0"/>
    <xf numFmtId="0" fontId="31" fillId="30" borderId="0"/>
    <xf numFmtId="0" fontId="32" fillId="8" borderId="0" applyNumberFormat="0" applyBorder="0" applyAlignment="0" applyProtection="0"/>
    <xf numFmtId="0" fontId="8" fillId="16" borderId="0" applyNumberFormat="0" applyBorder="0" applyAlignment="0" applyProtection="0"/>
    <xf numFmtId="0" fontId="31" fillId="30" borderId="0"/>
    <xf numFmtId="0" fontId="31" fillId="30" borderId="0"/>
    <xf numFmtId="0" fontId="31" fillId="30" borderId="0"/>
    <xf numFmtId="0" fontId="31" fillId="30" borderId="0"/>
    <xf numFmtId="0" fontId="31" fillId="30" borderId="0"/>
    <xf numFmtId="0" fontId="31" fillId="30" borderId="0"/>
    <xf numFmtId="0" fontId="31" fillId="30" borderId="0"/>
    <xf numFmtId="0" fontId="31" fillId="30" borderId="0"/>
    <xf numFmtId="0" fontId="33" fillId="74" borderId="0"/>
    <xf numFmtId="0" fontId="8" fillId="16" borderId="0" applyNumberFormat="0" applyBorder="0" applyAlignment="0" applyProtection="0"/>
    <xf numFmtId="0" fontId="33" fillId="75" borderId="0"/>
    <xf numFmtId="0" fontId="33" fillId="75" borderId="0"/>
    <xf numFmtId="0" fontId="33" fillId="75" borderId="0"/>
    <xf numFmtId="0" fontId="8" fillId="16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6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61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5" fillId="19" borderId="12" applyNumberFormat="0" applyAlignment="0" applyProtection="0"/>
    <xf numFmtId="0" fontId="35" fillId="19" borderId="12" applyNumberFormat="0" applyAlignment="0" applyProtection="0"/>
    <xf numFmtId="0" fontId="35" fillId="19" borderId="12" applyNumberFormat="0" applyAlignment="0" applyProtection="0"/>
    <xf numFmtId="0" fontId="35" fillId="19" borderId="12" applyNumberFormat="0" applyAlignment="0" applyProtection="0"/>
    <xf numFmtId="0" fontId="35" fillId="19" borderId="12" applyNumberFormat="0" applyAlignment="0" applyProtection="0"/>
    <xf numFmtId="0" fontId="35" fillId="19" borderId="12" applyNumberFormat="0" applyAlignment="0" applyProtection="0"/>
    <xf numFmtId="0" fontId="35" fillId="19" borderId="12" applyNumberFormat="0" applyAlignment="0" applyProtection="0"/>
    <xf numFmtId="0" fontId="36" fillId="80" borderId="13"/>
    <xf numFmtId="0" fontId="36" fillId="80" borderId="13"/>
    <xf numFmtId="0" fontId="35" fillId="19" borderId="12" applyNumberFormat="0" applyAlignment="0" applyProtection="0"/>
    <xf numFmtId="0" fontId="35" fillId="19" borderId="12" applyNumberFormat="0" applyAlignment="0" applyProtection="0"/>
    <xf numFmtId="0" fontId="37" fillId="81" borderId="14" applyNumberFormat="0" applyAlignment="0" applyProtection="0"/>
    <xf numFmtId="0" fontId="37" fillId="81" borderId="14" applyNumberFormat="0" applyAlignment="0" applyProtection="0"/>
    <xf numFmtId="0" fontId="37" fillId="81" borderId="14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38" fillId="0" borderId="15">
      <alignment vertical="center" wrapText="1"/>
    </xf>
    <xf numFmtId="0" fontId="7" fillId="0" borderId="0" applyBorder="0" applyProtection="0"/>
    <xf numFmtId="172" fontId="16" fillId="0" borderId="0"/>
    <xf numFmtId="172" fontId="16" fillId="0" borderId="0" applyBorder="0" applyProtection="0"/>
    <xf numFmtId="0" fontId="16" fillId="0" borderId="0" applyBorder="0" applyProtection="0"/>
    <xf numFmtId="172" fontId="16" fillId="0" borderId="0" applyBorder="0" applyProtection="0"/>
    <xf numFmtId="172" fontId="16" fillId="0" borderId="0" applyBorder="0" applyProtection="0"/>
    <xf numFmtId="0" fontId="7" fillId="0" borderId="0" applyBorder="0" applyProtection="0"/>
    <xf numFmtId="173" fontId="7" fillId="0" borderId="0" applyBorder="0" applyProtection="0"/>
    <xf numFmtId="0" fontId="16" fillId="0" borderId="0"/>
    <xf numFmtId="173" fontId="39" fillId="0" borderId="0" applyBorder="0" applyProtection="0"/>
    <xf numFmtId="3" fontId="7" fillId="0" borderId="0" applyBorder="0" applyProtection="0"/>
    <xf numFmtId="173" fontId="16" fillId="0" borderId="0" applyBorder="0" applyProtection="0"/>
    <xf numFmtId="171" fontId="16" fillId="0" borderId="0" applyBorder="0" applyProtection="0"/>
    <xf numFmtId="171" fontId="16" fillId="0" borderId="0" applyBorder="0" applyProtection="0"/>
    <xf numFmtId="3" fontId="7" fillId="0" borderId="0" applyBorder="0" applyProtection="0"/>
    <xf numFmtId="173" fontId="7" fillId="0" borderId="0" applyBorder="0" applyProtection="0"/>
    <xf numFmtId="0" fontId="40" fillId="0" borderId="0" applyNumberFormat="0" applyFill="0" applyBorder="0" applyAlignment="0" applyProtection="0"/>
    <xf numFmtId="0" fontId="41" fillId="33" borderId="0" applyNumberFormat="0" applyBorder="0" applyAlignment="0" applyProtection="0"/>
    <xf numFmtId="0" fontId="41" fillId="33" borderId="0" applyNumberFormat="0" applyBorder="0" applyAlignment="0" applyProtection="0"/>
    <xf numFmtId="0" fontId="41" fillId="33" borderId="0" applyNumberFormat="0" applyBorder="0" applyAlignment="0" applyProtection="0"/>
    <xf numFmtId="0" fontId="42" fillId="0" borderId="0" applyNumberFormat="0" applyBorder="0" applyProtection="0">
      <alignment horizontal="center"/>
    </xf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>
      <alignment horizontal="center"/>
    </xf>
    <xf numFmtId="0" fontId="42" fillId="0" borderId="0" applyNumberFormat="0" applyBorder="0" applyProtection="0">
      <alignment horizontal="center" textRotation="90"/>
    </xf>
    <xf numFmtId="0" fontId="46" fillId="0" borderId="0">
      <alignment horizontal="center" textRotation="90"/>
    </xf>
    <xf numFmtId="0" fontId="47" fillId="20" borderId="12" applyNumberFormat="0" applyAlignment="0" applyProtection="0"/>
    <xf numFmtId="0" fontId="47" fillId="20" borderId="12" applyNumberFormat="0" applyAlignment="0" applyProtection="0"/>
    <xf numFmtId="0" fontId="47" fillId="20" borderId="12" applyNumberFormat="0" applyAlignment="0" applyProtection="0"/>
    <xf numFmtId="0" fontId="47" fillId="20" borderId="12" applyNumberFormat="0" applyAlignment="0" applyProtection="0"/>
    <xf numFmtId="0" fontId="47" fillId="20" borderId="12" applyNumberFormat="0" applyAlignment="0" applyProtection="0"/>
    <xf numFmtId="0" fontId="48" fillId="39" borderId="13"/>
    <xf numFmtId="0" fontId="48" fillId="39" borderId="13"/>
    <xf numFmtId="0" fontId="47" fillId="20" borderId="12" applyNumberFormat="0" applyAlignment="0" applyProtection="0"/>
    <xf numFmtId="0" fontId="49" fillId="0" borderId="19" applyNumberFormat="0" applyFill="0" applyAlignment="0" applyProtection="0"/>
    <xf numFmtId="0" fontId="50" fillId="46" borderId="0" applyNumberFormat="0" applyBorder="0" applyAlignment="0" applyProtection="0"/>
    <xf numFmtId="0" fontId="50" fillId="46" borderId="0" applyNumberFormat="0" applyBorder="0" applyAlignment="0" applyProtection="0"/>
    <xf numFmtId="0" fontId="50" fillId="46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6" fillId="0" borderId="0"/>
    <xf numFmtId="0" fontId="9" fillId="0" borderId="0"/>
    <xf numFmtId="0" fontId="7" fillId="0" borderId="0"/>
    <xf numFmtId="0" fontId="6" fillId="0" borderId="0"/>
    <xf numFmtId="0" fontId="7" fillId="0" borderId="0"/>
    <xf numFmtId="0" fontId="9" fillId="0" borderId="0"/>
    <xf numFmtId="0" fontId="7" fillId="0" borderId="0"/>
    <xf numFmtId="171" fontId="16" fillId="0" borderId="0" applyBorder="0" applyProtection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26" fillId="21" borderId="20" applyNumberFormat="0" applyAlignment="0" applyProtection="0"/>
    <xf numFmtId="0" fontId="26" fillId="21" borderId="20" applyNumberFormat="0" applyAlignment="0" applyProtection="0"/>
    <xf numFmtId="0" fontId="26" fillId="21" borderId="20" applyNumberFormat="0" applyAlignment="0" applyProtection="0"/>
    <xf numFmtId="0" fontId="26" fillId="21" borderId="20" applyNumberFormat="0" applyAlignment="0" applyProtection="0"/>
    <xf numFmtId="0" fontId="26" fillId="21" borderId="20" applyNumberFormat="0" applyAlignment="0" applyProtection="0"/>
    <xf numFmtId="0" fontId="51" fillId="34" borderId="21"/>
    <xf numFmtId="0" fontId="51" fillId="34" borderId="21"/>
    <xf numFmtId="0" fontId="26" fillId="21" borderId="20" applyNumberFormat="0" applyAlignment="0" applyProtection="0"/>
    <xf numFmtId="0" fontId="52" fillId="19" borderId="22" applyNumberFormat="0" applyAlignment="0" applyProtection="0"/>
    <xf numFmtId="0" fontId="52" fillId="19" borderId="22" applyNumberFormat="0" applyAlignment="0" applyProtection="0"/>
    <xf numFmtId="0" fontId="52" fillId="19" borderId="22" applyNumberFormat="0" applyAlignment="0" applyProtection="0"/>
    <xf numFmtId="0" fontId="52" fillId="19" borderId="22" applyNumberFormat="0" applyAlignment="0" applyProtection="0"/>
    <xf numFmtId="0" fontId="52" fillId="19" borderId="22" applyNumberFormat="0" applyAlignment="0" applyProtection="0"/>
    <xf numFmtId="0" fontId="53" fillId="80" borderId="23"/>
    <xf numFmtId="0" fontId="53" fillId="80" borderId="23"/>
    <xf numFmtId="0" fontId="52" fillId="19" borderId="22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4" fillId="0" borderId="0" applyNumberFormat="0" applyBorder="0" applyProtection="0"/>
    <xf numFmtId="0" fontId="55" fillId="0" borderId="0"/>
    <xf numFmtId="174" fontId="54" fillId="0" borderId="0" applyBorder="0" applyProtection="0"/>
    <xf numFmtId="175" fontId="55" fillId="0" borderId="0"/>
    <xf numFmtId="0" fontId="26" fillId="0" borderId="0"/>
    <xf numFmtId="0" fontId="26" fillId="0" borderId="0"/>
    <xf numFmtId="0" fontId="26" fillId="0" borderId="0"/>
    <xf numFmtId="169" fontId="27" fillId="0" borderId="0" applyBorder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0" borderId="25"/>
    <xf numFmtId="0" fontId="58" fillId="0" borderId="25"/>
    <xf numFmtId="0" fontId="58" fillId="0" borderId="25"/>
    <xf numFmtId="0" fontId="58" fillId="0" borderId="25"/>
    <xf numFmtId="0" fontId="57" fillId="0" borderId="24" applyNumberFormat="0" applyFill="0" applyAlignment="0" applyProtection="0"/>
    <xf numFmtId="0" fontId="59" fillId="0" borderId="0" applyNumberFormat="0" applyFill="0" applyBorder="0" applyAlignment="0" applyProtection="0"/>
    <xf numFmtId="0" fontId="8" fillId="82" borderId="0" applyNumberFormat="0" applyBorder="0" applyAlignment="0" applyProtection="0"/>
    <xf numFmtId="0" fontId="31" fillId="83" borderId="0"/>
    <xf numFmtId="0" fontId="31" fillId="83" borderId="0"/>
    <xf numFmtId="0" fontId="32" fillId="15" borderId="0" applyNumberFormat="0" applyBorder="0" applyAlignment="0" applyProtection="0"/>
    <xf numFmtId="0" fontId="8" fillId="84" borderId="0" applyNumberFormat="0" applyBorder="0" applyAlignment="0" applyProtection="0"/>
    <xf numFmtId="0" fontId="31" fillId="83" borderId="0"/>
    <xf numFmtId="0" fontId="31" fillId="83" borderId="0"/>
    <xf numFmtId="0" fontId="31" fillId="83" borderId="0"/>
    <xf numFmtId="0" fontId="31" fillId="83" borderId="0"/>
    <xf numFmtId="0" fontId="31" fillId="83" borderId="0"/>
    <xf numFmtId="0" fontId="31" fillId="83" borderId="0"/>
    <xf numFmtId="0" fontId="31" fillId="83" borderId="0"/>
    <xf numFmtId="0" fontId="31" fillId="83" borderId="0"/>
    <xf numFmtId="0" fontId="33" fillId="85" borderId="0"/>
    <xf numFmtId="0" fontId="8" fillId="84" borderId="0" applyNumberFormat="0" applyBorder="0" applyAlignment="0" applyProtection="0"/>
    <xf numFmtId="0" fontId="33" fillId="86" borderId="0"/>
    <xf numFmtId="0" fontId="33" fillId="86" borderId="0"/>
    <xf numFmtId="0" fontId="33" fillId="86" borderId="0"/>
    <xf numFmtId="0" fontId="8" fillId="84" borderId="0" applyNumberFormat="0" applyBorder="0" applyAlignment="0" applyProtection="0"/>
    <xf numFmtId="0" fontId="8" fillId="87" borderId="0" applyNumberFormat="0" applyBorder="0" applyAlignment="0" applyProtection="0"/>
    <xf numFmtId="0" fontId="31" fillId="65" borderId="0"/>
    <xf numFmtId="0" fontId="31" fillId="65" borderId="0"/>
    <xf numFmtId="0" fontId="32" fillId="88" borderId="0" applyNumberFormat="0" applyBorder="0" applyAlignment="0" applyProtection="0"/>
    <xf numFmtId="0" fontId="8" fillId="26" borderId="0" applyNumberFormat="0" applyBorder="0" applyAlignment="0" applyProtection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1" fillId="65" borderId="0"/>
    <xf numFmtId="0" fontId="33" fillId="89" borderId="0"/>
    <xf numFmtId="0" fontId="8" fillId="26" borderId="0" applyNumberFormat="0" applyBorder="0" applyAlignment="0" applyProtection="0"/>
    <xf numFmtId="0" fontId="33" fillId="90" borderId="0"/>
    <xf numFmtId="0" fontId="33" fillId="90" borderId="0"/>
    <xf numFmtId="0" fontId="33" fillId="90" borderId="0"/>
    <xf numFmtId="0" fontId="8" fillId="26" borderId="0" applyNumberFormat="0" applyBorder="0" applyAlignment="0" applyProtection="0"/>
    <xf numFmtId="0" fontId="8" fillId="77" borderId="0" applyNumberFormat="0" applyBorder="0" applyAlignment="0" applyProtection="0"/>
    <xf numFmtId="0" fontId="31" fillId="60" borderId="0"/>
    <xf numFmtId="0" fontId="31" fillId="60" borderId="0"/>
    <xf numFmtId="0" fontId="32" fillId="91" borderId="0" applyNumberFormat="0" applyBorder="0" applyAlignment="0" applyProtection="0"/>
    <xf numFmtId="0" fontId="8" fillId="91" borderId="0" applyNumberFormat="0" applyBorder="0" applyAlignment="0" applyProtection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1" fillId="60" borderId="0"/>
    <xf numFmtId="0" fontId="33" fillId="92" borderId="0"/>
    <xf numFmtId="0" fontId="8" fillId="91" borderId="0" applyNumberFormat="0" applyBorder="0" applyAlignment="0" applyProtection="0"/>
    <xf numFmtId="0" fontId="33" fillId="93" borderId="0"/>
    <xf numFmtId="0" fontId="33" fillId="93" borderId="0"/>
    <xf numFmtId="0" fontId="33" fillId="93" borderId="0"/>
    <xf numFmtId="0" fontId="8" fillId="91" borderId="0" applyNumberFormat="0" applyBorder="0" applyAlignment="0" applyProtection="0"/>
    <xf numFmtId="0" fontId="8" fillId="68" borderId="0" applyNumberFormat="0" applyBorder="0" applyAlignment="0" applyProtection="0"/>
    <xf numFmtId="0" fontId="31" fillId="94" borderId="0"/>
    <xf numFmtId="0" fontId="31" fillId="94" borderId="0"/>
    <xf numFmtId="0" fontId="32" fillId="95" borderId="0" applyNumberFormat="0" applyBorder="0" applyAlignment="0" applyProtection="0"/>
    <xf numFmtId="0" fontId="8" fillId="14" borderId="0" applyNumberFormat="0" applyBorder="0" applyAlignment="0" applyProtection="0"/>
    <xf numFmtId="0" fontId="31" fillId="94" borderId="0"/>
    <xf numFmtId="0" fontId="31" fillId="94" borderId="0"/>
    <xf numFmtId="0" fontId="31" fillId="94" borderId="0"/>
    <xf numFmtId="0" fontId="31" fillId="94" borderId="0"/>
    <xf numFmtId="0" fontId="31" fillId="94" borderId="0"/>
    <xf numFmtId="0" fontId="31" fillId="94" borderId="0"/>
    <xf numFmtId="0" fontId="31" fillId="94" borderId="0"/>
    <xf numFmtId="0" fontId="31" fillId="94" borderId="0"/>
    <xf numFmtId="0" fontId="33" fillId="69" borderId="0"/>
    <xf numFmtId="0" fontId="8" fillId="14" borderId="0" applyNumberFormat="0" applyBorder="0" applyAlignment="0" applyProtection="0"/>
    <xf numFmtId="0" fontId="33" fillId="96" borderId="0"/>
    <xf numFmtId="0" fontId="33" fillId="96" borderId="0"/>
    <xf numFmtId="0" fontId="33" fillId="96" borderId="0"/>
    <xf numFmtId="0" fontId="8" fillId="14" borderId="0" applyNumberFormat="0" applyBorder="0" applyAlignment="0" applyProtection="0"/>
    <xf numFmtId="0" fontId="8" fillId="61" borderId="0" applyNumberFormat="0" applyBorder="0" applyAlignment="0" applyProtection="0"/>
    <xf numFmtId="0" fontId="31" fillId="71" borderId="0"/>
    <xf numFmtId="0" fontId="31" fillId="71" borderId="0"/>
    <xf numFmtId="0" fontId="32" fillId="15" borderId="0" applyNumberFormat="0" applyBorder="0" applyAlignment="0" applyProtection="0"/>
    <xf numFmtId="0" fontId="8" fillId="15" borderId="0" applyNumberFormat="0" applyBorder="0" applyAlignment="0" applyProtection="0"/>
    <xf numFmtId="0" fontId="31" fillId="71" borderId="0"/>
    <xf numFmtId="0" fontId="31" fillId="71" borderId="0"/>
    <xf numFmtId="0" fontId="31" fillId="71" borderId="0"/>
    <xf numFmtId="0" fontId="31" fillId="71" borderId="0"/>
    <xf numFmtId="0" fontId="31" fillId="71" borderId="0"/>
    <xf numFmtId="0" fontId="31" fillId="71" borderId="0"/>
    <xf numFmtId="0" fontId="31" fillId="71" borderId="0"/>
    <xf numFmtId="0" fontId="31" fillId="71" borderId="0"/>
    <xf numFmtId="0" fontId="33" fillId="71" borderId="0"/>
    <xf numFmtId="0" fontId="8" fillId="15" borderId="0" applyNumberFormat="0" applyBorder="0" applyAlignment="0" applyProtection="0"/>
    <xf numFmtId="0" fontId="33" fillId="97" borderId="0"/>
    <xf numFmtId="0" fontId="33" fillId="97" borderId="0"/>
    <xf numFmtId="0" fontId="33" fillId="97" borderId="0"/>
    <xf numFmtId="0" fontId="8" fillId="15" borderId="0" applyNumberFormat="0" applyBorder="0" applyAlignment="0" applyProtection="0"/>
    <xf numFmtId="0" fontId="8" fillId="79" borderId="0" applyNumberFormat="0" applyBorder="0" applyAlignment="0" applyProtection="0"/>
    <xf numFmtId="0" fontId="31" fillId="89" borderId="0"/>
    <xf numFmtId="0" fontId="31" fillId="89" borderId="0"/>
    <xf numFmtId="0" fontId="32" fillId="88" borderId="0" applyNumberFormat="0" applyBorder="0" applyAlignment="0" applyProtection="0"/>
    <xf numFmtId="0" fontId="8" fillId="88" borderId="0" applyNumberFormat="0" applyBorder="0" applyAlignment="0" applyProtection="0"/>
    <xf numFmtId="0" fontId="31" fillId="89" borderId="0"/>
    <xf numFmtId="0" fontId="31" fillId="89" borderId="0"/>
    <xf numFmtId="0" fontId="31" fillId="89" borderId="0"/>
    <xf numFmtId="0" fontId="31" fillId="89" borderId="0"/>
    <xf numFmtId="0" fontId="31" fillId="89" borderId="0"/>
    <xf numFmtId="0" fontId="31" fillId="89" borderId="0"/>
    <xf numFmtId="0" fontId="31" fillId="89" borderId="0"/>
    <xf numFmtId="0" fontId="31" fillId="89" borderId="0"/>
    <xf numFmtId="0" fontId="33" fillId="65" borderId="0"/>
    <xf numFmtId="0" fontId="8" fillId="88" borderId="0" applyNumberFormat="0" applyBorder="0" applyAlignment="0" applyProtection="0"/>
    <xf numFmtId="0" fontId="33" fillId="98" borderId="0"/>
    <xf numFmtId="0" fontId="33" fillId="98" borderId="0"/>
    <xf numFmtId="0" fontId="33" fillId="98" borderId="0"/>
    <xf numFmtId="0" fontId="8" fillId="88" borderId="0" applyNumberFormat="0" applyBorder="0" applyAlignment="0" applyProtection="0"/>
    <xf numFmtId="0" fontId="60" fillId="20" borderId="12" applyNumberFormat="0" applyAlignment="0" applyProtection="0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39" borderId="13"/>
    <xf numFmtId="0" fontId="61" fillId="39" borderId="13"/>
    <xf numFmtId="0" fontId="61" fillId="39" borderId="13"/>
    <xf numFmtId="0" fontId="61" fillId="39" borderId="13"/>
    <xf numFmtId="0" fontId="60" fillId="8" borderId="12" applyNumberFormat="0" applyAlignment="0" applyProtection="0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53" borderId="13"/>
    <xf numFmtId="0" fontId="61" fillId="39" borderId="13"/>
    <xf numFmtId="0" fontId="62" fillId="39" borderId="7"/>
    <xf numFmtId="0" fontId="62" fillId="39" borderId="7"/>
    <xf numFmtId="0" fontId="62" fillId="39" borderId="7"/>
    <xf numFmtId="0" fontId="62" fillId="39" borderId="7"/>
    <xf numFmtId="0" fontId="63" fillId="44" borderId="22" applyNumberFormat="0" applyAlignment="0" applyProtection="0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80" borderId="23"/>
    <xf numFmtId="0" fontId="64" fillId="80" borderId="23"/>
    <xf numFmtId="0" fontId="64" fillId="80" borderId="23"/>
    <xf numFmtId="0" fontId="64" fillId="80" borderId="23"/>
    <xf numFmtId="0" fontId="63" fillId="26" borderId="22" applyNumberFormat="0" applyAlignment="0" applyProtection="0"/>
    <xf numFmtId="0" fontId="63" fillId="49" borderId="22" applyNumberFormat="0" applyAlignment="0" applyProtection="0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99" borderId="23"/>
    <xf numFmtId="0" fontId="64" fillId="80" borderId="23"/>
    <xf numFmtId="0" fontId="63" fillId="49" borderId="22" applyNumberFormat="0" applyAlignment="0" applyProtection="0"/>
    <xf numFmtId="0" fontId="63" fillId="49" borderId="22" applyNumberFormat="0" applyAlignment="0" applyProtection="0"/>
    <xf numFmtId="0" fontId="65" fillId="100" borderId="8"/>
    <xf numFmtId="0" fontId="65" fillId="100" borderId="8"/>
    <xf numFmtId="0" fontId="65" fillId="100" borderId="8"/>
    <xf numFmtId="0" fontId="63" fillId="49" borderId="22" applyNumberFormat="0" applyAlignment="0" applyProtection="0"/>
    <xf numFmtId="0" fontId="66" fillId="44" borderId="12" applyNumberFormat="0" applyAlignment="0" applyProtection="0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8" fillId="80" borderId="13"/>
    <xf numFmtId="0" fontId="68" fillId="80" borderId="13"/>
    <xf numFmtId="0" fontId="68" fillId="80" borderId="13"/>
    <xf numFmtId="0" fontId="68" fillId="80" borderId="13"/>
    <xf numFmtId="0" fontId="66" fillId="26" borderId="12" applyNumberFormat="0" applyAlignment="0" applyProtection="0"/>
    <xf numFmtId="0" fontId="66" fillId="49" borderId="12" applyNumberFormat="0" applyAlignment="0" applyProtection="0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7" fillId="99" borderId="13"/>
    <xf numFmtId="0" fontId="68" fillId="80" borderId="13"/>
    <xf numFmtId="0" fontId="66" fillId="49" borderId="12" applyNumberFormat="0" applyAlignment="0" applyProtection="0"/>
    <xf numFmtId="0" fontId="66" fillId="49" borderId="12" applyNumberFormat="0" applyAlignment="0" applyProtection="0"/>
    <xf numFmtId="0" fontId="69" fillId="100" borderId="7"/>
    <xf numFmtId="0" fontId="69" fillId="100" borderId="7"/>
    <xf numFmtId="0" fontId="69" fillId="100" borderId="7"/>
    <xf numFmtId="0" fontId="66" fillId="49" borderId="12" applyNumberFormat="0" applyAlignment="0" applyProtection="0"/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28" fillId="101" borderId="26" applyNumberFormat="0">
      <alignment horizontal="right" vertical="top"/>
    </xf>
    <xf numFmtId="0" fontId="28" fillId="101" borderId="26" applyNumberFormat="0">
      <alignment horizontal="right" vertical="top"/>
    </xf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9" fillId="0" borderId="0"/>
    <xf numFmtId="49" fontId="28" fillId="49" borderId="26">
      <alignment horizontal="left" vertical="top"/>
    </xf>
    <xf numFmtId="49" fontId="57" fillId="0" borderId="26">
      <alignment horizontal="left" vertical="top"/>
    </xf>
    <xf numFmtId="49" fontId="57" fillId="0" borderId="26">
      <alignment horizontal="left" vertical="top"/>
    </xf>
    <xf numFmtId="49" fontId="28" fillId="49" borderId="26">
      <alignment horizontal="left" vertical="top"/>
    </xf>
    <xf numFmtId="0" fontId="70" fillId="0" borderId="27" applyNumberFormat="0" applyFill="0" applyAlignment="0" applyProtection="0"/>
    <xf numFmtId="0" fontId="71" fillId="0" borderId="28"/>
    <xf numFmtId="0" fontId="71" fillId="0" borderId="28"/>
    <xf numFmtId="0" fontId="72" fillId="0" borderId="16" applyNumberFormat="0" applyFill="0" applyAlignment="0" applyProtection="0"/>
    <xf numFmtId="0" fontId="71" fillId="0" borderId="28"/>
    <xf numFmtId="0" fontId="71" fillId="0" borderId="28"/>
    <xf numFmtId="0" fontId="71" fillId="0" borderId="28"/>
    <xf numFmtId="0" fontId="71" fillId="0" borderId="28"/>
    <xf numFmtId="0" fontId="71" fillId="0" borderId="28"/>
    <xf numFmtId="0" fontId="71" fillId="0" borderId="28"/>
    <xf numFmtId="0" fontId="71" fillId="0" borderId="28"/>
    <xf numFmtId="0" fontId="71" fillId="0" borderId="28"/>
    <xf numFmtId="0" fontId="73" fillId="0" borderId="29"/>
    <xf numFmtId="0" fontId="70" fillId="0" borderId="27" applyNumberFormat="0" applyFill="0" applyAlignment="0" applyProtection="0"/>
    <xf numFmtId="0" fontId="74" fillId="0" borderId="30"/>
    <xf numFmtId="0" fontId="74" fillId="0" borderId="30"/>
    <xf numFmtId="0" fontId="74" fillId="0" borderId="30"/>
    <xf numFmtId="0" fontId="75" fillId="0" borderId="17" applyNumberFormat="0" applyFill="0" applyAlignment="0" applyProtection="0"/>
    <xf numFmtId="0" fontId="76" fillId="0" borderId="31"/>
    <xf numFmtId="0" fontId="76" fillId="0" borderId="31"/>
    <xf numFmtId="0" fontId="77" fillId="0" borderId="17" applyNumberFormat="0" applyFill="0" applyAlignment="0" applyProtection="0"/>
    <xf numFmtId="0" fontId="76" fillId="0" borderId="31"/>
    <xf numFmtId="0" fontId="76" fillId="0" borderId="31"/>
    <xf numFmtId="0" fontId="76" fillId="0" borderId="31"/>
    <xf numFmtId="0" fontId="76" fillId="0" borderId="31"/>
    <xf numFmtId="0" fontId="76" fillId="0" borderId="31"/>
    <xf numFmtId="0" fontId="76" fillId="0" borderId="31"/>
    <xf numFmtId="0" fontId="76" fillId="0" borderId="31"/>
    <xf numFmtId="0" fontId="76" fillId="0" borderId="31"/>
    <xf numFmtId="0" fontId="78" fillId="0" borderId="32"/>
    <xf numFmtId="0" fontId="75" fillId="0" borderId="17" applyNumberFormat="0" applyFill="0" applyAlignment="0" applyProtection="0"/>
    <xf numFmtId="0" fontId="79" fillId="0" borderId="33"/>
    <xf numFmtId="0" fontId="79" fillId="0" borderId="33"/>
    <xf numFmtId="0" fontId="79" fillId="0" borderId="33"/>
    <xf numFmtId="0" fontId="80" fillId="0" borderId="34" applyNumberFormat="0" applyFill="0" applyAlignment="0" applyProtection="0"/>
    <xf numFmtId="0" fontId="81" fillId="0" borderId="31"/>
    <xf numFmtId="0" fontId="81" fillId="0" borderId="31"/>
    <xf numFmtId="0" fontId="82" fillId="0" borderId="18" applyNumberFormat="0" applyFill="0" applyAlignment="0" applyProtection="0"/>
    <xf numFmtId="0" fontId="81" fillId="0" borderId="31"/>
    <xf numFmtId="0" fontId="81" fillId="0" borderId="31"/>
    <xf numFmtId="0" fontId="81" fillId="0" borderId="31"/>
    <xf numFmtId="0" fontId="81" fillId="0" borderId="31"/>
    <xf numFmtId="0" fontId="81" fillId="0" borderId="31"/>
    <xf numFmtId="0" fontId="81" fillId="0" borderId="31"/>
    <xf numFmtId="0" fontId="81" fillId="0" borderId="31"/>
    <xf numFmtId="0" fontId="81" fillId="0" borderId="31"/>
    <xf numFmtId="0" fontId="83" fillId="0" borderId="35"/>
    <xf numFmtId="0" fontId="80" fillId="0" borderId="34" applyNumberFormat="0" applyFill="0" applyAlignment="0" applyProtection="0"/>
    <xf numFmtId="0" fontId="84" fillId="0" borderId="36"/>
    <xf numFmtId="0" fontId="84" fillId="0" borderId="36"/>
    <xf numFmtId="0" fontId="84" fillId="0" borderId="36"/>
    <xf numFmtId="0" fontId="80" fillId="0" borderId="0" applyNumberFormat="0" applyFill="0" applyBorder="0" applyAlignment="0" applyProtection="0"/>
    <xf numFmtId="0" fontId="81" fillId="0" borderId="0"/>
    <xf numFmtId="0" fontId="81" fillId="0" borderId="0"/>
    <xf numFmtId="0" fontId="8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3" fillId="0" borderId="0"/>
    <xf numFmtId="0" fontId="80" fillId="0" borderId="0" applyNumberFormat="0" applyFill="0" applyBorder="0" applyAlignment="0" applyProtection="0"/>
    <xf numFmtId="0" fontId="84" fillId="0" borderId="0"/>
    <xf numFmtId="0" fontId="84" fillId="0" borderId="0"/>
    <xf numFmtId="0" fontId="84" fillId="0" borderId="0"/>
    <xf numFmtId="0" fontId="28" fillId="12" borderId="26">
      <alignment horizontal="left" vertical="top" wrapText="1"/>
    </xf>
    <xf numFmtId="0" fontId="28" fillId="12" borderId="26">
      <alignment horizontal="left" vertical="top" wrapText="1"/>
    </xf>
    <xf numFmtId="0" fontId="57" fillId="0" borderId="26">
      <alignment horizontal="left" vertical="top" wrapText="1"/>
    </xf>
    <xf numFmtId="0" fontId="57" fillId="0" borderId="26">
      <alignment horizontal="left" vertical="top" wrapText="1"/>
    </xf>
    <xf numFmtId="0" fontId="28" fillId="3" borderId="26">
      <alignment horizontal="left" vertical="top" wrapText="1"/>
    </xf>
    <xf numFmtId="0" fontId="28" fillId="3" borderId="26">
      <alignment horizontal="left" vertical="top" wrapText="1"/>
    </xf>
    <xf numFmtId="0" fontId="28" fillId="102" borderId="26">
      <alignment horizontal="left" vertical="top" wrapText="1"/>
    </xf>
    <xf numFmtId="0" fontId="28" fillId="102" borderId="26">
      <alignment horizontal="left" vertical="top" wrapText="1"/>
    </xf>
    <xf numFmtId="0" fontId="28" fillId="103" borderId="26">
      <alignment horizontal="left" vertical="top" wrapText="1"/>
    </xf>
    <xf numFmtId="0" fontId="28" fillId="103" borderId="26">
      <alignment horizontal="left" vertical="top" wrapText="1"/>
    </xf>
    <xf numFmtId="0" fontId="28" fillId="104" borderId="26">
      <alignment horizontal="left" vertical="top" wrapText="1"/>
    </xf>
    <xf numFmtId="0" fontId="28" fillId="0" borderId="26">
      <alignment horizontal="left" vertical="top" wrapText="1"/>
    </xf>
    <xf numFmtId="0" fontId="28" fillId="0" borderId="26">
      <alignment horizontal="left" vertical="top" wrapText="1"/>
    </xf>
    <xf numFmtId="0" fontId="28" fillId="104" borderId="26">
      <alignment horizontal="left" vertical="top" wrapText="1"/>
    </xf>
    <xf numFmtId="0" fontId="85" fillId="0" borderId="0">
      <alignment horizontal="left" vertical="top"/>
    </xf>
    <xf numFmtId="0" fontId="86" fillId="0" borderId="37" applyNumberFormat="0" applyFill="0" applyAlignment="0" applyProtection="0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8" fillId="0" borderId="25"/>
    <xf numFmtId="0" fontId="88" fillId="0" borderId="25"/>
    <xf numFmtId="0" fontId="88" fillId="0" borderId="25"/>
    <xf numFmtId="0" fontId="88" fillId="0" borderId="25"/>
    <xf numFmtId="0" fontId="86" fillId="0" borderId="24" applyNumberFormat="0" applyFill="0" applyAlignment="0" applyProtection="0"/>
    <xf numFmtId="0" fontId="86" fillId="0" borderId="37" applyNumberFormat="0" applyFill="0" applyAlignment="0" applyProtection="0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7" fillId="0" borderId="38"/>
    <xf numFmtId="0" fontId="88" fillId="0" borderId="25"/>
    <xf numFmtId="0" fontId="86" fillId="0" borderId="37" applyNumberFormat="0" applyFill="0" applyAlignment="0" applyProtection="0"/>
    <xf numFmtId="0" fontId="86" fillId="0" borderId="37" applyNumberFormat="0" applyFill="0" applyAlignment="0" applyProtection="0"/>
    <xf numFmtId="0" fontId="88" fillId="0" borderId="39"/>
    <xf numFmtId="0" fontId="88" fillId="0" borderId="39"/>
    <xf numFmtId="0" fontId="88" fillId="0" borderId="39"/>
    <xf numFmtId="0" fontId="86" fillId="0" borderId="37" applyNumberFormat="0" applyFill="0" applyAlignment="0" applyProtection="0"/>
    <xf numFmtId="0" fontId="89" fillId="81" borderId="14" applyNumberFormat="0" applyAlignment="0" applyProtection="0"/>
    <xf numFmtId="0" fontId="90" fillId="105" borderId="40"/>
    <xf numFmtId="0" fontId="90" fillId="105" borderId="40"/>
    <xf numFmtId="0" fontId="91" fillId="106" borderId="14" applyNumberFormat="0" applyAlignment="0" applyProtection="0"/>
    <xf numFmtId="0" fontId="89" fillId="106" borderId="14" applyNumberFormat="0" applyAlignment="0" applyProtection="0"/>
    <xf numFmtId="0" fontId="90" fillId="105" borderId="40"/>
    <xf numFmtId="0" fontId="90" fillId="105" borderId="40"/>
    <xf numFmtId="0" fontId="90" fillId="105" borderId="40"/>
    <xf numFmtId="0" fontId="90" fillId="105" borderId="40"/>
    <xf numFmtId="0" fontId="90" fillId="105" borderId="40"/>
    <xf numFmtId="0" fontId="90" fillId="105" borderId="40"/>
    <xf numFmtId="0" fontId="90" fillId="105" borderId="40"/>
    <xf numFmtId="0" fontId="90" fillId="105" borderId="40"/>
    <xf numFmtId="0" fontId="92" fillId="105" borderId="40"/>
    <xf numFmtId="0" fontId="89" fillId="106" borderId="14" applyNumberFormat="0" applyAlignment="0" applyProtection="0"/>
    <xf numFmtId="0" fontId="92" fillId="107" borderId="10"/>
    <xf numFmtId="0" fontId="92" fillId="107" borderId="10"/>
    <xf numFmtId="0" fontId="92" fillId="107" borderId="10"/>
    <xf numFmtId="0" fontId="89" fillId="106" borderId="14" applyNumberFormat="0" applyAlignment="0" applyProtection="0"/>
    <xf numFmtId="0" fontId="93" fillId="0" borderId="0" applyNumberFormat="0" applyFill="0" applyBorder="0" applyAlignment="0" applyProtection="0"/>
    <xf numFmtId="0" fontId="94" fillId="0" borderId="0"/>
    <xf numFmtId="0" fontId="94" fillId="0" borderId="0"/>
    <xf numFmtId="0" fontId="95" fillId="0" borderId="0" applyNumberFormat="0" applyFill="0" applyBorder="0" applyAlignment="0" applyProtection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6" fillId="0" borderId="0"/>
    <xf numFmtId="0" fontId="93" fillId="0" borderId="0" applyNumberFormat="0" applyFill="0" applyBorder="0" applyAlignment="0" applyProtection="0"/>
    <xf numFmtId="0" fontId="97" fillId="0" borderId="0"/>
    <xf numFmtId="0" fontId="97" fillId="0" borderId="0"/>
    <xf numFmtId="0" fontId="97" fillId="0" borderId="0"/>
    <xf numFmtId="0" fontId="98" fillId="46" borderId="0" applyNumberFormat="0" applyBorder="0" applyAlignment="0" applyProtection="0"/>
    <xf numFmtId="0" fontId="99" fillId="53" borderId="0"/>
    <xf numFmtId="0" fontId="99" fillId="53" borderId="0"/>
    <xf numFmtId="0" fontId="98" fillId="54" borderId="0" applyNumberFormat="0" applyBorder="0" applyAlignment="0" applyProtection="0"/>
    <xf numFmtId="0" fontId="99" fillId="53" borderId="0"/>
    <xf numFmtId="0" fontId="99" fillId="53" borderId="0"/>
    <xf numFmtId="0" fontId="99" fillId="53" borderId="0"/>
    <xf numFmtId="0" fontId="99" fillId="53" borderId="0"/>
    <xf numFmtId="0" fontId="99" fillId="53" borderId="0"/>
    <xf numFmtId="0" fontId="99" fillId="53" borderId="0"/>
    <xf numFmtId="0" fontId="99" fillId="53" borderId="0"/>
    <xf numFmtId="0" fontId="99" fillId="53" borderId="0"/>
    <xf numFmtId="0" fontId="100" fillId="53" borderId="0"/>
    <xf numFmtId="0" fontId="101" fillId="108" borderId="0"/>
    <xf numFmtId="0" fontId="101" fillId="108" borderId="0"/>
    <xf numFmtId="0" fontId="101" fillId="108" borderId="0"/>
    <xf numFmtId="0" fontId="101" fillId="108" borderId="0"/>
    <xf numFmtId="0" fontId="2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2" fillId="0" borderId="0"/>
    <xf numFmtId="171" fontId="16" fillId="0" borderId="0"/>
    <xf numFmtId="171" fontId="102" fillId="0" borderId="0"/>
    <xf numFmtId="171" fontId="103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4" fillId="0" borderId="0"/>
    <xf numFmtId="0" fontId="51" fillId="0" borderId="0"/>
    <xf numFmtId="0" fontId="105" fillId="0" borderId="0"/>
    <xf numFmtId="0" fontId="6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10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107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94" fillId="0" borderId="0"/>
    <xf numFmtId="171" fontId="94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0" fontId="108" fillId="0" borderId="0" applyNumberFormat="0" applyFill="0" applyBorder="0" applyProtection="0">
      <alignment vertical="top" wrapText="1"/>
    </xf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94" fillId="0" borderId="0"/>
    <xf numFmtId="171" fontId="16" fillId="0" borderId="0"/>
    <xf numFmtId="0" fontId="27" fillId="0" borderId="0"/>
    <xf numFmtId="171" fontId="102" fillId="0" borderId="0"/>
    <xf numFmtId="171" fontId="16" fillId="0" borderId="0"/>
    <xf numFmtId="0" fontId="7" fillId="0" borderId="0"/>
    <xf numFmtId="171" fontId="102" fillId="0" borderId="0"/>
    <xf numFmtId="0" fontId="6" fillId="0" borderId="0"/>
    <xf numFmtId="171" fontId="102" fillId="0" borderId="0"/>
    <xf numFmtId="171" fontId="102" fillId="0" borderId="0"/>
    <xf numFmtId="171" fontId="102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6" fillId="0" borderId="0"/>
    <xf numFmtId="171" fontId="16" fillId="0" borderId="0"/>
    <xf numFmtId="0" fontId="6" fillId="0" borderId="0"/>
    <xf numFmtId="0" fontId="10" fillId="0" borderId="0"/>
    <xf numFmtId="171" fontId="16" fillId="0" borderId="0"/>
    <xf numFmtId="171" fontId="16" fillId="0" borderId="0"/>
    <xf numFmtId="171" fontId="109" fillId="0" borderId="0"/>
    <xf numFmtId="171" fontId="103" fillId="0" borderId="0"/>
    <xf numFmtId="0" fontId="10" fillId="0" borderId="0"/>
    <xf numFmtId="0" fontId="27" fillId="0" borderId="0"/>
    <xf numFmtId="171" fontId="103" fillId="0" borderId="0"/>
    <xf numFmtId="0" fontId="2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7" fillId="0" borderId="0"/>
    <xf numFmtId="171" fontId="16" fillId="0" borderId="0"/>
    <xf numFmtId="171" fontId="16" fillId="0" borderId="0"/>
    <xf numFmtId="171" fontId="102" fillId="0" borderId="0"/>
    <xf numFmtId="0" fontId="7" fillId="0" borderId="0"/>
    <xf numFmtId="0" fontId="27" fillId="0" borderId="0"/>
    <xf numFmtId="0" fontId="2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7" fillId="0" borderId="0"/>
    <xf numFmtId="171" fontId="16" fillId="0" borderId="0"/>
    <xf numFmtId="171" fontId="16" fillId="0" borderId="0"/>
    <xf numFmtId="171" fontId="102" fillId="0" borderId="0"/>
    <xf numFmtId="0" fontId="27" fillId="0" borderId="0"/>
    <xf numFmtId="0" fontId="2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9" fillId="0" borderId="0"/>
    <xf numFmtId="171" fontId="16" fillId="0" borderId="0"/>
    <xf numFmtId="171" fontId="102" fillId="0" borderId="0"/>
    <xf numFmtId="171" fontId="102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7" fillId="0" borderId="0"/>
    <xf numFmtId="171" fontId="103" fillId="0" borderId="0"/>
    <xf numFmtId="171" fontId="103" fillId="0" borderId="0"/>
    <xf numFmtId="171" fontId="71" fillId="0" borderId="0"/>
    <xf numFmtId="171" fontId="16" fillId="0" borderId="0"/>
    <xf numFmtId="171" fontId="7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171" fontId="103" fillId="0" borderId="0"/>
    <xf numFmtId="0" fontId="27" fillId="0" borderId="0"/>
    <xf numFmtId="171" fontId="103" fillId="0" borderId="0"/>
    <xf numFmtId="171" fontId="103" fillId="0" borderId="0"/>
    <xf numFmtId="171" fontId="71" fillId="0" borderId="0"/>
    <xf numFmtId="171" fontId="16" fillId="0" borderId="0"/>
    <xf numFmtId="0" fontId="27" fillId="0" borderId="0"/>
    <xf numFmtId="0" fontId="27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0" fontId="27" fillId="0" borderId="0"/>
    <xf numFmtId="171" fontId="103" fillId="0" borderId="0"/>
    <xf numFmtId="171" fontId="103" fillId="0" borderId="0"/>
    <xf numFmtId="171" fontId="71" fillId="0" borderId="0"/>
    <xf numFmtId="0" fontId="27" fillId="0" borderId="0"/>
    <xf numFmtId="0" fontId="27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171" fontId="103" fillId="0" borderId="0"/>
    <xf numFmtId="0" fontId="9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10" fillId="0" borderId="0"/>
    <xf numFmtId="171" fontId="16" fillId="0" borderId="0"/>
    <xf numFmtId="171" fontId="16" fillId="0" borderId="0"/>
    <xf numFmtId="171" fontId="103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2" fillId="0" borderId="0"/>
    <xf numFmtId="171" fontId="102" fillId="0" borderId="0"/>
    <xf numFmtId="171" fontId="103" fillId="0" borderId="0"/>
    <xf numFmtId="171" fontId="16" fillId="0" borderId="0"/>
    <xf numFmtId="171" fontId="103" fillId="0" borderId="0"/>
    <xf numFmtId="0" fontId="10" fillId="0" borderId="0"/>
    <xf numFmtId="171" fontId="16" fillId="0" borderId="0"/>
    <xf numFmtId="171" fontId="16" fillId="0" borderId="0"/>
    <xf numFmtId="171" fontId="103" fillId="0" borderId="0"/>
    <xf numFmtId="0" fontId="7" fillId="0" borderId="0"/>
    <xf numFmtId="0" fontId="6" fillId="0" borderId="0"/>
    <xf numFmtId="0" fontId="111" fillId="0" borderId="0"/>
    <xf numFmtId="171" fontId="102" fillId="0" borderId="0"/>
    <xf numFmtId="171" fontId="102" fillId="0" borderId="0"/>
    <xf numFmtId="171" fontId="102" fillId="0" borderId="0"/>
    <xf numFmtId="171" fontId="102" fillId="0" borderId="0"/>
    <xf numFmtId="171" fontId="16" fillId="0" borderId="0"/>
    <xf numFmtId="171" fontId="16" fillId="0" borderId="0"/>
    <xf numFmtId="171" fontId="94" fillId="0" borderId="0"/>
    <xf numFmtId="171" fontId="16" fillId="0" borderId="0"/>
    <xf numFmtId="171" fontId="94" fillId="0" borderId="0"/>
    <xf numFmtId="171" fontId="94" fillId="0" borderId="0"/>
    <xf numFmtId="171" fontId="16" fillId="0" borderId="0"/>
    <xf numFmtId="171" fontId="16" fillId="0" borderId="0"/>
    <xf numFmtId="171" fontId="16" fillId="0" borderId="0"/>
    <xf numFmtId="0" fontId="112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6" fillId="0" borderId="0"/>
    <xf numFmtId="171" fontId="16" fillId="0" borderId="0"/>
    <xf numFmtId="171" fontId="16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2" fillId="0" borderId="0"/>
    <xf numFmtId="171" fontId="16" fillId="0" borderId="0"/>
    <xf numFmtId="171" fontId="102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0" fontId="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3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0" fontId="9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3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3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28" fillId="12" borderId="41" applyNumberFormat="0">
      <alignment horizontal="right" vertical="top"/>
    </xf>
    <xf numFmtId="0" fontId="28" fillId="3" borderId="41" applyNumberFormat="0">
      <alignment horizontal="right" vertical="top"/>
    </xf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28" fillId="102" borderId="41" applyNumberFormat="0">
      <alignment horizontal="right" vertical="top"/>
    </xf>
    <xf numFmtId="0" fontId="28" fillId="0" borderId="26" applyNumberFormat="0">
      <alignment horizontal="right" vertical="top"/>
    </xf>
    <xf numFmtId="0" fontId="28" fillId="0" borderId="26" applyNumberFormat="0">
      <alignment horizontal="right" vertical="top"/>
    </xf>
    <xf numFmtId="0" fontId="113" fillId="29" borderId="0" applyNumberFormat="0" applyBorder="0" applyAlignment="0" applyProtection="0"/>
    <xf numFmtId="0" fontId="114" fillId="40" borderId="0"/>
    <xf numFmtId="0" fontId="114" fillId="40" borderId="0"/>
    <xf numFmtId="0" fontId="113" fillId="4" borderId="0" applyNumberFormat="0" applyBorder="0" applyAlignment="0" applyProtection="0"/>
    <xf numFmtId="0" fontId="114" fillId="40" borderId="0"/>
    <xf numFmtId="0" fontId="114" fillId="40" borderId="0"/>
    <xf numFmtId="0" fontId="114" fillId="40" borderId="0"/>
    <xf numFmtId="0" fontId="114" fillId="40" borderId="0"/>
    <xf numFmtId="0" fontId="114" fillId="40" borderId="0"/>
    <xf numFmtId="0" fontId="114" fillId="40" borderId="0"/>
    <xf numFmtId="0" fontId="114" fillId="40" borderId="0"/>
    <xf numFmtId="0" fontId="114" fillId="40" borderId="0"/>
    <xf numFmtId="0" fontId="114" fillId="31" borderId="0"/>
    <xf numFmtId="0" fontId="115" fillId="109" borderId="0"/>
    <xf numFmtId="0" fontId="115" fillId="109" borderId="0"/>
    <xf numFmtId="0" fontId="115" fillId="109" borderId="0"/>
    <xf numFmtId="0" fontId="115" fillId="109" borderId="0"/>
    <xf numFmtId="0" fontId="116" fillId="0" borderId="0" applyNumberFormat="0" applyFill="0" applyBorder="0" applyAlignment="0" applyProtection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51" fillId="34" borderId="11"/>
    <xf numFmtId="0" fontId="51" fillId="34" borderId="11"/>
    <xf numFmtId="0" fontId="7" fillId="21" borderId="20" applyNumberFormat="0" applyAlignment="0" applyProtection="0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9" fillId="110" borderId="20" applyNumberFormat="0" applyFont="0" applyAlignment="0" applyProtection="0"/>
    <xf numFmtId="0" fontId="10" fillId="110" borderId="20" applyNumberFormat="0" applyFont="0" applyAlignment="0" applyProtection="0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51" fillId="34" borderId="21"/>
    <xf numFmtId="0" fontId="7" fillId="110" borderId="20" applyNumberFormat="0" applyFont="0" applyAlignment="0" applyProtection="0"/>
    <xf numFmtId="0" fontId="7" fillId="110" borderId="20" applyNumberFormat="0" applyFont="0" applyAlignment="0" applyProtection="0"/>
    <xf numFmtId="0" fontId="7" fillId="110" borderId="20" applyNumberFormat="0" applyFont="0" applyAlignment="0" applyProtection="0"/>
    <xf numFmtId="0" fontId="7" fillId="110" borderId="20" applyNumberFormat="0" applyFont="0" applyAlignment="0" applyProtection="0"/>
    <xf numFmtId="0" fontId="51" fillId="34" borderId="11"/>
    <xf numFmtId="0" fontId="51" fillId="34" borderId="11"/>
    <xf numFmtId="0" fontId="51" fillId="34" borderId="11"/>
    <xf numFmtId="0" fontId="51" fillId="34" borderId="11"/>
    <xf numFmtId="0" fontId="51" fillId="34" borderId="11"/>
    <xf numFmtId="0" fontId="51" fillId="34" borderId="11"/>
    <xf numFmtId="9" fontId="7" fillId="0" borderId="0" applyFont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49" fontId="47" fillId="54" borderId="26">
      <alignment horizontal="left" vertical="top" wrapText="1"/>
    </xf>
    <xf numFmtId="49" fontId="119" fillId="0" borderId="26">
      <alignment horizontal="left" vertical="top" wrapText="1"/>
    </xf>
    <xf numFmtId="49" fontId="119" fillId="0" borderId="26">
      <alignment horizontal="left" vertical="top" wrapText="1"/>
    </xf>
    <xf numFmtId="49" fontId="47" fillId="54" borderId="26">
      <alignment horizontal="left" vertical="top" wrapText="1"/>
    </xf>
    <xf numFmtId="0" fontId="120" fillId="0" borderId="19" applyNumberFormat="0" applyFill="0" applyAlignment="0" applyProtection="0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22" fillId="0" borderId="43"/>
    <xf numFmtId="0" fontId="123" fillId="0" borderId="9"/>
    <xf numFmtId="0" fontId="123" fillId="0" borderId="9"/>
    <xf numFmtId="0" fontId="123" fillId="0" borderId="9"/>
    <xf numFmtId="0" fontId="123" fillId="0" borderId="9"/>
    <xf numFmtId="0" fontId="26" fillId="0" borderId="0"/>
    <xf numFmtId="0" fontId="26" fillId="0" borderId="0"/>
    <xf numFmtId="0" fontId="26" fillId="0" borderId="0"/>
    <xf numFmtId="0" fontId="32" fillId="0" borderId="0" applyNumberFormat="0" applyFill="0" applyBorder="0" applyAlignment="0" applyProtection="0"/>
    <xf numFmtId="0" fontId="121" fillId="0" borderId="0"/>
    <xf numFmtId="0" fontId="121" fillId="0" borderId="0"/>
    <xf numFmtId="0" fontId="124" fillId="0" borderId="0" applyNumberFormat="0" applyFill="0" applyBorder="0" applyAlignment="0" applyProtection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32" fillId="0" borderId="0" applyNumberFormat="0" applyFill="0" applyBorder="0" applyAlignment="0" applyProtection="0"/>
    <xf numFmtId="0" fontId="121" fillId="0" borderId="0"/>
    <xf numFmtId="0" fontId="121" fillId="0" borderId="0"/>
    <xf numFmtId="0" fontId="121" fillId="0" borderId="0"/>
    <xf numFmtId="176" fontId="7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6" fontId="26" fillId="0" borderId="0" applyFill="0" applyBorder="0" applyAlignment="0" applyProtection="0"/>
    <xf numFmtId="176" fontId="26" fillId="0" borderId="0" applyFill="0" applyBorder="0" applyAlignment="0" applyProtection="0"/>
    <xf numFmtId="167" fontId="7" fillId="0" borderId="0" applyFont="0" applyFill="0" applyBorder="0" applyAlignment="0" applyProtection="0"/>
    <xf numFmtId="172" fontId="51" fillId="0" borderId="0"/>
    <xf numFmtId="172" fontId="51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26" fillId="0" borderId="0" applyFill="0" applyBorder="0" applyAlignment="0" applyProtection="0"/>
    <xf numFmtId="179" fontId="26" fillId="0" borderId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0" fontId="7" fillId="0" borderId="0" applyBorder="0" applyProtection="0"/>
    <xf numFmtId="176" fontId="26" fillId="0" borderId="0" applyFill="0" applyBorder="0" applyAlignment="0" applyProtection="0"/>
    <xf numFmtId="167" fontId="10" fillId="0" borderId="0" applyFont="0" applyFill="0" applyBorder="0" applyAlignment="0" applyProtection="0"/>
    <xf numFmtId="180" fontId="7" fillId="0" borderId="0" applyBorder="0" applyProtection="0"/>
    <xf numFmtId="0" fontId="7" fillId="0" borderId="0" applyBorder="0" applyProtection="0"/>
    <xf numFmtId="167" fontId="6" fillId="0" borderId="0" applyFont="0" applyFill="0" applyBorder="0" applyAlignment="0" applyProtection="0"/>
    <xf numFmtId="176" fontId="7" fillId="0" borderId="0" applyFill="0" applyBorder="0" applyAlignment="0" applyProtection="0"/>
    <xf numFmtId="167" fontId="7" fillId="0" borderId="0" applyFont="0" applyFill="0" applyBorder="0" applyAlignment="0" applyProtection="0"/>
    <xf numFmtId="0" fontId="125" fillId="33" borderId="0" applyNumberFormat="0" applyBorder="0" applyAlignment="0" applyProtection="0"/>
    <xf numFmtId="0" fontId="126" fillId="42" borderId="0"/>
    <xf numFmtId="0" fontId="126" fillId="42" borderId="0"/>
    <xf numFmtId="0" fontId="125" fillId="5" borderId="0" applyNumberFormat="0" applyBorder="0" applyAlignment="0" applyProtection="0"/>
    <xf numFmtId="0" fontId="126" fillId="42" borderId="0"/>
    <xf numFmtId="0" fontId="126" fillId="42" borderId="0"/>
    <xf numFmtId="0" fontId="126" fillId="42" borderId="0"/>
    <xf numFmtId="0" fontId="126" fillId="42" borderId="0"/>
    <xf numFmtId="0" fontId="126" fillId="42" borderId="0"/>
    <xf numFmtId="0" fontId="126" fillId="42" borderId="0"/>
    <xf numFmtId="0" fontId="126" fillId="42" borderId="0"/>
    <xf numFmtId="0" fontId="126" fillId="42" borderId="0"/>
    <xf numFmtId="0" fontId="126" fillId="36" borderId="0"/>
    <xf numFmtId="0" fontId="127" fillId="111" borderId="0"/>
    <xf numFmtId="0" fontId="127" fillId="111" borderId="0"/>
    <xf numFmtId="0" fontId="127" fillId="111" borderId="0"/>
    <xf numFmtId="0" fontId="127" fillId="111" borderId="0"/>
    <xf numFmtId="0" fontId="28" fillId="104" borderId="26">
      <alignment horizontal="left" vertical="top" wrapText="1"/>
    </xf>
    <xf numFmtId="0" fontId="28" fillId="0" borderId="26">
      <alignment horizontal="left" vertical="top" wrapText="1"/>
    </xf>
    <xf numFmtId="0" fontId="28" fillId="0" borderId="26">
      <alignment horizontal="left" vertical="top" wrapText="1"/>
    </xf>
    <xf numFmtId="0" fontId="28" fillId="104" borderId="26">
      <alignment horizontal="left" vertical="top" wrapText="1"/>
    </xf>
  </cellStyleXfs>
  <cellXfs count="193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9" fontId="2" fillId="0" borderId="1" xfId="0" applyNumberFormat="1" applyFont="1" applyBorder="1" applyAlignment="1">
      <alignment horizontal="center" vertical="center"/>
    </xf>
    <xf numFmtId="0" fontId="2" fillId="0" borderId="0" xfId="0" applyFont="1" applyFill="1"/>
    <xf numFmtId="168" fontId="2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2" borderId="0" xfId="0" applyFont="1" applyFill="1"/>
    <xf numFmtId="169" fontId="2" fillId="0" borderId="1" xfId="0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168" fontId="2" fillId="0" borderId="0" xfId="0" applyNumberFormat="1" applyFont="1"/>
    <xf numFmtId="0" fontId="5" fillId="0" borderId="1" xfId="0" applyFont="1" applyBorder="1" applyAlignment="1">
      <alignment horizontal="left" vertical="center" wrapText="1"/>
    </xf>
    <xf numFmtId="168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8" fontId="4" fillId="2" borderId="1" xfId="0" applyNumberFormat="1" applyFont="1" applyFill="1" applyBorder="1" applyAlignment="1">
      <alignment horizontal="center" vertical="center"/>
    </xf>
    <xf numFmtId="168" fontId="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168" fontId="0" fillId="0" borderId="0" xfId="0" applyNumberFormat="1" applyFill="1"/>
    <xf numFmtId="168" fontId="4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168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168" fontId="1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168" fontId="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168" fontId="15" fillId="0" borderId="1" xfId="0" applyNumberFormat="1" applyFont="1" applyFill="1" applyBorder="1" applyAlignment="1">
      <alignment horizontal="center" wrapText="1"/>
    </xf>
    <xf numFmtId="169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168" fontId="2" fillId="0" borderId="1" xfId="0" applyNumberFormat="1" applyFont="1" applyFill="1" applyBorder="1" applyAlignment="1">
      <alignment horizontal="center" wrapText="1"/>
    </xf>
    <xf numFmtId="168" fontId="21" fillId="2" borderId="1" xfId="47" applyNumberFormat="1" applyFont="1" applyFill="1" applyBorder="1" applyAlignment="1">
      <alignment horizontal="center" vertical="center"/>
    </xf>
    <xf numFmtId="168" fontId="21" fillId="2" borderId="4" xfId="47" applyNumberFormat="1" applyFont="1" applyFill="1" applyBorder="1" applyAlignment="1">
      <alignment horizontal="center" vertical="center" wrapText="1"/>
    </xf>
    <xf numFmtId="2" fontId="2" fillId="2" borderId="1" xfId="44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wrapText="1"/>
    </xf>
    <xf numFmtId="168" fontId="14" fillId="0" borderId="1" xfId="0" applyNumberFormat="1" applyFont="1" applyFill="1" applyBorder="1" applyAlignment="1">
      <alignment horizontal="center" vertical="center"/>
    </xf>
    <xf numFmtId="169" fontId="21" fillId="0" borderId="1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168" fontId="21" fillId="0" borderId="1" xfId="0" applyNumberFormat="1" applyFont="1" applyFill="1" applyBorder="1" applyAlignment="1">
      <alignment horizontal="center" vertical="center" wrapText="1"/>
    </xf>
    <xf numFmtId="168" fontId="20" fillId="0" borderId="1" xfId="0" applyNumberFormat="1" applyFont="1" applyBorder="1" applyAlignment="1">
      <alignment horizontal="center" vertical="center" wrapText="1"/>
    </xf>
    <xf numFmtId="0" fontId="21" fillId="0" borderId="0" xfId="0" applyFont="1" applyFill="1"/>
    <xf numFmtId="0" fontId="21" fillId="0" borderId="0" xfId="0" applyFont="1"/>
    <xf numFmtId="169" fontId="20" fillId="0" borderId="1" xfId="0" applyNumberFormat="1" applyFont="1" applyFill="1" applyBorder="1" applyAlignment="1">
      <alignment horizontal="center" vertical="center" wrapText="1"/>
    </xf>
    <xf numFmtId="169" fontId="20" fillId="0" borderId="1" xfId="0" applyNumberFormat="1" applyFont="1" applyBorder="1" applyAlignment="1">
      <alignment horizontal="center" vertical="center" wrapText="1"/>
    </xf>
    <xf numFmtId="168" fontId="20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168" fontId="21" fillId="0" borderId="1" xfId="0" applyNumberFormat="1" applyFont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168" fontId="4" fillId="0" borderId="0" xfId="0" applyNumberFormat="1" applyFont="1" applyFill="1" applyBorder="1" applyAlignment="1">
      <alignment horizontal="center" vertical="center"/>
    </xf>
    <xf numFmtId="168" fontId="4" fillId="0" borderId="0" xfId="0" applyNumberFormat="1" applyFont="1" applyBorder="1" applyAlignment="1">
      <alignment horizontal="center" vertical="center"/>
    </xf>
    <xf numFmtId="169" fontId="4" fillId="0" borderId="0" xfId="0" applyNumberFormat="1" applyFont="1" applyBorder="1" applyAlignment="1">
      <alignment horizontal="center" vertical="center"/>
    </xf>
    <xf numFmtId="168" fontId="12" fillId="0" borderId="0" xfId="0" applyNumberFormat="1" applyFont="1" applyBorder="1" applyAlignment="1">
      <alignment horizontal="center" vertical="center"/>
    </xf>
    <xf numFmtId="168" fontId="4" fillId="2" borderId="0" xfId="0" applyNumberFormat="1" applyFont="1" applyFill="1" applyBorder="1" applyAlignment="1">
      <alignment horizontal="center" vertical="center"/>
    </xf>
    <xf numFmtId="168" fontId="23" fillId="2" borderId="6" xfId="47" applyNumberFormat="1" applyFont="1" applyFill="1" applyBorder="1" applyAlignment="1">
      <alignment horizontal="center" vertical="center" wrapText="1"/>
    </xf>
    <xf numFmtId="168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3" fillId="0" borderId="1" xfId="0" applyFont="1" applyBorder="1" applyAlignment="1">
      <alignment horizontal="left" vertical="center" wrapText="1"/>
    </xf>
    <xf numFmtId="168" fontId="4" fillId="0" borderId="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68" fontId="21" fillId="2" borderId="1" xfId="0" applyNumberFormat="1" applyFont="1" applyFill="1" applyBorder="1" applyAlignment="1">
      <alignment horizontal="center" vertical="center"/>
    </xf>
    <xf numFmtId="168" fontId="20" fillId="2" borderId="1" xfId="0" applyNumberFormat="1" applyFont="1" applyFill="1" applyBorder="1" applyAlignment="1">
      <alignment horizontal="center" vertical="center"/>
    </xf>
    <xf numFmtId="0" fontId="21" fillId="2" borderId="0" xfId="0" applyFont="1" applyFill="1"/>
    <xf numFmtId="0" fontId="5" fillId="2" borderId="1" xfId="0" applyFont="1" applyFill="1" applyBorder="1" applyAlignment="1">
      <alignment wrapText="1"/>
    </xf>
    <xf numFmtId="0" fontId="5" fillId="0" borderId="0" xfId="0" applyFont="1"/>
    <xf numFmtId="168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wrapText="1"/>
    </xf>
    <xf numFmtId="169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17" borderId="1" xfId="0" applyFont="1" applyFill="1" applyBorder="1" applyAlignment="1">
      <alignment horizontal="left" vertical="center" wrapText="1"/>
    </xf>
    <xf numFmtId="168" fontId="4" fillId="0" borderId="1" xfId="1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wrapText="1"/>
    </xf>
    <xf numFmtId="0" fontId="21" fillId="0" borderId="0" xfId="0" applyFont="1" applyAlignment="1">
      <alignment wrapText="1"/>
    </xf>
    <xf numFmtId="0" fontId="2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1" fillId="0" borderId="1" xfId="2" applyFont="1" applyBorder="1" applyAlignment="1">
      <alignment horizontal="left" vertical="center" wrapText="1"/>
    </xf>
    <xf numFmtId="168" fontId="21" fillId="0" borderId="1" xfId="2" applyNumberFormat="1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18" fillId="0" borderId="0" xfId="0" applyFont="1" applyBorder="1"/>
    <xf numFmtId="0" fontId="18" fillId="0" borderId="0" xfId="0" applyFont="1"/>
    <xf numFmtId="0" fontId="2" fillId="2" borderId="1" xfId="0" applyFont="1" applyFill="1" applyBorder="1" applyAlignment="1">
      <alignment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2" fillId="0" borderId="0" xfId="0" applyFont="1" applyBorder="1"/>
    <xf numFmtId="168" fontId="14" fillId="0" borderId="1" xfId="0" applyNumberFormat="1" applyFont="1" applyBorder="1" applyAlignment="1">
      <alignment horizontal="left" vertical="center" wrapText="1"/>
    </xf>
    <xf numFmtId="0" fontId="24" fillId="0" borderId="0" xfId="0" applyFont="1"/>
    <xf numFmtId="170" fontId="0" fillId="0" borderId="0" xfId="38" applyNumberFormat="1" applyFont="1" applyAlignment="1">
      <alignment horizontal="center"/>
    </xf>
    <xf numFmtId="168" fontId="14" fillId="0" borderId="3" xfId="0" applyNumberFormat="1" applyFont="1" applyFill="1" applyBorder="1" applyAlignment="1">
      <alignment horizontal="center" vertical="center"/>
    </xf>
    <xf numFmtId="169" fontId="14" fillId="0" borderId="3" xfId="0" applyNumberFormat="1" applyFont="1" applyBorder="1" applyAlignment="1">
      <alignment horizontal="center" vertical="center"/>
    </xf>
    <xf numFmtId="0" fontId="22" fillId="18" borderId="1" xfId="0" applyFont="1" applyFill="1" applyBorder="1" applyAlignment="1">
      <alignment wrapText="1"/>
    </xf>
    <xf numFmtId="168" fontId="14" fillId="18" borderId="1" xfId="0" applyNumberFormat="1" applyFont="1" applyFill="1" applyBorder="1" applyAlignment="1">
      <alignment horizontal="center" vertical="center"/>
    </xf>
    <xf numFmtId="169" fontId="14" fillId="18" borderId="1" xfId="0" applyNumberFormat="1" applyFont="1" applyFill="1" applyBorder="1" applyAlignment="1">
      <alignment horizontal="center" vertical="center"/>
    </xf>
    <xf numFmtId="169" fontId="21" fillId="0" borderId="1" xfId="2" applyNumberFormat="1" applyFont="1" applyFill="1" applyBorder="1" applyAlignment="1">
      <alignment horizontal="center" vertical="center" wrapText="1"/>
    </xf>
    <xf numFmtId="168" fontId="14" fillId="18" borderId="1" xfId="0" applyNumberFormat="1" applyFont="1" applyFill="1" applyBorder="1" applyAlignment="1">
      <alignment horizontal="left" vertical="center" wrapText="1"/>
    </xf>
    <xf numFmtId="168" fontId="19" fillId="18" borderId="1" xfId="0" applyNumberFormat="1" applyFont="1" applyFill="1" applyBorder="1" applyAlignment="1">
      <alignment horizontal="center" vertical="center"/>
    </xf>
    <xf numFmtId="169" fontId="4" fillId="18" borderId="1" xfId="0" applyNumberFormat="1" applyFont="1" applyFill="1" applyBorder="1" applyAlignment="1">
      <alignment horizontal="center" vertical="center"/>
    </xf>
    <xf numFmtId="168" fontId="14" fillId="18" borderId="1" xfId="0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 shrinkToFit="1"/>
    </xf>
    <xf numFmtId="168" fontId="4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168" fontId="14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169" fontId="0" fillId="0" borderId="0" xfId="0" applyNumberFormat="1"/>
    <xf numFmtId="0" fontId="1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Alignment="1"/>
    <xf numFmtId="0" fontId="1" fillId="0" borderId="0" xfId="0" applyFont="1" applyFill="1" applyAlignment="1"/>
    <xf numFmtId="169" fontId="3" fillId="0" borderId="0" xfId="0" applyNumberFormat="1" applyFont="1"/>
    <xf numFmtId="169" fontId="128" fillId="17" borderId="44" xfId="0" applyNumberFormat="1" applyFont="1" applyFill="1" applyBorder="1" applyAlignment="1">
      <alignment wrapText="1"/>
    </xf>
    <xf numFmtId="0" fontId="3" fillId="17" borderId="0" xfId="0" applyFont="1" applyFill="1"/>
    <xf numFmtId="169" fontId="2" fillId="2" borderId="0" xfId="0" applyNumberFormat="1" applyFont="1" applyFill="1"/>
    <xf numFmtId="168" fontId="2" fillId="0" borderId="1" xfId="0" applyNumberFormat="1" applyFont="1" applyBorder="1" applyAlignment="1">
      <alignment horizontal="center"/>
    </xf>
    <xf numFmtId="0" fontId="14" fillId="18" borderId="1" xfId="0" applyFont="1" applyFill="1" applyBorder="1" applyAlignment="1">
      <alignment wrapText="1"/>
    </xf>
    <xf numFmtId="169" fontId="4" fillId="18" borderId="1" xfId="0" applyNumberFormat="1" applyFont="1" applyFill="1" applyBorder="1" applyAlignment="1">
      <alignment horizontal="center"/>
    </xf>
    <xf numFmtId="168" fontId="4" fillId="18" borderId="1" xfId="0" applyNumberFormat="1" applyFont="1" applyFill="1" applyBorder="1" applyAlignment="1">
      <alignment horizontal="center"/>
    </xf>
    <xf numFmtId="168" fontId="4" fillId="18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29" fillId="0" borderId="0" xfId="0" applyFont="1" applyBorder="1"/>
    <xf numFmtId="169" fontId="129" fillId="2" borderId="0" xfId="0" applyNumberFormat="1" applyFont="1" applyFill="1" applyBorder="1"/>
    <xf numFmtId="0" fontId="129" fillId="2" borderId="0" xfId="0" applyFont="1" applyFill="1" applyBorder="1"/>
    <xf numFmtId="0" fontId="5" fillId="0" borderId="1" xfId="0" applyFont="1" applyBorder="1" applyAlignment="1">
      <alignment wrapText="1"/>
    </xf>
    <xf numFmtId="168" fontId="2" fillId="112" borderId="0" xfId="0" applyNumberFormat="1" applyFont="1" applyFill="1"/>
    <xf numFmtId="0" fontId="130" fillId="0" borderId="0" xfId="0" applyFont="1" applyBorder="1"/>
    <xf numFmtId="169" fontId="130" fillId="2" borderId="0" xfId="0" applyNumberFormat="1" applyFont="1" applyFill="1" applyBorder="1"/>
    <xf numFmtId="0" fontId="130" fillId="2" borderId="0" xfId="0" applyFont="1" applyFill="1" applyBorder="1"/>
    <xf numFmtId="0" fontId="2" fillId="17" borderId="1" xfId="0" applyFont="1" applyFill="1" applyBorder="1" applyAlignment="1">
      <alignment vertical="center" wrapText="1"/>
    </xf>
    <xf numFmtId="169" fontId="2" fillId="17" borderId="1" xfId="0" applyNumberFormat="1" applyFont="1" applyFill="1" applyBorder="1" applyAlignment="1">
      <alignment horizontal="center" vertical="center" wrapText="1"/>
    </xf>
    <xf numFmtId="168" fontId="2" fillId="17" borderId="1" xfId="0" applyNumberFormat="1" applyFont="1" applyFill="1" applyBorder="1" applyAlignment="1">
      <alignment horizontal="center" vertical="center"/>
    </xf>
    <xf numFmtId="169" fontId="2" fillId="0" borderId="1" xfId="0" applyNumberFormat="1" applyFont="1" applyFill="1" applyBorder="1" applyAlignment="1">
      <alignment horizontal="center" vertical="center"/>
    </xf>
    <xf numFmtId="2" fontId="2" fillId="2" borderId="0" xfId="0" applyNumberFormat="1" applyFont="1" applyFill="1"/>
    <xf numFmtId="0" fontId="5" fillId="0" borderId="1" xfId="0" applyFont="1" applyFill="1" applyBorder="1" applyAlignment="1">
      <alignment horizontal="left" vertical="center" wrapText="1"/>
    </xf>
    <xf numFmtId="2" fontId="2" fillId="0" borderId="0" xfId="0" applyNumberFormat="1" applyFont="1"/>
    <xf numFmtId="170" fontId="2" fillId="0" borderId="0" xfId="38" applyNumberFormat="1" applyFont="1"/>
    <xf numFmtId="0" fontId="131" fillId="18" borderId="1" xfId="0" applyFont="1" applyFill="1" applyBorder="1"/>
    <xf numFmtId="168" fontId="132" fillId="18" borderId="1" xfId="0" applyNumberFormat="1" applyFont="1" applyFill="1" applyBorder="1" applyAlignment="1">
      <alignment horizontal="center" vertical="center"/>
    </xf>
    <xf numFmtId="0" fontId="131" fillId="0" borderId="0" xfId="0" applyFont="1" applyBorder="1"/>
    <xf numFmtId="169" fontId="131" fillId="2" borderId="0" xfId="0" applyNumberFormat="1" applyFont="1" applyFill="1" applyBorder="1"/>
    <xf numFmtId="0" fontId="131" fillId="2" borderId="0" xfId="0" applyFont="1" applyFill="1" applyBorder="1"/>
    <xf numFmtId="168" fontId="1" fillId="0" borderId="0" xfId="0" applyNumberFormat="1" applyFont="1" applyFill="1"/>
    <xf numFmtId="169" fontId="0" fillId="2" borderId="0" xfId="0" applyNumberFormat="1" applyFill="1"/>
    <xf numFmtId="0" fontId="0" fillId="2" borderId="0" xfId="0" applyFill="1"/>
    <xf numFmtId="170" fontId="0" fillId="0" borderId="0" xfId="38" applyNumberFormat="1" applyFont="1" applyFill="1"/>
    <xf numFmtId="0" fontId="3" fillId="2" borderId="0" xfId="0" applyFont="1" applyFill="1" applyBorder="1"/>
    <xf numFmtId="169" fontId="2" fillId="0" borderId="1" xfId="0" applyNumberFormat="1" applyFont="1" applyBorder="1" applyAlignment="1">
      <alignment horizontal="center" vertical="center" wrapText="1"/>
    </xf>
    <xf numFmtId="168" fontId="2" fillId="0" borderId="0" xfId="0" applyNumberFormat="1" applyFont="1" applyBorder="1" applyAlignment="1">
      <alignment horizontal="center" vertical="center"/>
    </xf>
    <xf numFmtId="0" fontId="4" fillId="0" borderId="1" xfId="0" applyFont="1" applyBorder="1"/>
    <xf numFmtId="169" fontId="133" fillId="0" borderId="0" xfId="0" applyNumberFormat="1" applyFont="1"/>
    <xf numFmtId="168" fontId="0" fillId="0" borderId="0" xfId="0" applyNumberFormat="1"/>
    <xf numFmtId="170" fontId="0" fillId="0" borderId="0" xfId="38" applyNumberFormat="1" applyFont="1"/>
    <xf numFmtId="168" fontId="20" fillId="0" borderId="0" xfId="0" applyNumberFormat="1" applyFont="1" applyFill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931">
    <cellStyle name=" 1" xfId="50"/>
    <cellStyle name="_!! Сопоставление 2011 и 2012. Финансирование" xfId="51"/>
    <cellStyle name="___сбор_субъекты_субсидии_финал02042009" xfId="52"/>
    <cellStyle name="_0709" xfId="53"/>
    <cellStyle name="_07092011_Вытяжка 2011 РР в таблицу сумм_ВСЕ_ФКР_ПРАВИЛЬНО" xfId="54"/>
    <cellStyle name="_0901_Ливанова" xfId="55"/>
    <cellStyle name="_16122011_Вытяжка 2011 РР в таблицу сумм_ВСЕ_ФКР_ПРАВИЛЬНО" xfId="56"/>
    <cellStyle name="_2010_финансирование_ВСЕ!!!" xfId="57"/>
    <cellStyle name="_2010-вновь вводим  0901" xfId="58"/>
    <cellStyle name="_211_29052009_Централизация_зпл_ДЕЗЗ" xfId="59"/>
    <cellStyle name="_CТИПЕНДИЯ 2012 ПАНИНА" xfId="60"/>
    <cellStyle name="_macro(2 авг)" xfId="61"/>
    <cellStyle name="_macro(2 авг) 2" xfId="62"/>
    <cellStyle name="_macro(2 авг) 3" xfId="63"/>
    <cellStyle name="_Work_with_DB" xfId="64"/>
    <cellStyle name="_Анализ_Реорганизация_Алена" xfId="65"/>
    <cellStyle name="_БП_2011_области" xfId="66"/>
    <cellStyle name="_БП_2011_реестры" xfId="67"/>
    <cellStyle name="_БП_по_отделам" xfId="68"/>
    <cellStyle name="_Бюджет_2012_0908_F_на 0905" xfId="69"/>
    <cellStyle name="_Бюджет_2012_старт_5" xfId="70"/>
    <cellStyle name="_Бюджет_внебюджет_ОМС_2009-2011" xfId="71"/>
    <cellStyle name="_бюджетники-новый расчет-13.07.10" xfId="72"/>
    <cellStyle name="_вводимая_сеть" xfId="73"/>
    <cellStyle name="_внебюджет_2008г" xfId="74"/>
    <cellStyle name="_Вытяжка 2011 РР в таблицу сумм_ВСЕ_ФКР_ПРАВИЛЬНО" xfId="75"/>
    <cellStyle name="_Вытяжка 2011 РР в таблицу сумм_ВСЕ_ФКР_ПРАВИЛЬНО_18.08.2011" xfId="76"/>
    <cellStyle name="_Госпрограмма_учреждения" xfId="77"/>
    <cellStyle name="_данные_ПФХД_24012012_расчет" xfId="78"/>
    <cellStyle name="_Кассовый расход 15072011_ГОРИЗОНТАЛЬ" xfId="79"/>
    <cellStyle name="_Киров_премия" xfId="80"/>
    <cellStyle name="_Книга4" xfId="81"/>
    <cellStyle name="_Количество учреждений по субсидиям_Лукина" xfId="82"/>
    <cellStyle name="_МОДЕРНИЗАЦИЯ_0901_0902_0905" xfId="83"/>
    <cellStyle name="_Модернизация_Вариант_последний на_27042012" xfId="84"/>
    <cellStyle name="_Остатки_ЛБО_РР_2010" xfId="85"/>
    <cellStyle name="_От Писаревой на 2012-2014 годы" xfId="86"/>
    <cellStyle name="_Передача_ФМБА" xfId="87"/>
    <cellStyle name="_Подвед сеть 22 09 2011  2011г  к 2010г-Писарева " xfId="88"/>
    <cellStyle name="_пост 925" xfId="89"/>
    <cellStyle name="_РР" xfId="90"/>
    <cellStyle name="_сбор_225_211_версия_5" xfId="91"/>
    <cellStyle name="_сбор_данных_0700" xfId="92"/>
    <cellStyle name="_сбор_план_пфхд_2012_часть_9" xfId="93"/>
    <cellStyle name="_сбор_саволайнен" xfId="94"/>
    <cellStyle name="_свод" xfId="95"/>
    <cellStyle name="_Свод_1300_2009" xfId="96"/>
    <cellStyle name="_свод_40%_ФИНАЛ_ПРОВЕРЕН" xfId="97"/>
    <cellStyle name="_Стип0706Хоровой" xfId="98"/>
    <cellStyle name="_тэр2009справки" xfId="99"/>
    <cellStyle name="_Увеличение зпл ППС" xfId="100"/>
    <cellStyle name="_фин_обл_РР_07092011_сумма_зн" xfId="101"/>
    <cellStyle name="_форма_3_4_2011_Министр" xfId="102"/>
    <cellStyle name="_Централизация_2010_2010_зн" xfId="103"/>
    <cellStyle name="20% - Accent1" xfId="104"/>
    <cellStyle name="20% - Accent1 2" xfId="105"/>
    <cellStyle name="20% - Accent1 3" xfId="106"/>
    <cellStyle name="20% - Accent2" xfId="107"/>
    <cellStyle name="20% - Accent2 2" xfId="108"/>
    <cellStyle name="20% - Accent2 3" xfId="109"/>
    <cellStyle name="20% - Accent3" xfId="110"/>
    <cellStyle name="20% - Accent3 2" xfId="111"/>
    <cellStyle name="20% - Accent3 3" xfId="112"/>
    <cellStyle name="20% - Accent4" xfId="113"/>
    <cellStyle name="20% - Accent4 2" xfId="114"/>
    <cellStyle name="20% - Accent4 3" xfId="115"/>
    <cellStyle name="20% - Accent5" xfId="116"/>
    <cellStyle name="20% - Accent5 2" xfId="117"/>
    <cellStyle name="20% - Accent5 3" xfId="118"/>
    <cellStyle name="20% - Accent6" xfId="119"/>
    <cellStyle name="20% - Accent6 2" xfId="120"/>
    <cellStyle name="20% - Accent6 3" xfId="121"/>
    <cellStyle name="20% — акцент1" xfId="3"/>
    <cellStyle name="20% - Акцент1 10" xfId="122"/>
    <cellStyle name="20% - Акцент1 11" xfId="123"/>
    <cellStyle name="20% - Акцент1 12" xfId="124"/>
    <cellStyle name="20% - Акцент1 2" xfId="125"/>
    <cellStyle name="20% — акцент1 2" xfId="126"/>
    <cellStyle name="20% - Акцент1 2 10" xfId="127"/>
    <cellStyle name="20% - Акцент1 2 11" xfId="128"/>
    <cellStyle name="20% - Акцент1 2 12" xfId="129"/>
    <cellStyle name="20% - Акцент1 2 2" xfId="130"/>
    <cellStyle name="20% - Акцент1 2 3" xfId="131"/>
    <cellStyle name="20% - Акцент1 2 4" xfId="132"/>
    <cellStyle name="20% - Акцент1 2 5" xfId="133"/>
    <cellStyle name="20% - Акцент1 2 6" xfId="134"/>
    <cellStyle name="20% - Акцент1 2 7" xfId="135"/>
    <cellStyle name="20% - Акцент1 2 8" xfId="136"/>
    <cellStyle name="20% - Акцент1 2 9" xfId="137"/>
    <cellStyle name="20% - Акцент1 2_касса2012" xfId="138"/>
    <cellStyle name="20% - Акцент1 3" xfId="139"/>
    <cellStyle name="20% - Акцент1 3 2" xfId="140"/>
    <cellStyle name="20% - Акцент1 4" xfId="141"/>
    <cellStyle name="20% - Акцент1 5" xfId="142"/>
    <cellStyle name="20% - Акцент1 6" xfId="143"/>
    <cellStyle name="20% - Акцент1 7" xfId="144"/>
    <cellStyle name="20% - Акцент1 8" xfId="145"/>
    <cellStyle name="20% - Акцент1 9" xfId="146"/>
    <cellStyle name="20% — акцент1_!ФЭО  от 28.11.2014 от Глазыриной ЕА" xfId="147"/>
    <cellStyle name="20% — акцент2" xfId="4"/>
    <cellStyle name="20% - Акцент2 10" xfId="148"/>
    <cellStyle name="20% - Акцент2 11" xfId="149"/>
    <cellStyle name="20% - Акцент2 12" xfId="150"/>
    <cellStyle name="20% - Акцент2 2" xfId="151"/>
    <cellStyle name="20% — акцент2 2" xfId="152"/>
    <cellStyle name="20% - Акцент2 2 10" xfId="153"/>
    <cellStyle name="20% - Акцент2 2 11" xfId="154"/>
    <cellStyle name="20% - Акцент2 2 12" xfId="155"/>
    <cellStyle name="20% - Акцент2 2 2" xfId="156"/>
    <cellStyle name="20% - Акцент2 2 3" xfId="157"/>
    <cellStyle name="20% - Акцент2 2 4" xfId="158"/>
    <cellStyle name="20% - Акцент2 2 5" xfId="159"/>
    <cellStyle name="20% - Акцент2 2 6" xfId="160"/>
    <cellStyle name="20% - Акцент2 2 7" xfId="161"/>
    <cellStyle name="20% - Акцент2 2 8" xfId="162"/>
    <cellStyle name="20% - Акцент2 2 9" xfId="163"/>
    <cellStyle name="20% - Акцент2 2_касса2012" xfId="164"/>
    <cellStyle name="20% - Акцент2 3" xfId="165"/>
    <cellStyle name="20% - Акцент2 3 2" xfId="166"/>
    <cellStyle name="20% - Акцент2 4" xfId="167"/>
    <cellStyle name="20% - Акцент2 5" xfId="168"/>
    <cellStyle name="20% - Акцент2 6" xfId="169"/>
    <cellStyle name="20% - Акцент2 7" xfId="170"/>
    <cellStyle name="20% - Акцент2 8" xfId="171"/>
    <cellStyle name="20% - Акцент2 9" xfId="172"/>
    <cellStyle name="20% — акцент2_!ФЭО  от 28.11.2014 от Глазыриной ЕА" xfId="173"/>
    <cellStyle name="20% — акцент3" xfId="5"/>
    <cellStyle name="20% - Акцент3 10" xfId="174"/>
    <cellStyle name="20% - Акцент3 11" xfId="175"/>
    <cellStyle name="20% - Акцент3 12" xfId="176"/>
    <cellStyle name="20% - Акцент3 2" xfId="177"/>
    <cellStyle name="20% — акцент3 2" xfId="178"/>
    <cellStyle name="20% - Акцент3 2 10" xfId="179"/>
    <cellStyle name="20% - Акцент3 2 11" xfId="180"/>
    <cellStyle name="20% - Акцент3 2 12" xfId="181"/>
    <cellStyle name="20% - Акцент3 2 2" xfId="182"/>
    <cellStyle name="20% - Акцент3 2 3" xfId="183"/>
    <cellStyle name="20% - Акцент3 2 4" xfId="184"/>
    <cellStyle name="20% - Акцент3 2 5" xfId="185"/>
    <cellStyle name="20% - Акцент3 2 6" xfId="186"/>
    <cellStyle name="20% - Акцент3 2 7" xfId="187"/>
    <cellStyle name="20% - Акцент3 2 8" xfId="188"/>
    <cellStyle name="20% - Акцент3 2 9" xfId="189"/>
    <cellStyle name="20% - Акцент3 2_касса2012" xfId="190"/>
    <cellStyle name="20% - Акцент3 3" xfId="191"/>
    <cellStyle name="20% - Акцент3 3 2" xfId="192"/>
    <cellStyle name="20% - Акцент3 4" xfId="193"/>
    <cellStyle name="20% - Акцент3 5" xfId="194"/>
    <cellStyle name="20% - Акцент3 6" xfId="195"/>
    <cellStyle name="20% - Акцент3 7" xfId="196"/>
    <cellStyle name="20% - Акцент3 8" xfId="197"/>
    <cellStyle name="20% - Акцент3 9" xfId="198"/>
    <cellStyle name="20% — акцент3_!ФЭО  от 28.11.2014 от Глазыриной ЕА" xfId="199"/>
    <cellStyle name="20% — акцент4" xfId="6"/>
    <cellStyle name="20% - Акцент4 10" xfId="200"/>
    <cellStyle name="20% - Акцент4 11" xfId="201"/>
    <cellStyle name="20% - Акцент4 12" xfId="202"/>
    <cellStyle name="20% - Акцент4 2" xfId="203"/>
    <cellStyle name="20% — акцент4 2" xfId="204"/>
    <cellStyle name="20% - Акцент4 2 10" xfId="205"/>
    <cellStyle name="20% - Акцент4 2 11" xfId="206"/>
    <cellStyle name="20% - Акцент4 2 12" xfId="207"/>
    <cellStyle name="20% - Акцент4 2 2" xfId="208"/>
    <cellStyle name="20% - Акцент4 2 3" xfId="209"/>
    <cellStyle name="20% - Акцент4 2 4" xfId="210"/>
    <cellStyle name="20% - Акцент4 2 5" xfId="211"/>
    <cellStyle name="20% - Акцент4 2 6" xfId="212"/>
    <cellStyle name="20% - Акцент4 2 7" xfId="213"/>
    <cellStyle name="20% - Акцент4 2 8" xfId="214"/>
    <cellStyle name="20% - Акцент4 2 9" xfId="215"/>
    <cellStyle name="20% - Акцент4 2_касса2012" xfId="216"/>
    <cellStyle name="20% - Акцент4 3" xfId="217"/>
    <cellStyle name="20% - Акцент4 3 2" xfId="218"/>
    <cellStyle name="20% - Акцент4 4" xfId="219"/>
    <cellStyle name="20% - Акцент4 5" xfId="220"/>
    <cellStyle name="20% - Акцент4 6" xfId="221"/>
    <cellStyle name="20% - Акцент4 7" xfId="222"/>
    <cellStyle name="20% - Акцент4 8" xfId="223"/>
    <cellStyle name="20% - Акцент4 9" xfId="224"/>
    <cellStyle name="20% — акцент4_!ФЭО  от 28.11.2014 от Глазыриной ЕА" xfId="225"/>
    <cellStyle name="20% — акцент5" xfId="7"/>
    <cellStyle name="20% - Акцент5 10" xfId="226"/>
    <cellStyle name="20% - Акцент5 11" xfId="227"/>
    <cellStyle name="20% - Акцент5 2" xfId="228"/>
    <cellStyle name="20% — акцент5 2" xfId="229"/>
    <cellStyle name="20% - Акцент5 2 10" xfId="230"/>
    <cellStyle name="20% - Акцент5 2 11" xfId="231"/>
    <cellStyle name="20% - Акцент5 2 2" xfId="232"/>
    <cellStyle name="20% - Акцент5 2 3" xfId="233"/>
    <cellStyle name="20% - Акцент5 2 4" xfId="234"/>
    <cellStyle name="20% - Акцент5 2 5" xfId="235"/>
    <cellStyle name="20% - Акцент5 2 6" xfId="236"/>
    <cellStyle name="20% - Акцент5 2 7" xfId="237"/>
    <cellStyle name="20% - Акцент5 2 8" xfId="238"/>
    <cellStyle name="20% - Акцент5 2 9" xfId="239"/>
    <cellStyle name="20% - Акцент5 2_касса2012" xfId="240"/>
    <cellStyle name="20% - Акцент5 3" xfId="241"/>
    <cellStyle name="20% - Акцент5 4" xfId="242"/>
    <cellStyle name="20% - Акцент5 5" xfId="243"/>
    <cellStyle name="20% - Акцент5 6" xfId="244"/>
    <cellStyle name="20% - Акцент5 7" xfId="245"/>
    <cellStyle name="20% - Акцент5 8" xfId="246"/>
    <cellStyle name="20% - Акцент5 9" xfId="247"/>
    <cellStyle name="20% — акцент5_!ФЭО  от 28.11.2014 от Глазыриной ЕА" xfId="248"/>
    <cellStyle name="20% — акцент6" xfId="8"/>
    <cellStyle name="20% - Акцент6 10" xfId="249"/>
    <cellStyle name="20% - Акцент6 11" xfId="250"/>
    <cellStyle name="20% - Акцент6 2" xfId="251"/>
    <cellStyle name="20% — акцент6 2" xfId="252"/>
    <cellStyle name="20% - Акцент6 2 10" xfId="253"/>
    <cellStyle name="20% - Акцент6 2 11" xfId="254"/>
    <cellStyle name="20% - Акцент6 2 2" xfId="255"/>
    <cellStyle name="20% - Акцент6 2 3" xfId="256"/>
    <cellStyle name="20% - Акцент6 2 4" xfId="257"/>
    <cellStyle name="20% - Акцент6 2 5" xfId="258"/>
    <cellStyle name="20% - Акцент6 2 6" xfId="259"/>
    <cellStyle name="20% - Акцент6 2 7" xfId="260"/>
    <cellStyle name="20% - Акцент6 2 8" xfId="261"/>
    <cellStyle name="20% - Акцент6 2 9" xfId="262"/>
    <cellStyle name="20% - Акцент6 2_касса2012" xfId="263"/>
    <cellStyle name="20% - Акцент6 3" xfId="264"/>
    <cellStyle name="20% - Акцент6 4" xfId="265"/>
    <cellStyle name="20% - Акцент6 5" xfId="266"/>
    <cellStyle name="20% - Акцент6 6" xfId="267"/>
    <cellStyle name="20% - Акцент6 7" xfId="268"/>
    <cellStyle name="20% - Акцент6 8" xfId="269"/>
    <cellStyle name="20% - Акцент6 9" xfId="270"/>
    <cellStyle name="20% — акцент6_!ФЭО  от 28.11.2014 от Глазыриной ЕА" xfId="271"/>
    <cellStyle name="40% - Accent1" xfId="272"/>
    <cellStyle name="40% - Accent1 2" xfId="273"/>
    <cellStyle name="40% - Accent1 3" xfId="274"/>
    <cellStyle name="40% - Accent2" xfId="275"/>
    <cellStyle name="40% - Accent2 2" xfId="276"/>
    <cellStyle name="40% - Accent2 3" xfId="277"/>
    <cellStyle name="40% - Accent3" xfId="278"/>
    <cellStyle name="40% - Accent3 2" xfId="279"/>
    <cellStyle name="40% - Accent3 3" xfId="280"/>
    <cellStyle name="40% - Accent4" xfId="281"/>
    <cellStyle name="40% - Accent4 2" xfId="282"/>
    <cellStyle name="40% - Accent4 3" xfId="283"/>
    <cellStyle name="40% - Accent5" xfId="284"/>
    <cellStyle name="40% - Accent5 2" xfId="285"/>
    <cellStyle name="40% - Accent5 3" xfId="286"/>
    <cellStyle name="40% - Accent6" xfId="287"/>
    <cellStyle name="40% - Accent6 2" xfId="288"/>
    <cellStyle name="40% - Accent6 3" xfId="289"/>
    <cellStyle name="40% — акцент1" xfId="9"/>
    <cellStyle name="40% - Акцент1 10" xfId="290"/>
    <cellStyle name="40% - Акцент1 11" xfId="291"/>
    <cellStyle name="40% - Акцент1 12" xfId="292"/>
    <cellStyle name="40% - Акцент1 2" xfId="293"/>
    <cellStyle name="40% — акцент1 2" xfId="294"/>
    <cellStyle name="40% - Акцент1 2 10" xfId="295"/>
    <cellStyle name="40% - Акцент1 2 11" xfId="296"/>
    <cellStyle name="40% - Акцент1 2 12" xfId="297"/>
    <cellStyle name="40% - Акцент1 2 2" xfId="298"/>
    <cellStyle name="40% - Акцент1 2 3" xfId="299"/>
    <cellStyle name="40% - Акцент1 2 4" xfId="300"/>
    <cellStyle name="40% - Акцент1 2 5" xfId="301"/>
    <cellStyle name="40% - Акцент1 2 6" xfId="302"/>
    <cellStyle name="40% - Акцент1 2 7" xfId="303"/>
    <cellStyle name="40% - Акцент1 2 8" xfId="304"/>
    <cellStyle name="40% - Акцент1 2 9" xfId="305"/>
    <cellStyle name="40% - Акцент1 2_касса2012" xfId="306"/>
    <cellStyle name="40% - Акцент1 3" xfId="307"/>
    <cellStyle name="40% - Акцент1 3 2" xfId="308"/>
    <cellStyle name="40% - Акцент1 4" xfId="309"/>
    <cellStyle name="40% - Акцент1 5" xfId="310"/>
    <cellStyle name="40% - Акцент1 6" xfId="311"/>
    <cellStyle name="40% - Акцент1 7" xfId="312"/>
    <cellStyle name="40% - Акцент1 8" xfId="313"/>
    <cellStyle name="40% - Акцент1 9" xfId="314"/>
    <cellStyle name="40% — акцент1_!ФЭО  от 28.11.2014 от Глазыриной ЕА" xfId="315"/>
    <cellStyle name="40% — акцент2" xfId="10"/>
    <cellStyle name="40% - Акцент2 10" xfId="316"/>
    <cellStyle name="40% - Акцент2 11" xfId="317"/>
    <cellStyle name="40% - Акцент2 2" xfId="318"/>
    <cellStyle name="40% — акцент2 2" xfId="319"/>
    <cellStyle name="40% - Акцент2 2 10" xfId="320"/>
    <cellStyle name="40% - Акцент2 2 11" xfId="321"/>
    <cellStyle name="40% - Акцент2 2 2" xfId="322"/>
    <cellStyle name="40% - Акцент2 2 3" xfId="323"/>
    <cellStyle name="40% - Акцент2 2 4" xfId="324"/>
    <cellStyle name="40% - Акцент2 2 5" xfId="325"/>
    <cellStyle name="40% - Акцент2 2 6" xfId="326"/>
    <cellStyle name="40% - Акцент2 2 7" xfId="327"/>
    <cellStyle name="40% - Акцент2 2 8" xfId="328"/>
    <cellStyle name="40% - Акцент2 2 9" xfId="329"/>
    <cellStyle name="40% - Акцент2 2_касса2012" xfId="330"/>
    <cellStyle name="40% - Акцент2 3" xfId="331"/>
    <cellStyle name="40% - Акцент2 4" xfId="332"/>
    <cellStyle name="40% - Акцент2 5" xfId="333"/>
    <cellStyle name="40% - Акцент2 6" xfId="334"/>
    <cellStyle name="40% - Акцент2 7" xfId="335"/>
    <cellStyle name="40% - Акцент2 8" xfId="336"/>
    <cellStyle name="40% - Акцент2 9" xfId="337"/>
    <cellStyle name="40% — акцент2_!ФЭО  от 28.11.2014 от Глазыриной ЕА" xfId="338"/>
    <cellStyle name="40% — акцент3" xfId="11"/>
    <cellStyle name="40% - Акцент3 10" xfId="339"/>
    <cellStyle name="40% - Акцент3 11" xfId="340"/>
    <cellStyle name="40% - Акцент3 12" xfId="341"/>
    <cellStyle name="40% - Акцент3 2" xfId="342"/>
    <cellStyle name="40% — акцент3 2" xfId="343"/>
    <cellStyle name="40% - Акцент3 2 10" xfId="344"/>
    <cellStyle name="40% - Акцент3 2 11" xfId="345"/>
    <cellStyle name="40% - Акцент3 2 12" xfId="346"/>
    <cellStyle name="40% - Акцент3 2 2" xfId="347"/>
    <cellStyle name="40% - Акцент3 2 3" xfId="348"/>
    <cellStyle name="40% - Акцент3 2 4" xfId="349"/>
    <cellStyle name="40% - Акцент3 2 5" xfId="350"/>
    <cellStyle name="40% - Акцент3 2 6" xfId="351"/>
    <cellStyle name="40% - Акцент3 2 7" xfId="352"/>
    <cellStyle name="40% - Акцент3 2 8" xfId="353"/>
    <cellStyle name="40% - Акцент3 2 9" xfId="354"/>
    <cellStyle name="40% - Акцент3 2_касса2012" xfId="355"/>
    <cellStyle name="40% - Акцент3 3" xfId="356"/>
    <cellStyle name="40% - Акцент3 3 2" xfId="357"/>
    <cellStyle name="40% - Акцент3 4" xfId="358"/>
    <cellStyle name="40% - Акцент3 5" xfId="359"/>
    <cellStyle name="40% - Акцент3 6" xfId="360"/>
    <cellStyle name="40% - Акцент3 7" xfId="361"/>
    <cellStyle name="40% - Акцент3 8" xfId="362"/>
    <cellStyle name="40% - Акцент3 9" xfId="363"/>
    <cellStyle name="40% — акцент3_!ФЭО  от 28.11.2014 от Глазыриной ЕА" xfId="364"/>
    <cellStyle name="40% — акцент4" xfId="12"/>
    <cellStyle name="40% - Акцент4 10" xfId="365"/>
    <cellStyle name="40% - Акцент4 11" xfId="366"/>
    <cellStyle name="40% - Акцент4 12" xfId="367"/>
    <cellStyle name="40% - Акцент4 2" xfId="368"/>
    <cellStyle name="40% — акцент4 2" xfId="369"/>
    <cellStyle name="40% - Акцент4 2 10" xfId="370"/>
    <cellStyle name="40% - Акцент4 2 11" xfId="371"/>
    <cellStyle name="40% - Акцент4 2 12" xfId="372"/>
    <cellStyle name="40% - Акцент4 2 2" xfId="373"/>
    <cellStyle name="40% - Акцент4 2 3" xfId="374"/>
    <cellStyle name="40% - Акцент4 2 4" xfId="375"/>
    <cellStyle name="40% - Акцент4 2 5" xfId="376"/>
    <cellStyle name="40% - Акцент4 2 6" xfId="377"/>
    <cellStyle name="40% - Акцент4 2 7" xfId="378"/>
    <cellStyle name="40% - Акцент4 2 8" xfId="379"/>
    <cellStyle name="40% - Акцент4 2 9" xfId="380"/>
    <cellStyle name="40% - Акцент4 2_касса2012" xfId="381"/>
    <cellStyle name="40% - Акцент4 3" xfId="382"/>
    <cellStyle name="40% - Акцент4 3 2" xfId="383"/>
    <cellStyle name="40% - Акцент4 4" xfId="384"/>
    <cellStyle name="40% - Акцент4 5" xfId="385"/>
    <cellStyle name="40% - Акцент4 6" xfId="386"/>
    <cellStyle name="40% - Акцент4 7" xfId="387"/>
    <cellStyle name="40% - Акцент4 8" xfId="388"/>
    <cellStyle name="40% - Акцент4 9" xfId="389"/>
    <cellStyle name="40% — акцент4_!ФЭО  от 28.11.2014 от Глазыриной ЕА" xfId="390"/>
    <cellStyle name="40% — акцент5" xfId="13"/>
    <cellStyle name="40% - Акцент5 10" xfId="391"/>
    <cellStyle name="40% - Акцент5 11" xfId="392"/>
    <cellStyle name="40% - Акцент5 2" xfId="393"/>
    <cellStyle name="40% — акцент5 2" xfId="394"/>
    <cellStyle name="40% - Акцент5 2 10" xfId="395"/>
    <cellStyle name="40% - Акцент5 2 11" xfId="396"/>
    <cellStyle name="40% - Акцент5 2 2" xfId="397"/>
    <cellStyle name="40% - Акцент5 2 3" xfId="398"/>
    <cellStyle name="40% - Акцент5 2 4" xfId="399"/>
    <cellStyle name="40% - Акцент5 2 5" xfId="400"/>
    <cellStyle name="40% - Акцент5 2 6" xfId="401"/>
    <cellStyle name="40% - Акцент5 2 7" xfId="402"/>
    <cellStyle name="40% - Акцент5 2 8" xfId="403"/>
    <cellStyle name="40% - Акцент5 2 9" xfId="404"/>
    <cellStyle name="40% - Акцент5 2_касса2012" xfId="405"/>
    <cellStyle name="40% - Акцент5 3" xfId="406"/>
    <cellStyle name="40% - Акцент5 4" xfId="407"/>
    <cellStyle name="40% - Акцент5 5" xfId="408"/>
    <cellStyle name="40% - Акцент5 6" xfId="409"/>
    <cellStyle name="40% - Акцент5 7" xfId="410"/>
    <cellStyle name="40% - Акцент5 8" xfId="411"/>
    <cellStyle name="40% - Акцент5 9" xfId="412"/>
    <cellStyle name="40% — акцент5_!ФЭО  от 28.11.2014 от Глазыриной ЕА" xfId="413"/>
    <cellStyle name="40% — акцент6" xfId="14"/>
    <cellStyle name="40% - Акцент6 10" xfId="414"/>
    <cellStyle name="40% - Акцент6 11" xfId="415"/>
    <cellStyle name="40% - Акцент6 12" xfId="416"/>
    <cellStyle name="40% - Акцент6 2" xfId="417"/>
    <cellStyle name="40% — акцент6 2" xfId="418"/>
    <cellStyle name="40% - Акцент6 2 10" xfId="419"/>
    <cellStyle name="40% - Акцент6 2 11" xfId="420"/>
    <cellStyle name="40% - Акцент6 2 12" xfId="421"/>
    <cellStyle name="40% - Акцент6 2 2" xfId="422"/>
    <cellStyle name="40% - Акцент6 2 3" xfId="423"/>
    <cellStyle name="40% - Акцент6 2 4" xfId="424"/>
    <cellStyle name="40% - Акцент6 2 5" xfId="425"/>
    <cellStyle name="40% - Акцент6 2 6" xfId="426"/>
    <cellStyle name="40% - Акцент6 2 7" xfId="427"/>
    <cellStyle name="40% - Акцент6 2 8" xfId="428"/>
    <cellStyle name="40% - Акцент6 2 9" xfId="429"/>
    <cellStyle name="40% - Акцент6 2_касса2012" xfId="430"/>
    <cellStyle name="40% - Акцент6 3" xfId="431"/>
    <cellStyle name="40% - Акцент6 3 2" xfId="432"/>
    <cellStyle name="40% - Акцент6 4" xfId="433"/>
    <cellStyle name="40% - Акцент6 5" xfId="434"/>
    <cellStyle name="40% - Акцент6 6" xfId="435"/>
    <cellStyle name="40% - Акцент6 7" xfId="436"/>
    <cellStyle name="40% - Акцент6 8" xfId="437"/>
    <cellStyle name="40% - Акцент6 9" xfId="438"/>
    <cellStyle name="40% — акцент6_!ФЭО  от 28.11.2014 от Глазыриной ЕА" xfId="439"/>
    <cellStyle name="60% - Accent1" xfId="440"/>
    <cellStyle name="60% - Accent1 2" xfId="441"/>
    <cellStyle name="60% - Accent1 3" xfId="442"/>
    <cellStyle name="60% - Accent2" xfId="443"/>
    <cellStyle name="60% - Accent2 2" xfId="444"/>
    <cellStyle name="60% - Accent2 3" xfId="445"/>
    <cellStyle name="60% - Accent3" xfId="446"/>
    <cellStyle name="60% - Accent3 2" xfId="447"/>
    <cellStyle name="60% - Accent3 3" xfId="448"/>
    <cellStyle name="60% - Accent4" xfId="449"/>
    <cellStyle name="60% - Accent4 2" xfId="450"/>
    <cellStyle name="60% - Accent4 3" xfId="451"/>
    <cellStyle name="60% - Accent5" xfId="452"/>
    <cellStyle name="60% - Accent5 2" xfId="453"/>
    <cellStyle name="60% - Accent5 3" xfId="454"/>
    <cellStyle name="60% - Accent6" xfId="455"/>
    <cellStyle name="60% - Accent6 2" xfId="456"/>
    <cellStyle name="60% - Accent6 3" xfId="457"/>
    <cellStyle name="60% — акцент1" xfId="15"/>
    <cellStyle name="60% - Акцент1 2" xfId="458"/>
    <cellStyle name="60% — акцент1 2" xfId="459"/>
    <cellStyle name="60% - Акцент1 2 10" xfId="460"/>
    <cellStyle name="60% - Акцент1 2 11" xfId="461"/>
    <cellStyle name="60% - Акцент1 2 12" xfId="462"/>
    <cellStyle name="60% - Акцент1 2 13" xfId="463"/>
    <cellStyle name="60% - Акцент1 2 2" xfId="464"/>
    <cellStyle name="60% - Акцент1 2 3" xfId="465"/>
    <cellStyle name="60% - Акцент1 2 4" xfId="466"/>
    <cellStyle name="60% - Акцент1 2 5" xfId="467"/>
    <cellStyle name="60% - Акцент1 2 6" xfId="468"/>
    <cellStyle name="60% - Акцент1 2 7" xfId="469"/>
    <cellStyle name="60% - Акцент1 2 8" xfId="470"/>
    <cellStyle name="60% - Акцент1 2 9" xfId="471"/>
    <cellStyle name="60% - Акцент1 2_касса2012" xfId="472"/>
    <cellStyle name="60% - Акцент1 3" xfId="473"/>
    <cellStyle name="60% - Акцент1 4" xfId="474"/>
    <cellStyle name="60% - Акцент1 5" xfId="475"/>
    <cellStyle name="60% - Акцент1 6" xfId="476"/>
    <cellStyle name="60% - Акцент1 7" xfId="477"/>
    <cellStyle name="60% — акцент2" xfId="16"/>
    <cellStyle name="60% - Акцент2 2" xfId="478"/>
    <cellStyle name="60% — акцент2 2" xfId="479"/>
    <cellStyle name="60% - Акцент2 2 10" xfId="480"/>
    <cellStyle name="60% - Акцент2 2 11" xfId="481"/>
    <cellStyle name="60% - Акцент2 2 12" xfId="482"/>
    <cellStyle name="60% - Акцент2 2 13" xfId="483"/>
    <cellStyle name="60% - Акцент2 2 2" xfId="484"/>
    <cellStyle name="60% - Акцент2 2 3" xfId="485"/>
    <cellStyle name="60% - Акцент2 2 4" xfId="486"/>
    <cellStyle name="60% - Акцент2 2 5" xfId="487"/>
    <cellStyle name="60% - Акцент2 2 6" xfId="488"/>
    <cellStyle name="60% - Акцент2 2 7" xfId="489"/>
    <cellStyle name="60% - Акцент2 2 8" xfId="490"/>
    <cellStyle name="60% - Акцент2 2 9" xfId="491"/>
    <cellStyle name="60% - Акцент2 2_касса2012" xfId="492"/>
    <cellStyle name="60% - Акцент2 3" xfId="493"/>
    <cellStyle name="60% - Акцент2 4" xfId="494"/>
    <cellStyle name="60% - Акцент2 5" xfId="495"/>
    <cellStyle name="60% - Акцент2 6" xfId="496"/>
    <cellStyle name="60% - Акцент2 7" xfId="497"/>
    <cellStyle name="60% — акцент3" xfId="17"/>
    <cellStyle name="60% - Акцент3 2" xfId="498"/>
    <cellStyle name="60% — акцент3 2" xfId="499"/>
    <cellStyle name="60% - Акцент3 2 10" xfId="500"/>
    <cellStyle name="60% - Акцент3 2 11" xfId="501"/>
    <cellStyle name="60% - Акцент3 2 12" xfId="502"/>
    <cellStyle name="60% - Акцент3 2 13" xfId="503"/>
    <cellStyle name="60% - Акцент3 2 2" xfId="504"/>
    <cellStyle name="60% - Акцент3 2 3" xfId="505"/>
    <cellStyle name="60% - Акцент3 2 4" xfId="506"/>
    <cellStyle name="60% - Акцент3 2 5" xfId="507"/>
    <cellStyle name="60% - Акцент3 2 6" xfId="508"/>
    <cellStyle name="60% - Акцент3 2 7" xfId="509"/>
    <cellStyle name="60% - Акцент3 2 8" xfId="510"/>
    <cellStyle name="60% - Акцент3 2 9" xfId="511"/>
    <cellStyle name="60% - Акцент3 2_касса2012" xfId="512"/>
    <cellStyle name="60% - Акцент3 3" xfId="513"/>
    <cellStyle name="60% - Акцент3 4" xfId="514"/>
    <cellStyle name="60% - Акцент3 5" xfId="515"/>
    <cellStyle name="60% - Акцент3 6" xfId="516"/>
    <cellStyle name="60% - Акцент3 7" xfId="517"/>
    <cellStyle name="60% — акцент4" xfId="18"/>
    <cellStyle name="60% - Акцент4 2" xfId="518"/>
    <cellStyle name="60% — акцент4 2" xfId="519"/>
    <cellStyle name="60% - Акцент4 2 10" xfId="520"/>
    <cellStyle name="60% - Акцент4 2 11" xfId="521"/>
    <cellStyle name="60% - Акцент4 2 12" xfId="522"/>
    <cellStyle name="60% - Акцент4 2 13" xfId="523"/>
    <cellStyle name="60% - Акцент4 2 2" xfId="524"/>
    <cellStyle name="60% - Акцент4 2 3" xfId="525"/>
    <cellStyle name="60% - Акцент4 2 4" xfId="526"/>
    <cellStyle name="60% - Акцент4 2 5" xfId="527"/>
    <cellStyle name="60% - Акцент4 2 6" xfId="528"/>
    <cellStyle name="60% - Акцент4 2 7" xfId="529"/>
    <cellStyle name="60% - Акцент4 2 8" xfId="530"/>
    <cellStyle name="60% - Акцент4 2 9" xfId="531"/>
    <cellStyle name="60% - Акцент4 2_касса2012" xfId="532"/>
    <cellStyle name="60% - Акцент4 3" xfId="533"/>
    <cellStyle name="60% - Акцент4 4" xfId="534"/>
    <cellStyle name="60% - Акцент4 5" xfId="535"/>
    <cellStyle name="60% - Акцент4 6" xfId="536"/>
    <cellStyle name="60% - Акцент4 7" xfId="537"/>
    <cellStyle name="60% — акцент5" xfId="19"/>
    <cellStyle name="60% - Акцент5 2" xfId="538"/>
    <cellStyle name="60% — акцент5 2" xfId="539"/>
    <cellStyle name="60% - Акцент5 2 10" xfId="540"/>
    <cellStyle name="60% - Акцент5 2 11" xfId="541"/>
    <cellStyle name="60% - Акцент5 2 12" xfId="542"/>
    <cellStyle name="60% - Акцент5 2 13" xfId="543"/>
    <cellStyle name="60% - Акцент5 2 2" xfId="544"/>
    <cellStyle name="60% - Акцент5 2 3" xfId="545"/>
    <cellStyle name="60% - Акцент5 2 4" xfId="546"/>
    <cellStyle name="60% - Акцент5 2 5" xfId="547"/>
    <cellStyle name="60% - Акцент5 2 6" xfId="548"/>
    <cellStyle name="60% - Акцент5 2 7" xfId="549"/>
    <cellStyle name="60% - Акцент5 2 8" xfId="550"/>
    <cellStyle name="60% - Акцент5 2 9" xfId="551"/>
    <cellStyle name="60% - Акцент5 2_касса2012" xfId="552"/>
    <cellStyle name="60% - Акцент5 3" xfId="553"/>
    <cellStyle name="60% - Акцент5 4" xfId="554"/>
    <cellStyle name="60% - Акцент5 5" xfId="555"/>
    <cellStyle name="60% - Акцент5 6" xfId="556"/>
    <cellStyle name="60% - Акцент5 7" xfId="557"/>
    <cellStyle name="60% — акцент6" xfId="20"/>
    <cellStyle name="60% - Акцент6 2" xfId="558"/>
    <cellStyle name="60% — акцент6 2" xfId="559"/>
    <cellStyle name="60% - Акцент6 2 10" xfId="560"/>
    <cellStyle name="60% - Акцент6 2 11" xfId="561"/>
    <cellStyle name="60% - Акцент6 2 12" xfId="562"/>
    <cellStyle name="60% - Акцент6 2 13" xfId="563"/>
    <cellStyle name="60% - Акцент6 2 2" xfId="564"/>
    <cellStyle name="60% - Акцент6 2 3" xfId="565"/>
    <cellStyle name="60% - Акцент6 2 4" xfId="566"/>
    <cellStyle name="60% - Акцент6 2 5" xfId="567"/>
    <cellStyle name="60% - Акцент6 2 6" xfId="568"/>
    <cellStyle name="60% - Акцент6 2 7" xfId="569"/>
    <cellStyle name="60% - Акцент6 2 8" xfId="570"/>
    <cellStyle name="60% - Акцент6 2 9" xfId="571"/>
    <cellStyle name="60% - Акцент6 2_касса2012" xfId="572"/>
    <cellStyle name="60% - Акцент6 3" xfId="573"/>
    <cellStyle name="60% - Акцент6 4" xfId="574"/>
    <cellStyle name="60% - Акцент6 5" xfId="575"/>
    <cellStyle name="60% - Акцент6 6" xfId="576"/>
    <cellStyle name="60% - Акцент6 7" xfId="577"/>
    <cellStyle name="Accent1" xfId="578"/>
    <cellStyle name="Accent1 2" xfId="579"/>
    <cellStyle name="Accent1 3" xfId="580"/>
    <cellStyle name="Accent2" xfId="581"/>
    <cellStyle name="Accent2 2" xfId="582"/>
    <cellStyle name="Accent2 3" xfId="583"/>
    <cellStyle name="Accent3" xfId="584"/>
    <cellStyle name="Accent3 2" xfId="585"/>
    <cellStyle name="Accent3 3" xfId="586"/>
    <cellStyle name="Accent4" xfId="587"/>
    <cellStyle name="Accent4 2" xfId="588"/>
    <cellStyle name="Accent4 3" xfId="589"/>
    <cellStyle name="Accent5" xfId="590"/>
    <cellStyle name="Accent5 2" xfId="591"/>
    <cellStyle name="Accent5 3" xfId="592"/>
    <cellStyle name="Accent6" xfId="593"/>
    <cellStyle name="Accent6 2" xfId="594"/>
    <cellStyle name="Accent6 3" xfId="595"/>
    <cellStyle name="Bad" xfId="596"/>
    <cellStyle name="Bad 2" xfId="597"/>
    <cellStyle name="Bad 3" xfId="598"/>
    <cellStyle name="Calculation" xfId="599"/>
    <cellStyle name="Calculation 2" xfId="600"/>
    <cellStyle name="Calculation 2 2" xfId="601"/>
    <cellStyle name="Calculation 2 3" xfId="602"/>
    <cellStyle name="Calculation 3" xfId="603"/>
    <cellStyle name="Calculation 3 2" xfId="604"/>
    <cellStyle name="Calculation 3 3" xfId="605"/>
    <cellStyle name="Calculation 4" xfId="606"/>
    <cellStyle name="Calculation 5" xfId="607"/>
    <cellStyle name="Calculation 6" xfId="608"/>
    <cellStyle name="Calculation 7" xfId="609"/>
    <cellStyle name="Check Cell" xfId="610"/>
    <cellStyle name="Check Cell 2" xfId="611"/>
    <cellStyle name="Check Cell 3" xfId="612"/>
    <cellStyle name="Comma" xfId="21"/>
    <cellStyle name="Comma [0]" xfId="22"/>
    <cellStyle name="Comma [0] 10" xfId="613"/>
    <cellStyle name="Comma [0] 11" xfId="614"/>
    <cellStyle name="Comma [0] 12" xfId="615"/>
    <cellStyle name="Comma [0] 13" xfId="616"/>
    <cellStyle name="Comma [0] 14" xfId="617"/>
    <cellStyle name="Comma [0] 15" xfId="618"/>
    <cellStyle name="Comma [0] 16" xfId="619"/>
    <cellStyle name="Comma [0] 17" xfId="620"/>
    <cellStyle name="Comma [0] 2" xfId="621"/>
    <cellStyle name="Comma [0] 3" xfId="622"/>
    <cellStyle name="Comma [0] 4" xfId="623"/>
    <cellStyle name="Comma [0] 5" xfId="624"/>
    <cellStyle name="Comma [0] 6" xfId="625"/>
    <cellStyle name="Comma [0] 7" xfId="626"/>
    <cellStyle name="Comma [0] 8" xfId="627"/>
    <cellStyle name="Comma [0] 9" xfId="628"/>
    <cellStyle name="Comma 10" xfId="629"/>
    <cellStyle name="Comma 11" xfId="630"/>
    <cellStyle name="Comma 12" xfId="631"/>
    <cellStyle name="Comma 13" xfId="632"/>
    <cellStyle name="Comma 14" xfId="633"/>
    <cellStyle name="Comma 15" xfId="634"/>
    <cellStyle name="Comma 16" xfId="635"/>
    <cellStyle name="Comma 17" xfId="636"/>
    <cellStyle name="Comma 2" xfId="637"/>
    <cellStyle name="Comma 3" xfId="638"/>
    <cellStyle name="Comma 4" xfId="639"/>
    <cellStyle name="Comma 5" xfId="640"/>
    <cellStyle name="Comma 6" xfId="641"/>
    <cellStyle name="Comma 7" xfId="642"/>
    <cellStyle name="Comma 8" xfId="643"/>
    <cellStyle name="Comma 9" xfId="644"/>
    <cellStyle name="Comma_для отправки 1 полугодие факт" xfId="23"/>
    <cellStyle name="Currency" xfId="24"/>
    <cellStyle name="Currency [0]" xfId="25"/>
    <cellStyle name="Currency [0] 10" xfId="645"/>
    <cellStyle name="Currency [0] 11" xfId="646"/>
    <cellStyle name="Currency [0] 12" xfId="647"/>
    <cellStyle name="Currency [0] 13" xfId="648"/>
    <cellStyle name="Currency [0] 14" xfId="649"/>
    <cellStyle name="Currency [0] 15" xfId="650"/>
    <cellStyle name="Currency [0] 16" xfId="651"/>
    <cellStyle name="Currency [0] 17" xfId="652"/>
    <cellStyle name="Currency [0] 2" xfId="653"/>
    <cellStyle name="Currency [0] 3" xfId="654"/>
    <cellStyle name="Currency [0] 4" xfId="655"/>
    <cellStyle name="Currency [0] 5" xfId="656"/>
    <cellStyle name="Currency [0] 6" xfId="657"/>
    <cellStyle name="Currency [0] 7" xfId="658"/>
    <cellStyle name="Currency [0] 8" xfId="659"/>
    <cellStyle name="Currency [0] 9" xfId="660"/>
    <cellStyle name="Currency 10" xfId="661"/>
    <cellStyle name="Currency 11" xfId="662"/>
    <cellStyle name="Currency 12" xfId="663"/>
    <cellStyle name="Currency 13" xfId="664"/>
    <cellStyle name="Currency 14" xfId="665"/>
    <cellStyle name="Currency 15" xfId="666"/>
    <cellStyle name="Currency 16" xfId="667"/>
    <cellStyle name="Currency 17" xfId="668"/>
    <cellStyle name="Currency 2" xfId="669"/>
    <cellStyle name="Currency 3" xfId="670"/>
    <cellStyle name="Currency 4" xfId="671"/>
    <cellStyle name="Currency 5" xfId="672"/>
    <cellStyle name="Currency 6" xfId="673"/>
    <cellStyle name="Currency 7" xfId="674"/>
    <cellStyle name="Currency 8" xfId="675"/>
    <cellStyle name="Currency 9" xfId="676"/>
    <cellStyle name="Currency_для отправки 1 полугодие факт" xfId="26"/>
    <cellStyle name="DefaultStyle" xfId="677"/>
    <cellStyle name="Excel Built-in Comma" xfId="678"/>
    <cellStyle name="Excel Built-in Comma 1" xfId="679"/>
    <cellStyle name="Excel Built-in Comma 2" xfId="680"/>
    <cellStyle name="Excel Built-in Comma 2 2" xfId="681"/>
    <cellStyle name="Excel Built-in Comma 3" xfId="682"/>
    <cellStyle name="Excel Built-in Comma 4" xfId="683"/>
    <cellStyle name="Excel Built-in Comma_ДК_Алтайский край_Минздрав_Шаблон 17.04.2014" xfId="684"/>
    <cellStyle name="Excel Built-in Normal" xfId="685"/>
    <cellStyle name="Excel Built-in Normal 1" xfId="686"/>
    <cellStyle name="Excel Built-in Normal 2" xfId="687"/>
    <cellStyle name="Excel Built-in Normal 2 2" xfId="688"/>
    <cellStyle name="Excel Built-in Normal 2 3" xfId="689"/>
    <cellStyle name="Excel Built-in Normal 3" xfId="690"/>
    <cellStyle name="Excel Built-in Normal 4" xfId="691"/>
    <cellStyle name="Excel Built-in Normal 5" xfId="692"/>
    <cellStyle name="Excel Built-in Normal_ДК_Алтайский край_Минздрав_Шаблон 17.04.2014" xfId="693"/>
    <cellStyle name="Explanatory Text" xfId="694"/>
    <cellStyle name="Good" xfId="695"/>
    <cellStyle name="Good 2" xfId="696"/>
    <cellStyle name="Good 3" xfId="697"/>
    <cellStyle name="Heading" xfId="698"/>
    <cellStyle name="Heading 1" xfId="699"/>
    <cellStyle name="Heading 2" xfId="700"/>
    <cellStyle name="Heading 3" xfId="701"/>
    <cellStyle name="Heading 4" xfId="702"/>
    <cellStyle name="Heading 5" xfId="703"/>
    <cellStyle name="Heading1" xfId="704"/>
    <cellStyle name="Heading1 1" xfId="705"/>
    <cellStyle name="Input" xfId="706"/>
    <cellStyle name="Input 2" xfId="707"/>
    <cellStyle name="Input 2 2" xfId="708"/>
    <cellStyle name="Input 3" xfId="709"/>
    <cellStyle name="Input 3 2" xfId="710"/>
    <cellStyle name="Input 4" xfId="711"/>
    <cellStyle name="Input 5" xfId="712"/>
    <cellStyle name="Input 6" xfId="713"/>
    <cellStyle name="Linked Cell" xfId="714"/>
    <cellStyle name="Neutral" xfId="715"/>
    <cellStyle name="Neutral 2" xfId="716"/>
    <cellStyle name="Neutral 3" xfId="717"/>
    <cellStyle name="Normal" xfId="27"/>
    <cellStyle name="Normal 10" xfId="718"/>
    <cellStyle name="Normal 11" xfId="719"/>
    <cellStyle name="Normal 12" xfId="720"/>
    <cellStyle name="Normal 13" xfId="721"/>
    <cellStyle name="Normal 14" xfId="722"/>
    <cellStyle name="Normal 15" xfId="723"/>
    <cellStyle name="Normal 16" xfId="724"/>
    <cellStyle name="Normal 17" xfId="725"/>
    <cellStyle name="Normal 18" xfId="726"/>
    <cellStyle name="Normal 19" xfId="727"/>
    <cellStyle name="Normal 2" xfId="28"/>
    <cellStyle name="Normal 2 2" xfId="29"/>
    <cellStyle name="Normal 2 2 2" xfId="728"/>
    <cellStyle name="Normal 2 2 3" xfId="729"/>
    <cellStyle name="Normal 2 2 3 2" xfId="730"/>
    <cellStyle name="Normal 2 3" xfId="731"/>
    <cellStyle name="Normal 2_2013-2015 годы ДТЗН" xfId="732"/>
    <cellStyle name="Normal 20" xfId="733"/>
    <cellStyle name="Normal 21" xfId="734"/>
    <cellStyle name="Normal 26" xfId="44"/>
    <cellStyle name="Normal 27" xfId="735"/>
    <cellStyle name="Normal 28" xfId="736"/>
    <cellStyle name="Normal 3" xfId="30"/>
    <cellStyle name="Normal 3 2" xfId="737"/>
    <cellStyle name="Normal 3 2 2" xfId="738"/>
    <cellStyle name="Normal 3 3" xfId="739"/>
    <cellStyle name="Normal 3 3 2" xfId="740"/>
    <cellStyle name="Normal 3 4" xfId="741"/>
    <cellStyle name="Normal 4" xfId="742"/>
    <cellStyle name="Normal 4 2" xfId="743"/>
    <cellStyle name="Normal 4 2 2" xfId="744"/>
    <cellStyle name="Normal 4 3" xfId="745"/>
    <cellStyle name="Normal 4_ДК_Орел_социальные работники" xfId="746"/>
    <cellStyle name="Normal 5" xfId="747"/>
    <cellStyle name="Normal 5 2" xfId="748"/>
    <cellStyle name="Normal 6" xfId="749"/>
    <cellStyle name="Normal 7" xfId="750"/>
    <cellStyle name="Normal 8" xfId="751"/>
    <cellStyle name="Normal 9" xfId="752"/>
    <cellStyle name="Normal_!ФЭО  от 28.11.2014 от Глазыриной ЕА" xfId="753"/>
    <cellStyle name="Note" xfId="754"/>
    <cellStyle name="Note 2" xfId="755"/>
    <cellStyle name="Note 2 2" xfId="756"/>
    <cellStyle name="Note 3" xfId="757"/>
    <cellStyle name="Note 3 2" xfId="758"/>
    <cellStyle name="Note 4" xfId="759"/>
    <cellStyle name="Note 5" xfId="760"/>
    <cellStyle name="Note 6" xfId="761"/>
    <cellStyle name="Output" xfId="762"/>
    <cellStyle name="Output 2" xfId="763"/>
    <cellStyle name="Output 2 2" xfId="764"/>
    <cellStyle name="Output 3" xfId="765"/>
    <cellStyle name="Output 3 2" xfId="766"/>
    <cellStyle name="Output 4" xfId="767"/>
    <cellStyle name="Output 5" xfId="768"/>
    <cellStyle name="Output 6" xfId="769"/>
    <cellStyle name="Percent" xfId="31"/>
    <cellStyle name="Percent 10" xfId="770"/>
    <cellStyle name="Percent 11" xfId="771"/>
    <cellStyle name="Percent 12" xfId="772"/>
    <cellStyle name="Percent 13" xfId="773"/>
    <cellStyle name="Percent 14" xfId="774"/>
    <cellStyle name="Percent 15" xfId="775"/>
    <cellStyle name="Percent 16" xfId="776"/>
    <cellStyle name="Percent 17" xfId="777"/>
    <cellStyle name="Percent 2" xfId="778"/>
    <cellStyle name="Percent 3" xfId="779"/>
    <cellStyle name="Percent 4" xfId="780"/>
    <cellStyle name="Percent 5" xfId="781"/>
    <cellStyle name="Percent 6" xfId="782"/>
    <cellStyle name="Percent 7" xfId="783"/>
    <cellStyle name="Percent 8" xfId="784"/>
    <cellStyle name="Percent 9" xfId="785"/>
    <cellStyle name="Result" xfId="786"/>
    <cellStyle name="Result 1" xfId="787"/>
    <cellStyle name="Result2" xfId="788"/>
    <cellStyle name="Result2 1" xfId="789"/>
    <cellStyle name="Style 1" xfId="790"/>
    <cellStyle name="Style 1 2" xfId="791"/>
    <cellStyle name="Style 1 3" xfId="792"/>
    <cellStyle name="TableStyleLight1" xfId="793"/>
    <cellStyle name="Title" xfId="794"/>
    <cellStyle name="Total" xfId="795"/>
    <cellStyle name="Total 2" xfId="796"/>
    <cellStyle name="Total 3" xfId="797"/>
    <cellStyle name="Total 4" xfId="798"/>
    <cellStyle name="Total 5" xfId="799"/>
    <cellStyle name="Total 6" xfId="800"/>
    <cellStyle name="Warning Text" xfId="801"/>
    <cellStyle name="Акцент1 2" xfId="802"/>
    <cellStyle name="Акцент1 2 10" xfId="803"/>
    <cellStyle name="Акцент1 2 11" xfId="804"/>
    <cellStyle name="Акцент1 2 12" xfId="805"/>
    <cellStyle name="Акцент1 2 13" xfId="806"/>
    <cellStyle name="Акцент1 2 2" xfId="807"/>
    <cellStyle name="Акцент1 2 3" xfId="808"/>
    <cellStyle name="Акцент1 2 4" xfId="809"/>
    <cellStyle name="Акцент1 2 5" xfId="810"/>
    <cellStyle name="Акцент1 2 6" xfId="811"/>
    <cellStyle name="Акцент1 2 7" xfId="812"/>
    <cellStyle name="Акцент1 2 8" xfId="813"/>
    <cellStyle name="Акцент1 2 9" xfId="814"/>
    <cellStyle name="Акцент1 2_касса2012" xfId="815"/>
    <cellStyle name="Акцент1 3" xfId="816"/>
    <cellStyle name="Акцент1 4" xfId="817"/>
    <cellStyle name="Акцент1 5" xfId="818"/>
    <cellStyle name="Акцент1 6" xfId="819"/>
    <cellStyle name="Акцент1 7" xfId="820"/>
    <cellStyle name="Акцент2 2" xfId="821"/>
    <cellStyle name="Акцент2 2 10" xfId="822"/>
    <cellStyle name="Акцент2 2 11" xfId="823"/>
    <cellStyle name="Акцент2 2 12" xfId="824"/>
    <cellStyle name="Акцент2 2 13" xfId="825"/>
    <cellStyle name="Акцент2 2 2" xfId="826"/>
    <cellStyle name="Акцент2 2 3" xfId="827"/>
    <cellStyle name="Акцент2 2 4" xfId="828"/>
    <cellStyle name="Акцент2 2 5" xfId="829"/>
    <cellStyle name="Акцент2 2 6" xfId="830"/>
    <cellStyle name="Акцент2 2 7" xfId="831"/>
    <cellStyle name="Акцент2 2 8" xfId="832"/>
    <cellStyle name="Акцент2 2 9" xfId="833"/>
    <cellStyle name="Акцент2 2_касса2012" xfId="834"/>
    <cellStyle name="Акцент2 3" xfId="835"/>
    <cellStyle name="Акцент2 4" xfId="836"/>
    <cellStyle name="Акцент2 5" xfId="837"/>
    <cellStyle name="Акцент2 6" xfId="838"/>
    <cellStyle name="Акцент2 7" xfId="839"/>
    <cellStyle name="Акцент3 2" xfId="840"/>
    <cellStyle name="Акцент3 2 10" xfId="841"/>
    <cellStyle name="Акцент3 2 11" xfId="842"/>
    <cellStyle name="Акцент3 2 12" xfId="843"/>
    <cellStyle name="Акцент3 2 13" xfId="844"/>
    <cellStyle name="Акцент3 2 2" xfId="845"/>
    <cellStyle name="Акцент3 2 3" xfId="846"/>
    <cellStyle name="Акцент3 2 4" xfId="847"/>
    <cellStyle name="Акцент3 2 5" xfId="848"/>
    <cellStyle name="Акцент3 2 6" xfId="849"/>
    <cellStyle name="Акцент3 2 7" xfId="850"/>
    <cellStyle name="Акцент3 2 8" xfId="851"/>
    <cellStyle name="Акцент3 2 9" xfId="852"/>
    <cellStyle name="Акцент3 2_касса2012" xfId="853"/>
    <cellStyle name="Акцент3 3" xfId="854"/>
    <cellStyle name="Акцент3 4" xfId="855"/>
    <cellStyle name="Акцент3 5" xfId="856"/>
    <cellStyle name="Акцент3 6" xfId="857"/>
    <cellStyle name="Акцент3 7" xfId="858"/>
    <cellStyle name="Акцент4 2" xfId="859"/>
    <cellStyle name="Акцент4 2 10" xfId="860"/>
    <cellStyle name="Акцент4 2 11" xfId="861"/>
    <cellStyle name="Акцент4 2 12" xfId="862"/>
    <cellStyle name="Акцент4 2 13" xfId="863"/>
    <cellStyle name="Акцент4 2 2" xfId="864"/>
    <cellStyle name="Акцент4 2 3" xfId="865"/>
    <cellStyle name="Акцент4 2 4" xfId="866"/>
    <cellStyle name="Акцент4 2 5" xfId="867"/>
    <cellStyle name="Акцент4 2 6" xfId="868"/>
    <cellStyle name="Акцент4 2 7" xfId="869"/>
    <cellStyle name="Акцент4 2 8" xfId="870"/>
    <cellStyle name="Акцент4 2 9" xfId="871"/>
    <cellStyle name="Акцент4 2_касса2012" xfId="872"/>
    <cellStyle name="Акцент4 3" xfId="873"/>
    <cellStyle name="Акцент4 4" xfId="874"/>
    <cellStyle name="Акцент4 5" xfId="875"/>
    <cellStyle name="Акцент4 6" xfId="876"/>
    <cellStyle name="Акцент4 7" xfId="877"/>
    <cellStyle name="Акцент5 2" xfId="878"/>
    <cellStyle name="Акцент5 2 10" xfId="879"/>
    <cellStyle name="Акцент5 2 11" xfId="880"/>
    <cellStyle name="Акцент5 2 12" xfId="881"/>
    <cellStyle name="Акцент5 2 13" xfId="882"/>
    <cellStyle name="Акцент5 2 2" xfId="883"/>
    <cellStyle name="Акцент5 2 3" xfId="884"/>
    <cellStyle name="Акцент5 2 4" xfId="885"/>
    <cellStyle name="Акцент5 2 5" xfId="886"/>
    <cellStyle name="Акцент5 2 6" xfId="887"/>
    <cellStyle name="Акцент5 2 7" xfId="888"/>
    <cellStyle name="Акцент5 2 8" xfId="889"/>
    <cellStyle name="Акцент5 2 9" xfId="890"/>
    <cellStyle name="Акцент5 2_касса2012" xfId="891"/>
    <cellStyle name="Акцент5 3" xfId="892"/>
    <cellStyle name="Акцент5 4" xfId="893"/>
    <cellStyle name="Акцент5 5" xfId="894"/>
    <cellStyle name="Акцент5 6" xfId="895"/>
    <cellStyle name="Акцент5 7" xfId="896"/>
    <cellStyle name="Акцент6 2" xfId="897"/>
    <cellStyle name="Акцент6 2 10" xfId="898"/>
    <cellStyle name="Акцент6 2 11" xfId="899"/>
    <cellStyle name="Акцент6 2 12" xfId="900"/>
    <cellStyle name="Акцент6 2 13" xfId="901"/>
    <cellStyle name="Акцент6 2 2" xfId="902"/>
    <cellStyle name="Акцент6 2 3" xfId="903"/>
    <cellStyle name="Акцент6 2 4" xfId="904"/>
    <cellStyle name="Акцент6 2 5" xfId="905"/>
    <cellStyle name="Акцент6 2 6" xfId="906"/>
    <cellStyle name="Акцент6 2 7" xfId="907"/>
    <cellStyle name="Акцент6 2 8" xfId="908"/>
    <cellStyle name="Акцент6 2 9" xfId="909"/>
    <cellStyle name="Акцент6 2_касса2012" xfId="910"/>
    <cellStyle name="Акцент6 3" xfId="911"/>
    <cellStyle name="Акцент6 4" xfId="912"/>
    <cellStyle name="Акцент6 5" xfId="913"/>
    <cellStyle name="Акцент6 6" xfId="914"/>
    <cellStyle name="Акцент6 7" xfId="915"/>
    <cellStyle name="Ввод  2" xfId="916"/>
    <cellStyle name="Ввод  2 10" xfId="917"/>
    <cellStyle name="Ввод  2 10 2" xfId="918"/>
    <cellStyle name="Ввод  2 10 3" xfId="919"/>
    <cellStyle name="Ввод  2 10 4" xfId="920"/>
    <cellStyle name="Ввод  2 10 5" xfId="921"/>
    <cellStyle name="Ввод  2 11" xfId="922"/>
    <cellStyle name="Ввод  2 11 2" xfId="923"/>
    <cellStyle name="Ввод  2 11 3" xfId="924"/>
    <cellStyle name="Ввод  2 11 4" xfId="925"/>
    <cellStyle name="Ввод  2 11 5" xfId="926"/>
    <cellStyle name="Ввод  2 12" xfId="927"/>
    <cellStyle name="Ввод  2 13" xfId="928"/>
    <cellStyle name="Ввод  2 14" xfId="929"/>
    <cellStyle name="Ввод  2 15" xfId="930"/>
    <cellStyle name="Ввод  2 16" xfId="931"/>
    <cellStyle name="Ввод  2 2" xfId="932"/>
    <cellStyle name="Ввод  2 2 2" xfId="933"/>
    <cellStyle name="Ввод  2 2 3" xfId="934"/>
    <cellStyle name="Ввод  2 2 4" xfId="935"/>
    <cellStyle name="Ввод  2 2 5" xfId="936"/>
    <cellStyle name="Ввод  2 3" xfId="937"/>
    <cellStyle name="Ввод  2 3 2" xfId="938"/>
    <cellStyle name="Ввод  2 3 3" xfId="939"/>
    <cellStyle name="Ввод  2 3 4" xfId="940"/>
    <cellStyle name="Ввод  2 3 5" xfId="941"/>
    <cellStyle name="Ввод  2 4" xfId="942"/>
    <cellStyle name="Ввод  2 4 2" xfId="943"/>
    <cellStyle name="Ввод  2 4 3" xfId="944"/>
    <cellStyle name="Ввод  2 4 4" xfId="945"/>
    <cellStyle name="Ввод  2 4 5" xfId="946"/>
    <cellStyle name="Ввод  2 5" xfId="947"/>
    <cellStyle name="Ввод  2 5 2" xfId="948"/>
    <cellStyle name="Ввод  2 5 3" xfId="949"/>
    <cellStyle name="Ввод  2 5 4" xfId="950"/>
    <cellStyle name="Ввод  2 5 5" xfId="951"/>
    <cellStyle name="Ввод  2 6" xfId="952"/>
    <cellStyle name="Ввод  2 6 2" xfId="953"/>
    <cellStyle name="Ввод  2 6 3" xfId="954"/>
    <cellStyle name="Ввод  2 6 4" xfId="955"/>
    <cellStyle name="Ввод  2 6 5" xfId="956"/>
    <cellStyle name="Ввод  2 7" xfId="957"/>
    <cellStyle name="Ввод  2 7 2" xfId="958"/>
    <cellStyle name="Ввод  2 7 3" xfId="959"/>
    <cellStyle name="Ввод  2 7 4" xfId="960"/>
    <cellStyle name="Ввод  2 7 5" xfId="961"/>
    <cellStyle name="Ввод  2 8" xfId="962"/>
    <cellStyle name="Ввод  2 8 2" xfId="963"/>
    <cellStyle name="Ввод  2 8 3" xfId="964"/>
    <cellStyle name="Ввод  2 8 4" xfId="965"/>
    <cellStyle name="Ввод  2 8 5" xfId="966"/>
    <cellStyle name="Ввод  2 9" xfId="967"/>
    <cellStyle name="Ввод  2 9 2" xfId="968"/>
    <cellStyle name="Ввод  2 9 3" xfId="969"/>
    <cellStyle name="Ввод  2 9 4" xfId="970"/>
    <cellStyle name="Ввод  2 9 5" xfId="971"/>
    <cellStyle name="Ввод  2_касса2012" xfId="972"/>
    <cellStyle name="Ввод  3" xfId="973"/>
    <cellStyle name="Ввод  4" xfId="974"/>
    <cellStyle name="Ввод  5" xfId="975"/>
    <cellStyle name="Ввод  6" xfId="976"/>
    <cellStyle name="Вывод 2" xfId="977"/>
    <cellStyle name="Вывод 2 10" xfId="978"/>
    <cellStyle name="Вывод 2 10 2" xfId="979"/>
    <cellStyle name="Вывод 2 10 3" xfId="980"/>
    <cellStyle name="Вывод 2 10 4" xfId="981"/>
    <cellStyle name="Вывод 2 10 5" xfId="982"/>
    <cellStyle name="Вывод 2 11" xfId="983"/>
    <cellStyle name="Вывод 2 11 2" xfId="984"/>
    <cellStyle name="Вывод 2 11 3" xfId="985"/>
    <cellStyle name="Вывод 2 11 4" xfId="986"/>
    <cellStyle name="Вывод 2 11 5" xfId="987"/>
    <cellStyle name="Вывод 2 12" xfId="988"/>
    <cellStyle name="Вывод 2 13" xfId="989"/>
    <cellStyle name="Вывод 2 14" xfId="990"/>
    <cellStyle name="Вывод 2 15" xfId="991"/>
    <cellStyle name="Вывод 2 16" xfId="992"/>
    <cellStyle name="Вывод 2 17" xfId="993"/>
    <cellStyle name="Вывод 2 2" xfId="994"/>
    <cellStyle name="Вывод 2 2 2" xfId="995"/>
    <cellStyle name="Вывод 2 2 3" xfId="996"/>
    <cellStyle name="Вывод 2 2 4" xfId="997"/>
    <cellStyle name="Вывод 2 2 5" xfId="998"/>
    <cellStyle name="Вывод 2 3" xfId="999"/>
    <cellStyle name="Вывод 2 3 2" xfId="1000"/>
    <cellStyle name="Вывод 2 3 3" xfId="1001"/>
    <cellStyle name="Вывод 2 3 4" xfId="1002"/>
    <cellStyle name="Вывод 2 3 5" xfId="1003"/>
    <cellStyle name="Вывод 2 4" xfId="1004"/>
    <cellStyle name="Вывод 2 4 2" xfId="1005"/>
    <cellStyle name="Вывод 2 4 3" xfId="1006"/>
    <cellStyle name="Вывод 2 4 4" xfId="1007"/>
    <cellStyle name="Вывод 2 4 5" xfId="1008"/>
    <cellStyle name="Вывод 2 5" xfId="1009"/>
    <cellStyle name="Вывод 2 5 2" xfId="1010"/>
    <cellStyle name="Вывод 2 5 3" xfId="1011"/>
    <cellStyle name="Вывод 2 5 4" xfId="1012"/>
    <cellStyle name="Вывод 2 5 5" xfId="1013"/>
    <cellStyle name="Вывод 2 6" xfId="1014"/>
    <cellStyle name="Вывод 2 6 2" xfId="1015"/>
    <cellStyle name="Вывод 2 6 3" xfId="1016"/>
    <cellStyle name="Вывод 2 6 4" xfId="1017"/>
    <cellStyle name="Вывод 2 6 5" xfId="1018"/>
    <cellStyle name="Вывод 2 7" xfId="1019"/>
    <cellStyle name="Вывод 2 7 2" xfId="1020"/>
    <cellStyle name="Вывод 2 7 3" xfId="1021"/>
    <cellStyle name="Вывод 2 7 4" xfId="1022"/>
    <cellStyle name="Вывод 2 7 5" xfId="1023"/>
    <cellStyle name="Вывод 2 8" xfId="1024"/>
    <cellStyle name="Вывод 2 8 2" xfId="1025"/>
    <cellStyle name="Вывод 2 8 3" xfId="1026"/>
    <cellStyle name="Вывод 2 8 4" xfId="1027"/>
    <cellStyle name="Вывод 2 8 5" xfId="1028"/>
    <cellStyle name="Вывод 2 9" xfId="1029"/>
    <cellStyle name="Вывод 2 9 2" xfId="1030"/>
    <cellStyle name="Вывод 2 9 3" xfId="1031"/>
    <cellStyle name="Вывод 2 9 4" xfId="1032"/>
    <cellStyle name="Вывод 2 9 5" xfId="1033"/>
    <cellStyle name="Вывод 2_касса2012" xfId="1034"/>
    <cellStyle name="Вывод 3" xfId="1035"/>
    <cellStyle name="Вывод 3 2" xfId="1036"/>
    <cellStyle name="Вывод 4" xfId="1037"/>
    <cellStyle name="Вывод 5" xfId="1038"/>
    <cellStyle name="Вывод 6" xfId="1039"/>
    <cellStyle name="Вывод 7" xfId="1040"/>
    <cellStyle name="Вычисление 2" xfId="1041"/>
    <cellStyle name="Вычисление 2 10" xfId="1042"/>
    <cellStyle name="Вычисление 2 10 2" xfId="1043"/>
    <cellStyle name="Вычисление 2 10 3" xfId="1044"/>
    <cellStyle name="Вычисление 2 10 4" xfId="1045"/>
    <cellStyle name="Вычисление 2 10 5" xfId="1046"/>
    <cellStyle name="Вычисление 2 11" xfId="1047"/>
    <cellStyle name="Вычисление 2 11 2" xfId="1048"/>
    <cellStyle name="Вычисление 2 11 3" xfId="1049"/>
    <cellStyle name="Вычисление 2 11 4" xfId="1050"/>
    <cellStyle name="Вычисление 2 11 5" xfId="1051"/>
    <cellStyle name="Вычисление 2 12" xfId="1052"/>
    <cellStyle name="Вычисление 2 13" xfId="1053"/>
    <cellStyle name="Вычисление 2 14" xfId="1054"/>
    <cellStyle name="Вычисление 2 15" xfId="1055"/>
    <cellStyle name="Вычисление 2 16" xfId="1056"/>
    <cellStyle name="Вычисление 2 17" xfId="1057"/>
    <cellStyle name="Вычисление 2 2" xfId="1058"/>
    <cellStyle name="Вычисление 2 2 2" xfId="1059"/>
    <cellStyle name="Вычисление 2 2 3" xfId="1060"/>
    <cellStyle name="Вычисление 2 2 4" xfId="1061"/>
    <cellStyle name="Вычисление 2 2 5" xfId="1062"/>
    <cellStyle name="Вычисление 2 3" xfId="1063"/>
    <cellStyle name="Вычисление 2 3 2" xfId="1064"/>
    <cellStyle name="Вычисление 2 3 3" xfId="1065"/>
    <cellStyle name="Вычисление 2 3 4" xfId="1066"/>
    <cellStyle name="Вычисление 2 3 5" xfId="1067"/>
    <cellStyle name="Вычисление 2 4" xfId="1068"/>
    <cellStyle name="Вычисление 2 4 2" xfId="1069"/>
    <cellStyle name="Вычисление 2 4 3" xfId="1070"/>
    <cellStyle name="Вычисление 2 4 4" xfId="1071"/>
    <cellStyle name="Вычисление 2 4 5" xfId="1072"/>
    <cellStyle name="Вычисление 2 5" xfId="1073"/>
    <cellStyle name="Вычисление 2 5 2" xfId="1074"/>
    <cellStyle name="Вычисление 2 5 3" xfId="1075"/>
    <cellStyle name="Вычисление 2 5 4" xfId="1076"/>
    <cellStyle name="Вычисление 2 5 5" xfId="1077"/>
    <cellStyle name="Вычисление 2 6" xfId="1078"/>
    <cellStyle name="Вычисление 2 6 2" xfId="1079"/>
    <cellStyle name="Вычисление 2 6 3" xfId="1080"/>
    <cellStyle name="Вычисление 2 6 4" xfId="1081"/>
    <cellStyle name="Вычисление 2 6 5" xfId="1082"/>
    <cellStyle name="Вычисление 2 7" xfId="1083"/>
    <cellStyle name="Вычисление 2 7 2" xfId="1084"/>
    <cellStyle name="Вычисление 2 7 3" xfId="1085"/>
    <cellStyle name="Вычисление 2 7 4" xfId="1086"/>
    <cellStyle name="Вычисление 2 7 5" xfId="1087"/>
    <cellStyle name="Вычисление 2 8" xfId="1088"/>
    <cellStyle name="Вычисление 2 8 2" xfId="1089"/>
    <cellStyle name="Вычисление 2 8 3" xfId="1090"/>
    <cellStyle name="Вычисление 2 8 4" xfId="1091"/>
    <cellStyle name="Вычисление 2 8 5" xfId="1092"/>
    <cellStyle name="Вычисление 2 9" xfId="1093"/>
    <cellStyle name="Вычисление 2 9 2" xfId="1094"/>
    <cellStyle name="Вычисление 2 9 3" xfId="1095"/>
    <cellStyle name="Вычисление 2 9 4" xfId="1096"/>
    <cellStyle name="Вычисление 2 9 5" xfId="1097"/>
    <cellStyle name="Вычисление 2_касса2012" xfId="1098"/>
    <cellStyle name="Вычисление 3" xfId="1099"/>
    <cellStyle name="Вычисление 3 2" xfId="1100"/>
    <cellStyle name="Вычисление 4" xfId="1101"/>
    <cellStyle name="Вычисление 5" xfId="1102"/>
    <cellStyle name="Вычисление 6" xfId="1103"/>
    <cellStyle name="Вычисление 7" xfId="1104"/>
    <cellStyle name="Данные (редактируемые)" xfId="1105"/>
    <cellStyle name="Данные (редактируемые) 2" xfId="1106"/>
    <cellStyle name="Данные (только для чтения)" xfId="1107"/>
    <cellStyle name="Данные (только для чтения) 2" xfId="1108"/>
    <cellStyle name="Данные для удаления" xfId="1109"/>
    <cellStyle name="Данные для удаления 2" xfId="1110"/>
    <cellStyle name="Денежный 2" xfId="1111"/>
    <cellStyle name="Денежный 2 2" xfId="1112"/>
    <cellStyle name="Денежный 3" xfId="1113"/>
    <cellStyle name="Заголовки полей" xfId="1114"/>
    <cellStyle name="Заголовки полей [печать]" xfId="1115"/>
    <cellStyle name="Заголовки полей [печать] 2" xfId="1116"/>
    <cellStyle name="Заголовки полей 2" xfId="1117"/>
    <cellStyle name="Заголовок 1 2" xfId="1118"/>
    <cellStyle name="Заголовок 1 2 10" xfId="1119"/>
    <cellStyle name="Заголовок 1 2 11" xfId="1120"/>
    <cellStyle name="Заголовок 1 2 12" xfId="1121"/>
    <cellStyle name="Заголовок 1 2 2" xfId="1122"/>
    <cellStyle name="Заголовок 1 2 3" xfId="1123"/>
    <cellStyle name="Заголовок 1 2 4" xfId="1124"/>
    <cellStyle name="Заголовок 1 2 5" xfId="1125"/>
    <cellStyle name="Заголовок 1 2 6" xfId="1126"/>
    <cellStyle name="Заголовок 1 2 7" xfId="1127"/>
    <cellStyle name="Заголовок 1 2 8" xfId="1128"/>
    <cellStyle name="Заголовок 1 2 9" xfId="1129"/>
    <cellStyle name="Заголовок 1 2_касса2012" xfId="1130"/>
    <cellStyle name="Заголовок 1 3" xfId="1131"/>
    <cellStyle name="Заголовок 1 4" xfId="1132"/>
    <cellStyle name="Заголовок 1 5" xfId="1133"/>
    <cellStyle name="Заголовок 1 6" xfId="1134"/>
    <cellStyle name="Заголовок 2 2" xfId="1135"/>
    <cellStyle name="Заголовок 2 2 10" xfId="1136"/>
    <cellStyle name="Заголовок 2 2 11" xfId="1137"/>
    <cellStyle name="Заголовок 2 2 12" xfId="1138"/>
    <cellStyle name="Заголовок 2 2 2" xfId="1139"/>
    <cellStyle name="Заголовок 2 2 3" xfId="1140"/>
    <cellStyle name="Заголовок 2 2 4" xfId="1141"/>
    <cellStyle name="Заголовок 2 2 5" xfId="1142"/>
    <cellStyle name="Заголовок 2 2 6" xfId="1143"/>
    <cellStyle name="Заголовок 2 2 7" xfId="1144"/>
    <cellStyle name="Заголовок 2 2 8" xfId="1145"/>
    <cellStyle name="Заголовок 2 2 9" xfId="1146"/>
    <cellStyle name="Заголовок 2 2_касса2012" xfId="1147"/>
    <cellStyle name="Заголовок 2 3" xfId="1148"/>
    <cellStyle name="Заголовок 2 4" xfId="1149"/>
    <cellStyle name="Заголовок 2 5" xfId="1150"/>
    <cellStyle name="Заголовок 2 6" xfId="1151"/>
    <cellStyle name="Заголовок 3 2" xfId="1152"/>
    <cellStyle name="Заголовок 3 2 10" xfId="1153"/>
    <cellStyle name="Заголовок 3 2 11" xfId="1154"/>
    <cellStyle name="Заголовок 3 2 12" xfId="1155"/>
    <cellStyle name="Заголовок 3 2 2" xfId="1156"/>
    <cellStyle name="Заголовок 3 2 3" xfId="1157"/>
    <cellStyle name="Заголовок 3 2 4" xfId="1158"/>
    <cellStyle name="Заголовок 3 2 5" xfId="1159"/>
    <cellStyle name="Заголовок 3 2 6" xfId="1160"/>
    <cellStyle name="Заголовок 3 2 7" xfId="1161"/>
    <cellStyle name="Заголовок 3 2 8" xfId="1162"/>
    <cellStyle name="Заголовок 3 2 9" xfId="1163"/>
    <cellStyle name="Заголовок 3 2_касса2012" xfId="1164"/>
    <cellStyle name="Заголовок 3 3" xfId="1165"/>
    <cellStyle name="Заголовок 3 4" xfId="1166"/>
    <cellStyle name="Заголовок 3 5" xfId="1167"/>
    <cellStyle name="Заголовок 3 6" xfId="1168"/>
    <cellStyle name="Заголовок 4 2" xfId="1169"/>
    <cellStyle name="Заголовок 4 2 10" xfId="1170"/>
    <cellStyle name="Заголовок 4 2 11" xfId="1171"/>
    <cellStyle name="Заголовок 4 2 12" xfId="1172"/>
    <cellStyle name="Заголовок 4 2 2" xfId="1173"/>
    <cellStyle name="Заголовок 4 2 3" xfId="1174"/>
    <cellStyle name="Заголовок 4 2 4" xfId="1175"/>
    <cellStyle name="Заголовок 4 2 5" xfId="1176"/>
    <cellStyle name="Заголовок 4 2 6" xfId="1177"/>
    <cellStyle name="Заголовок 4 2 7" xfId="1178"/>
    <cellStyle name="Заголовок 4 2 8" xfId="1179"/>
    <cellStyle name="Заголовок 4 2 9" xfId="1180"/>
    <cellStyle name="Заголовок 4 2_касса2012" xfId="1181"/>
    <cellStyle name="Заголовок 4 3" xfId="1182"/>
    <cellStyle name="Заголовок 4 4" xfId="1183"/>
    <cellStyle name="Заголовок 4 5" xfId="1184"/>
    <cellStyle name="Заголовок 4 6" xfId="1185"/>
    <cellStyle name="Заголовок меры" xfId="1186"/>
    <cellStyle name="Заголовок меры 2" xfId="1187"/>
    <cellStyle name="Заголовок показателя [печать]" xfId="1188"/>
    <cellStyle name="Заголовок показателя [печать] 2" xfId="1189"/>
    <cellStyle name="Заголовок показателя константы" xfId="1190"/>
    <cellStyle name="Заголовок показателя константы 2" xfId="1191"/>
    <cellStyle name="Заголовок результата расчета" xfId="1192"/>
    <cellStyle name="Заголовок результата расчета 2" xfId="1193"/>
    <cellStyle name="Заголовок свободного показателя" xfId="1194"/>
    <cellStyle name="Заголовок свободного показателя 2" xfId="1195"/>
    <cellStyle name="Значение фильтра" xfId="1196"/>
    <cellStyle name="Значение фильтра [печать]" xfId="1197"/>
    <cellStyle name="Значение фильтра [печать] 2" xfId="1198"/>
    <cellStyle name="Значение фильтра 2" xfId="1199"/>
    <cellStyle name="Информация о задаче" xfId="1200"/>
    <cellStyle name="Итог 2" xfId="1201"/>
    <cellStyle name="Итог 2 10" xfId="1202"/>
    <cellStyle name="Итог 2 10 2" xfId="1203"/>
    <cellStyle name="Итог 2 10 3" xfId="1204"/>
    <cellStyle name="Итог 2 10 4" xfId="1205"/>
    <cellStyle name="Итог 2 10 5" xfId="1206"/>
    <cellStyle name="Итог 2 11" xfId="1207"/>
    <cellStyle name="Итог 2 11 2" xfId="1208"/>
    <cellStyle name="Итог 2 11 3" xfId="1209"/>
    <cellStyle name="Итог 2 11 4" xfId="1210"/>
    <cellStyle name="Итог 2 11 5" xfId="1211"/>
    <cellStyle name="Итог 2 12" xfId="1212"/>
    <cellStyle name="Итог 2 13" xfId="1213"/>
    <cellStyle name="Итог 2 14" xfId="1214"/>
    <cellStyle name="Итог 2 15" xfId="1215"/>
    <cellStyle name="Итог 2 16" xfId="1216"/>
    <cellStyle name="Итог 2 17" xfId="1217"/>
    <cellStyle name="Итог 2 2" xfId="1218"/>
    <cellStyle name="Итог 2 2 2" xfId="1219"/>
    <cellStyle name="Итог 2 2 3" xfId="1220"/>
    <cellStyle name="Итог 2 2 4" xfId="1221"/>
    <cellStyle name="Итог 2 2 5" xfId="1222"/>
    <cellStyle name="Итог 2 3" xfId="1223"/>
    <cellStyle name="Итог 2 3 2" xfId="1224"/>
    <cellStyle name="Итог 2 3 3" xfId="1225"/>
    <cellStyle name="Итог 2 3 4" xfId="1226"/>
    <cellStyle name="Итог 2 3 5" xfId="1227"/>
    <cellStyle name="Итог 2 4" xfId="1228"/>
    <cellStyle name="Итог 2 4 2" xfId="1229"/>
    <cellStyle name="Итог 2 4 3" xfId="1230"/>
    <cellStyle name="Итог 2 4 4" xfId="1231"/>
    <cellStyle name="Итог 2 4 5" xfId="1232"/>
    <cellStyle name="Итог 2 5" xfId="1233"/>
    <cellStyle name="Итог 2 5 2" xfId="1234"/>
    <cellStyle name="Итог 2 5 3" xfId="1235"/>
    <cellStyle name="Итог 2 5 4" xfId="1236"/>
    <cellStyle name="Итог 2 5 5" xfId="1237"/>
    <cellStyle name="Итог 2 6" xfId="1238"/>
    <cellStyle name="Итог 2 6 2" xfId="1239"/>
    <cellStyle name="Итог 2 6 3" xfId="1240"/>
    <cellStyle name="Итог 2 6 4" xfId="1241"/>
    <cellStyle name="Итог 2 6 5" xfId="1242"/>
    <cellStyle name="Итог 2 7" xfId="1243"/>
    <cellStyle name="Итог 2 7 2" xfId="1244"/>
    <cellStyle name="Итог 2 7 3" xfId="1245"/>
    <cellStyle name="Итог 2 7 4" xfId="1246"/>
    <cellStyle name="Итог 2 7 5" xfId="1247"/>
    <cellStyle name="Итог 2 8" xfId="1248"/>
    <cellStyle name="Итог 2 8 2" xfId="1249"/>
    <cellStyle name="Итог 2 8 3" xfId="1250"/>
    <cellStyle name="Итог 2 8 4" xfId="1251"/>
    <cellStyle name="Итог 2 8 5" xfId="1252"/>
    <cellStyle name="Итог 2 9" xfId="1253"/>
    <cellStyle name="Итог 2 9 2" xfId="1254"/>
    <cellStyle name="Итог 2 9 3" xfId="1255"/>
    <cellStyle name="Итог 2 9 4" xfId="1256"/>
    <cellStyle name="Итог 2 9 5" xfId="1257"/>
    <cellStyle name="Итог 2_касса2012" xfId="1258"/>
    <cellStyle name="Итог 3" xfId="1259"/>
    <cellStyle name="Итог 3 2" xfId="1260"/>
    <cellStyle name="Итог 4" xfId="1261"/>
    <cellStyle name="Итог 5" xfId="1262"/>
    <cellStyle name="Итог 6" xfId="1263"/>
    <cellStyle name="Итог 7" xfId="1264"/>
    <cellStyle name="Контрольная ячейка 2" xfId="1265"/>
    <cellStyle name="Контрольная ячейка 2 10" xfId="1266"/>
    <cellStyle name="Контрольная ячейка 2 11" xfId="1267"/>
    <cellStyle name="Контрольная ячейка 2 12" xfId="1268"/>
    <cellStyle name="Контрольная ячейка 2 13" xfId="1269"/>
    <cellStyle name="Контрольная ячейка 2 2" xfId="1270"/>
    <cellStyle name="Контрольная ячейка 2 3" xfId="1271"/>
    <cellStyle name="Контрольная ячейка 2 4" xfId="1272"/>
    <cellStyle name="Контрольная ячейка 2 5" xfId="1273"/>
    <cellStyle name="Контрольная ячейка 2 6" xfId="1274"/>
    <cellStyle name="Контрольная ячейка 2 7" xfId="1275"/>
    <cellStyle name="Контрольная ячейка 2 8" xfId="1276"/>
    <cellStyle name="Контрольная ячейка 2 9" xfId="1277"/>
    <cellStyle name="Контрольная ячейка 2_касса2012" xfId="1278"/>
    <cellStyle name="Контрольная ячейка 3" xfId="1279"/>
    <cellStyle name="Контрольная ячейка 4" xfId="1280"/>
    <cellStyle name="Контрольная ячейка 5" xfId="1281"/>
    <cellStyle name="Контрольная ячейка 6" xfId="1282"/>
    <cellStyle name="Контрольная ячейка 7" xfId="1283"/>
    <cellStyle name="Название 2" xfId="1284"/>
    <cellStyle name="Название 2 10" xfId="1285"/>
    <cellStyle name="Название 2 11" xfId="1286"/>
    <cellStyle name="Название 2 12" xfId="1287"/>
    <cellStyle name="Название 2 2" xfId="1288"/>
    <cellStyle name="Название 2 3" xfId="1289"/>
    <cellStyle name="Название 2 4" xfId="1290"/>
    <cellStyle name="Название 2 5" xfId="1291"/>
    <cellStyle name="Название 2 6" xfId="1292"/>
    <cellStyle name="Название 2 7" xfId="1293"/>
    <cellStyle name="Название 2 8" xfId="1294"/>
    <cellStyle name="Название 2 9" xfId="1295"/>
    <cellStyle name="Название 2_касса2012" xfId="1296"/>
    <cellStyle name="Название 3" xfId="1297"/>
    <cellStyle name="Название 4" xfId="1298"/>
    <cellStyle name="Название 5" xfId="1299"/>
    <cellStyle name="Название 6" xfId="1300"/>
    <cellStyle name="Нейтральный 2" xfId="1301"/>
    <cellStyle name="Нейтральный 2 10" xfId="1302"/>
    <cellStyle name="Нейтральный 2 11" xfId="1303"/>
    <cellStyle name="Нейтральный 2 12" xfId="1304"/>
    <cellStyle name="Нейтральный 2 2" xfId="1305"/>
    <cellStyle name="Нейтральный 2 3" xfId="1306"/>
    <cellStyle name="Нейтральный 2 4" xfId="1307"/>
    <cellStyle name="Нейтральный 2 5" xfId="1308"/>
    <cellStyle name="Нейтральный 2 6" xfId="1309"/>
    <cellStyle name="Нейтральный 2 7" xfId="1310"/>
    <cellStyle name="Нейтральный 2 8" xfId="1311"/>
    <cellStyle name="Нейтральный 2 9" xfId="1312"/>
    <cellStyle name="Нейтральный 2_касса2012" xfId="1313"/>
    <cellStyle name="Нейтральный 3" xfId="1314"/>
    <cellStyle name="Нейтральный 4" xfId="1315"/>
    <cellStyle name="Нейтральный 5" xfId="1316"/>
    <cellStyle name="Нейтральный 6" xfId="1317"/>
    <cellStyle name="Обычный" xfId="0" builtinId="0"/>
    <cellStyle name="Обычный 10" xfId="1318"/>
    <cellStyle name="Обычный 10 10" xfId="1319"/>
    <cellStyle name="Обычный 10 11" xfId="1320"/>
    <cellStyle name="Обычный 10 12" xfId="1321"/>
    <cellStyle name="Обычный 10 13" xfId="1322"/>
    <cellStyle name="Обычный 10 2" xfId="1323"/>
    <cellStyle name="Обычный 10 2 2" xfId="1324"/>
    <cellStyle name="Обычный 10 2 3" xfId="1325"/>
    <cellStyle name="Обычный 10 2 4" xfId="1326"/>
    <cellStyle name="Обычный 10 3" xfId="1327"/>
    <cellStyle name="Обычный 10 3 2" xfId="1328"/>
    <cellStyle name="Обычный 10 4" xfId="1329"/>
    <cellStyle name="Обычный 10 5" xfId="1330"/>
    <cellStyle name="Обычный 10 6" xfId="1331"/>
    <cellStyle name="Обычный 10 7" xfId="1332"/>
    <cellStyle name="Обычный 10 8" xfId="1333"/>
    <cellStyle name="Обычный 10 9" xfId="1334"/>
    <cellStyle name="Обычный 100" xfId="1335"/>
    <cellStyle name="Обычный 101" xfId="1336"/>
    <cellStyle name="Обычный 102" xfId="1337"/>
    <cellStyle name="Обычный 103" xfId="41"/>
    <cellStyle name="Обычный 103 2" xfId="49"/>
    <cellStyle name="Обычный 104" xfId="1338"/>
    <cellStyle name="Обычный 11" xfId="1339"/>
    <cellStyle name="Обычный 11 10" xfId="1340"/>
    <cellStyle name="Обычный 11 11" xfId="1341"/>
    <cellStyle name="Обычный 11 12" xfId="1342"/>
    <cellStyle name="Обычный 11 13" xfId="1343"/>
    <cellStyle name="Обычный 11 2" xfId="1344"/>
    <cellStyle name="Обычный 11 2 2" xfId="1345"/>
    <cellStyle name="Обычный 11 3" xfId="1346"/>
    <cellStyle name="Обычный 11 4" xfId="1347"/>
    <cellStyle name="Обычный 11 5" xfId="1348"/>
    <cellStyle name="Обычный 11 6" xfId="1349"/>
    <cellStyle name="Обычный 11 7" xfId="1350"/>
    <cellStyle name="Обычный 11 8" xfId="1351"/>
    <cellStyle name="Обычный 11 9" xfId="1352"/>
    <cellStyle name="Обычный 12" xfId="1353"/>
    <cellStyle name="Обычный 12 10" xfId="1354"/>
    <cellStyle name="Обычный 12 11" xfId="1355"/>
    <cellStyle name="Обычный 12 12" xfId="1356"/>
    <cellStyle name="Обычный 12 13" xfId="1357"/>
    <cellStyle name="Обычный 12 14" xfId="1358"/>
    <cellStyle name="Обычный 12 2" xfId="1359"/>
    <cellStyle name="Обычный 12 2 2" xfId="1360"/>
    <cellStyle name="Обычный 12 3" xfId="1361"/>
    <cellStyle name="Обычный 12 3 2" xfId="1362"/>
    <cellStyle name="Обычный 12 4" xfId="1363"/>
    <cellStyle name="Обычный 12 4 2" xfId="1364"/>
    <cellStyle name="Обычный 12 5" xfId="1365"/>
    <cellStyle name="Обычный 12 6" xfId="1366"/>
    <cellStyle name="Обычный 12 7" xfId="1367"/>
    <cellStyle name="Обычный 12 8" xfId="1368"/>
    <cellStyle name="Обычный 12 9" xfId="1369"/>
    <cellStyle name="Обычный 13" xfId="1370"/>
    <cellStyle name="Обычный 13 2" xfId="1371"/>
    <cellStyle name="Обычный 13 2 2" xfId="1372"/>
    <cellStyle name="Обычный 13 3" xfId="1373"/>
    <cellStyle name="Обычный 13 3 2" xfId="1374"/>
    <cellStyle name="Обычный 13 4" xfId="1375"/>
    <cellStyle name="Обычный 13 5" xfId="1376"/>
    <cellStyle name="Обычный 13 6" xfId="1377"/>
    <cellStyle name="Обычный 14" xfId="1378"/>
    <cellStyle name="Обычный 14 2" xfId="1379"/>
    <cellStyle name="Обычный 14 3" xfId="1380"/>
    <cellStyle name="Обычный 15" xfId="1381"/>
    <cellStyle name="Обычный 16" xfId="1382"/>
    <cellStyle name="Обычный 16 2" xfId="1383"/>
    <cellStyle name="Обычный 17" xfId="1384"/>
    <cellStyle name="Обычный 18" xfId="1385"/>
    <cellStyle name="Обычный 19" xfId="1386"/>
    <cellStyle name="Обычный 2" xfId="2"/>
    <cellStyle name="Обычный 2 10" xfId="1387"/>
    <cellStyle name="Обычный 2 11" xfId="1388"/>
    <cellStyle name="Обычный 2 12" xfId="1389"/>
    <cellStyle name="Обычный 2 13" xfId="1390"/>
    <cellStyle name="Обычный 2 14" xfId="1391"/>
    <cellStyle name="Обычный 2 15" xfId="1392"/>
    <cellStyle name="Обычный 2 16" xfId="1393"/>
    <cellStyle name="Обычный 2 17" xfId="1394"/>
    <cellStyle name="Обычный 2 2" xfId="36"/>
    <cellStyle name="Обычный 2 2 10" xfId="1395"/>
    <cellStyle name="Обычный 2 2 11" xfId="1396"/>
    <cellStyle name="Обычный 2 2 12" xfId="1397"/>
    <cellStyle name="Обычный 2 2 13" xfId="1398"/>
    <cellStyle name="Обычный 2 2 14" xfId="1399"/>
    <cellStyle name="Обычный 2 2 2" xfId="1400"/>
    <cellStyle name="Обычный 2 2 2 2" xfId="1401"/>
    <cellStyle name="Обычный 2 2 3" xfId="1402"/>
    <cellStyle name="Обычный 2 2 3 2" xfId="1403"/>
    <cellStyle name="Обычный 2 2 4" xfId="1404"/>
    <cellStyle name="Обычный 2 2 5" xfId="1405"/>
    <cellStyle name="Обычный 2 2 6" xfId="1406"/>
    <cellStyle name="Обычный 2 2 7" xfId="1407"/>
    <cellStyle name="Обычный 2 2 8" xfId="1408"/>
    <cellStyle name="Обычный 2 2 9" xfId="1409"/>
    <cellStyle name="Обычный 2 3" xfId="1410"/>
    <cellStyle name="Обычный 2 3 10" xfId="1411"/>
    <cellStyle name="Обычный 2 3 11" xfId="1412"/>
    <cellStyle name="Обычный 2 3 12" xfId="1413"/>
    <cellStyle name="Обычный 2 3 13" xfId="1414"/>
    <cellStyle name="Обычный 2 3 2" xfId="1415"/>
    <cellStyle name="Обычный 2 3 3" xfId="1416"/>
    <cellStyle name="Обычный 2 3 4" xfId="1417"/>
    <cellStyle name="Обычный 2 3 5" xfId="1418"/>
    <cellStyle name="Обычный 2 3 6" xfId="1419"/>
    <cellStyle name="Обычный 2 3 7" xfId="1420"/>
    <cellStyle name="Обычный 2 3 8" xfId="1421"/>
    <cellStyle name="Обычный 2 3 9" xfId="1422"/>
    <cellStyle name="Обычный 2 4" xfId="1423"/>
    <cellStyle name="Обычный 2 4 10" xfId="1424"/>
    <cellStyle name="Обычный 2 4 11" xfId="1425"/>
    <cellStyle name="Обычный 2 4 12" xfId="1426"/>
    <cellStyle name="Обычный 2 4 2" xfId="1427"/>
    <cellStyle name="Обычный 2 4 3" xfId="1428"/>
    <cellStyle name="Обычный 2 4 4" xfId="1429"/>
    <cellStyle name="Обычный 2 4 5" xfId="1430"/>
    <cellStyle name="Обычный 2 4 6" xfId="1431"/>
    <cellStyle name="Обычный 2 4 7" xfId="1432"/>
    <cellStyle name="Обычный 2 4 8" xfId="1433"/>
    <cellStyle name="Обычный 2 4 9" xfId="1434"/>
    <cellStyle name="Обычный 2 5" xfId="1435"/>
    <cellStyle name="Обычный 2 5 2" xfId="1436"/>
    <cellStyle name="Обычный 2 5 3" xfId="1437"/>
    <cellStyle name="Обычный 2 6" xfId="1438"/>
    <cellStyle name="Обычный 2 6 2" xfId="1439"/>
    <cellStyle name="Обычный 2 6 3" xfId="1440"/>
    <cellStyle name="Обычный 2 7" xfId="1441"/>
    <cellStyle name="Обычный 2 7 2" xfId="1442"/>
    <cellStyle name="Обычный 2 7 3" xfId="1443"/>
    <cellStyle name="Обычный 2 8" xfId="1444"/>
    <cellStyle name="Обычный 2 8 2" xfId="1445"/>
    <cellStyle name="Обычный 2 8 3" xfId="1446"/>
    <cellStyle name="Обычный 2 9" xfId="1447"/>
    <cellStyle name="Обычный 2_0110_1" xfId="1448"/>
    <cellStyle name="Обычный 20" xfId="1449"/>
    <cellStyle name="Обычный 21" xfId="1450"/>
    <cellStyle name="Обычный 22" xfId="1451"/>
    <cellStyle name="Обычный 23" xfId="1452"/>
    <cellStyle name="Обычный 24" xfId="1453"/>
    <cellStyle name="Обычный 25" xfId="1454"/>
    <cellStyle name="Обычный 26" xfId="1455"/>
    <cellStyle name="Обычный 27" xfId="1456"/>
    <cellStyle name="Обычный 28" xfId="1457"/>
    <cellStyle name="Обычный 29" xfId="1458"/>
    <cellStyle name="Обычный 3" xfId="32"/>
    <cellStyle name="Обычный 3 2" xfId="1459"/>
    <cellStyle name="Обычный 3 2 10" xfId="1460"/>
    <cellStyle name="Обычный 3 2 11" xfId="1461"/>
    <cellStyle name="Обычный 3 2 12" xfId="1462"/>
    <cellStyle name="Обычный 3 2 13" xfId="1463"/>
    <cellStyle name="Обычный 3 2 14" xfId="1464"/>
    <cellStyle name="Обычный 3 2 2" xfId="1465"/>
    <cellStyle name="Обычный 3 2 3" xfId="1466"/>
    <cellStyle name="Обычный 3 2 4" xfId="1467"/>
    <cellStyle name="Обычный 3 2 5" xfId="1468"/>
    <cellStyle name="Обычный 3 2 6" xfId="1469"/>
    <cellStyle name="Обычный 3 2 7" xfId="1470"/>
    <cellStyle name="Обычный 3 2 8" xfId="1471"/>
    <cellStyle name="Обычный 3 2 9" xfId="1472"/>
    <cellStyle name="Обычный 3 3" xfId="1473"/>
    <cellStyle name="Обычный 3 3 10" xfId="1474"/>
    <cellStyle name="Обычный 3 3 11" xfId="1475"/>
    <cellStyle name="Обычный 3 3 12" xfId="1476"/>
    <cellStyle name="Обычный 3 3 13" xfId="1477"/>
    <cellStyle name="Обычный 3 3 2" xfId="1478"/>
    <cellStyle name="Обычный 3 3 3" xfId="1479"/>
    <cellStyle name="Обычный 3 3 4" xfId="1480"/>
    <cellStyle name="Обычный 3 3 5" xfId="1481"/>
    <cellStyle name="Обычный 3 3 6" xfId="1482"/>
    <cellStyle name="Обычный 3 3 7" xfId="1483"/>
    <cellStyle name="Обычный 3 3 8" xfId="1484"/>
    <cellStyle name="Обычный 3 3 9" xfId="1485"/>
    <cellStyle name="Обычный 3 4" xfId="1486"/>
    <cellStyle name="Обычный 3 4 10" xfId="1487"/>
    <cellStyle name="Обычный 3 4 11" xfId="1488"/>
    <cellStyle name="Обычный 3 4 12" xfId="1489"/>
    <cellStyle name="Обычный 3 4 2" xfId="1490"/>
    <cellStyle name="Обычный 3 4 3" xfId="1491"/>
    <cellStyle name="Обычный 3 4 4" xfId="1492"/>
    <cellStyle name="Обычный 3 4 5" xfId="1493"/>
    <cellStyle name="Обычный 3 4 6" xfId="1494"/>
    <cellStyle name="Обычный 3 4 7" xfId="1495"/>
    <cellStyle name="Обычный 3 4 8" xfId="1496"/>
    <cellStyle name="Обычный 3 4 9" xfId="1497"/>
    <cellStyle name="Обычный 3 5" xfId="1498"/>
    <cellStyle name="Обычный 3 5 2" xfId="1499"/>
    <cellStyle name="Обычный 3 5 3" xfId="1500"/>
    <cellStyle name="Обычный 3 6" xfId="1501"/>
    <cellStyle name="Обычный 3 7" xfId="1502"/>
    <cellStyle name="Обычный 3 8" xfId="1503"/>
    <cellStyle name="Обычный 3_анализ ЗП по ОГУ за 2013 год" xfId="1504"/>
    <cellStyle name="Обычный 30" xfId="1505"/>
    <cellStyle name="Обычный 31" xfId="1506"/>
    <cellStyle name="Обычный 32" xfId="1507"/>
    <cellStyle name="Обычный 33" xfId="1508"/>
    <cellStyle name="Обычный 34" xfId="1509"/>
    <cellStyle name="Обычный 35" xfId="1510"/>
    <cellStyle name="Обычный 36" xfId="1511"/>
    <cellStyle name="Обычный 37" xfId="1512"/>
    <cellStyle name="Обычный 38" xfId="1513"/>
    <cellStyle name="Обычный 39" xfId="1514"/>
    <cellStyle name="Обычный 4" xfId="33"/>
    <cellStyle name="Обычный 4 10" xfId="1515"/>
    <cellStyle name="Обычный 4 11" xfId="1516"/>
    <cellStyle name="Обычный 4 12" xfId="1517"/>
    <cellStyle name="Обычный 4 13" xfId="1518"/>
    <cellStyle name="Обычный 4 14" xfId="1519"/>
    <cellStyle name="Обычный 4 15" xfId="1520"/>
    <cellStyle name="Обычный 4 16" xfId="1521"/>
    <cellStyle name="Обычный 4 17" xfId="1522"/>
    <cellStyle name="Обычный 4 18" xfId="1523"/>
    <cellStyle name="Обычный 4 19" xfId="1524"/>
    <cellStyle name="Обычный 4 2" xfId="1525"/>
    <cellStyle name="Обычный 4 2 2" xfId="1526"/>
    <cellStyle name="Обычный 4 2 3" xfId="1527"/>
    <cellStyle name="Обычный 4 2 4" xfId="1528"/>
    <cellStyle name="Обычный 4 2 5" xfId="1529"/>
    <cellStyle name="Обычный 4 20" xfId="1530"/>
    <cellStyle name="Обычный 4 3" xfId="1531"/>
    <cellStyle name="Обычный 4 3 2" xfId="1532"/>
    <cellStyle name="Обычный 4 3 3" xfId="1533"/>
    <cellStyle name="Обычный 4 3 4" xfId="1534"/>
    <cellStyle name="Обычный 4 3 5" xfId="1535"/>
    <cellStyle name="Обычный 4 3 6" xfId="1536"/>
    <cellStyle name="Обычный 4 3 7" xfId="1537"/>
    <cellStyle name="Обычный 4 4" xfId="1538"/>
    <cellStyle name="Обычный 4 4 2" xfId="1539"/>
    <cellStyle name="Обычный 4 5" xfId="1540"/>
    <cellStyle name="Обычный 4 6" xfId="1541"/>
    <cellStyle name="Обычный 4 7" xfId="1542"/>
    <cellStyle name="Обычный 4 8" xfId="1543"/>
    <cellStyle name="Обычный 4 9" xfId="1544"/>
    <cellStyle name="Обычный 4_ДК_Орел_социальные работники 2" xfId="1545"/>
    <cellStyle name="Обычный 40" xfId="1546"/>
    <cellStyle name="Обычный 41" xfId="1547"/>
    <cellStyle name="Обычный 42" xfId="1548"/>
    <cellStyle name="Обычный 43" xfId="1549"/>
    <cellStyle name="Обычный 44" xfId="1550"/>
    <cellStyle name="Обычный 45" xfId="1551"/>
    <cellStyle name="Обычный 46" xfId="1552"/>
    <cellStyle name="Обычный 47" xfId="1553"/>
    <cellStyle name="Обычный 48" xfId="1554"/>
    <cellStyle name="Обычный 49" xfId="1555"/>
    <cellStyle name="Обычный 5" xfId="35"/>
    <cellStyle name="Обычный 5 10" xfId="1556"/>
    <cellStyle name="Обычный 5 11" xfId="1557"/>
    <cellStyle name="Обычный 5 12" xfId="1558"/>
    <cellStyle name="Обычный 5 13" xfId="1559"/>
    <cellStyle name="Обычный 5 2" xfId="1560"/>
    <cellStyle name="Обычный 5 2 2" xfId="1561"/>
    <cellStyle name="Обычный 5 2 2 2" xfId="1562"/>
    <cellStyle name="Обычный 5 2 2_ДК_Орел_социальные работники" xfId="1563"/>
    <cellStyle name="Обычный 5 2 3" xfId="1564"/>
    <cellStyle name="Обычный 5 2 4" xfId="1565"/>
    <cellStyle name="Обычный 5 2 5" xfId="1566"/>
    <cellStyle name="Обычный 5 2 6" xfId="1567"/>
    <cellStyle name="Обычный 5 2 7" xfId="1568"/>
    <cellStyle name="Обычный 5 2_ДК_Орел_социальные работники" xfId="1569"/>
    <cellStyle name="Обычный 5 3" xfId="1570"/>
    <cellStyle name="Обычный 5 3 2" xfId="1571"/>
    <cellStyle name="Обычный 5 3 2 2" xfId="1572"/>
    <cellStyle name="Обычный 5 3 2_ДК_Орел_социальные работники" xfId="1573"/>
    <cellStyle name="Обычный 5 3 3" xfId="1574"/>
    <cellStyle name="Обычный 5 3 4" xfId="1575"/>
    <cellStyle name="Обычный 5 3 5" xfId="1576"/>
    <cellStyle name="Обычный 5 3 6" xfId="1577"/>
    <cellStyle name="Обычный 5 3 7" xfId="1578"/>
    <cellStyle name="Обычный 5 3_ДК_Орел_социальные работники" xfId="1579"/>
    <cellStyle name="Обычный 5 4" xfId="1580"/>
    <cellStyle name="Обычный 5 4 2" xfId="1581"/>
    <cellStyle name="Обычный 5 4 2 2" xfId="1582"/>
    <cellStyle name="Обычный 5 4 2_ДК_Орел_социальные работники" xfId="1583"/>
    <cellStyle name="Обычный 5 4 3" xfId="1584"/>
    <cellStyle name="Обычный 5 4 4" xfId="1585"/>
    <cellStyle name="Обычный 5 4 5" xfId="1586"/>
    <cellStyle name="Обычный 5 4 6" xfId="1587"/>
    <cellStyle name="Обычный 5 4 7" xfId="1588"/>
    <cellStyle name="Обычный 5 4_ДК_Орел_социальные работники" xfId="1589"/>
    <cellStyle name="Обычный 5 5" xfId="1590"/>
    <cellStyle name="Обычный 5 5 2" xfId="1591"/>
    <cellStyle name="Обычный 5 5_ДК_Орел_социальные работники" xfId="1592"/>
    <cellStyle name="Обычный 5 6" xfId="1593"/>
    <cellStyle name="Обычный 5 7" xfId="1594"/>
    <cellStyle name="Обычный 5 8" xfId="1595"/>
    <cellStyle name="Обычный 5 9" xfId="1596"/>
    <cellStyle name="Обычный 5_ДК_Орел_социальные работники" xfId="1597"/>
    <cellStyle name="Обычный 50" xfId="1598"/>
    <cellStyle name="Обычный 51" xfId="1599"/>
    <cellStyle name="Обычный 52" xfId="1600"/>
    <cellStyle name="Обычный 53" xfId="1601"/>
    <cellStyle name="Обычный 54" xfId="1602"/>
    <cellStyle name="Обычный 55" xfId="1603"/>
    <cellStyle name="Обычный 56" xfId="1604"/>
    <cellStyle name="Обычный 57" xfId="1605"/>
    <cellStyle name="Обычный 58" xfId="1606"/>
    <cellStyle name="Обычный 59" xfId="1607"/>
    <cellStyle name="Обычный 6" xfId="1608"/>
    <cellStyle name="Обычный 6 10" xfId="1609"/>
    <cellStyle name="Обычный 6 11" xfId="1610"/>
    <cellStyle name="Обычный 6 12" xfId="1611"/>
    <cellStyle name="Обычный 6 13" xfId="1612"/>
    <cellStyle name="Обычный 6 2" xfId="1613"/>
    <cellStyle name="Обычный 6 2 2" xfId="1614"/>
    <cellStyle name="Обычный 6 2 3" xfId="1615"/>
    <cellStyle name="Обычный 6 3" xfId="1616"/>
    <cellStyle name="Обычный 6 4" xfId="1617"/>
    <cellStyle name="Обычный 6 5" xfId="1618"/>
    <cellStyle name="Обычный 6 6" xfId="1619"/>
    <cellStyle name="Обычный 6 7" xfId="1620"/>
    <cellStyle name="Обычный 6 8" xfId="1621"/>
    <cellStyle name="Обычный 6 9" xfId="1622"/>
    <cellStyle name="Обычный 60" xfId="1623"/>
    <cellStyle name="Обычный 61" xfId="1624"/>
    <cellStyle name="Обычный 62" xfId="1625"/>
    <cellStyle name="Обычный 63" xfId="1626"/>
    <cellStyle name="Обычный 64" xfId="1627"/>
    <cellStyle name="Обычный 65" xfId="1628"/>
    <cellStyle name="Обычный 66" xfId="1629"/>
    <cellStyle name="Обычный 67" xfId="1630"/>
    <cellStyle name="Обычный 68" xfId="1631"/>
    <cellStyle name="Обычный 69" xfId="1632"/>
    <cellStyle name="Обычный 7" xfId="1633"/>
    <cellStyle name="Обычный 7 10" xfId="1634"/>
    <cellStyle name="Обычный 7 11" xfId="1635"/>
    <cellStyle name="Обычный 7 12" xfId="1636"/>
    <cellStyle name="Обычный 7 2" xfId="1637"/>
    <cellStyle name="Обычный 7 2 2" xfId="1638"/>
    <cellStyle name="Обычный 7 3" xfId="1639"/>
    <cellStyle name="Обычный 7 4" xfId="1640"/>
    <cellStyle name="Обычный 7 5" xfId="1641"/>
    <cellStyle name="Обычный 7 6" xfId="1642"/>
    <cellStyle name="Обычный 7 7" xfId="1643"/>
    <cellStyle name="Обычный 7 8" xfId="1644"/>
    <cellStyle name="Обычный 7 9" xfId="1645"/>
    <cellStyle name="Обычный 7_касса2012" xfId="1646"/>
    <cellStyle name="Обычный 70" xfId="1647"/>
    <cellStyle name="Обычный 71" xfId="1648"/>
    <cellStyle name="Обычный 72" xfId="1649"/>
    <cellStyle name="Обычный 73" xfId="1650"/>
    <cellStyle name="Обычный 74" xfId="1651"/>
    <cellStyle name="Обычный 75" xfId="1652"/>
    <cellStyle name="Обычный 76" xfId="1653"/>
    <cellStyle name="Обычный 77" xfId="1654"/>
    <cellStyle name="Обычный 78" xfId="1655"/>
    <cellStyle name="Обычный 79" xfId="1656"/>
    <cellStyle name="Обычный 8" xfId="1657"/>
    <cellStyle name="Обычный 8 10" xfId="1658"/>
    <cellStyle name="Обычный 8 11" xfId="1659"/>
    <cellStyle name="Обычный 8 12" xfId="1660"/>
    <cellStyle name="Обычный 8 13" xfId="1661"/>
    <cellStyle name="Обычный 8 2" xfId="1662"/>
    <cellStyle name="Обычный 8 2 2" xfId="1663"/>
    <cellStyle name="Обычный 8 3" xfId="1664"/>
    <cellStyle name="Обычный 8 4" xfId="1665"/>
    <cellStyle name="Обычный 8 5" xfId="1666"/>
    <cellStyle name="Обычный 8 6" xfId="1667"/>
    <cellStyle name="Обычный 8 7" xfId="1668"/>
    <cellStyle name="Обычный 8 8" xfId="1669"/>
    <cellStyle name="Обычный 8 9" xfId="1670"/>
    <cellStyle name="Обычный 8_касса2012" xfId="1671"/>
    <cellStyle name="Обычный 80" xfId="1672"/>
    <cellStyle name="Обычный 81" xfId="1673"/>
    <cellStyle name="Обычный 82" xfId="1674"/>
    <cellStyle name="Обычный 83" xfId="1675"/>
    <cellStyle name="Обычный 84" xfId="1676"/>
    <cellStyle name="Обычный 85" xfId="1677"/>
    <cellStyle name="Обычный 86" xfId="1678"/>
    <cellStyle name="Обычный 87" xfId="1679"/>
    <cellStyle name="Обычный 88" xfId="1680"/>
    <cellStyle name="Обычный 89" xfId="1681"/>
    <cellStyle name="Обычный 9" xfId="1682"/>
    <cellStyle name="Обычный 9 10" xfId="1683"/>
    <cellStyle name="Обычный 9 11" xfId="1684"/>
    <cellStyle name="Обычный 9 12" xfId="1685"/>
    <cellStyle name="Обычный 9 2" xfId="1686"/>
    <cellStyle name="Обычный 9 2 2" xfId="1687"/>
    <cellStyle name="Обычный 9 3" xfId="1688"/>
    <cellStyle name="Обычный 9 4" xfId="1689"/>
    <cellStyle name="Обычный 9 5" xfId="1690"/>
    <cellStyle name="Обычный 9 6" xfId="1691"/>
    <cellStyle name="Обычный 9 7" xfId="1692"/>
    <cellStyle name="Обычный 9 8" xfId="1693"/>
    <cellStyle name="Обычный 9 9" xfId="1694"/>
    <cellStyle name="Обычный 9_касса2012" xfId="1695"/>
    <cellStyle name="Обычный 90" xfId="1696"/>
    <cellStyle name="Обычный 91" xfId="1697"/>
    <cellStyle name="Обычный 92" xfId="1698"/>
    <cellStyle name="Обычный 93" xfId="1699"/>
    <cellStyle name="Обычный 94" xfId="1700"/>
    <cellStyle name="Обычный 95" xfId="1701"/>
    <cellStyle name="Обычный 96" xfId="1702"/>
    <cellStyle name="Обычный 97" xfId="1703"/>
    <cellStyle name="Обычный 98" xfId="1704"/>
    <cellStyle name="Обычный 99" xfId="1705"/>
    <cellStyle name="Обычный_!!!!!!!!!!!!!ФОРМА 2" xfId="47"/>
    <cellStyle name="Отдельная ячейка" xfId="1706"/>
    <cellStyle name="Отдельная ячейка - константа" xfId="1707"/>
    <cellStyle name="Отдельная ячейка - константа [печать]" xfId="1708"/>
    <cellStyle name="Отдельная ячейка - константа [печать] 2" xfId="1709"/>
    <cellStyle name="Отдельная ячейка [печать]" xfId="1710"/>
    <cellStyle name="Отдельная ячейка [печать] 2" xfId="1711"/>
    <cellStyle name="Отдельная ячейка-результат" xfId="1712"/>
    <cellStyle name="Отдельная ячейка-результат [печать]" xfId="1713"/>
    <cellStyle name="Отдельная ячейка-результат [печать] 2" xfId="1714"/>
    <cellStyle name="Плохой 2" xfId="1715"/>
    <cellStyle name="Плохой 2 10" xfId="1716"/>
    <cellStyle name="Плохой 2 11" xfId="1717"/>
    <cellStyle name="Плохой 2 12" xfId="1718"/>
    <cellStyle name="Плохой 2 2" xfId="1719"/>
    <cellStyle name="Плохой 2 3" xfId="1720"/>
    <cellStyle name="Плохой 2 4" xfId="1721"/>
    <cellStyle name="Плохой 2 5" xfId="1722"/>
    <cellStyle name="Плохой 2 6" xfId="1723"/>
    <cellStyle name="Плохой 2 7" xfId="1724"/>
    <cellStyle name="Плохой 2 8" xfId="1725"/>
    <cellStyle name="Плохой 2 9" xfId="1726"/>
    <cellStyle name="Плохой 2_касса2012" xfId="1727"/>
    <cellStyle name="Плохой 3" xfId="1728"/>
    <cellStyle name="Плохой 4" xfId="1729"/>
    <cellStyle name="Плохой 5" xfId="1730"/>
    <cellStyle name="Плохой 6" xfId="1731"/>
    <cellStyle name="Пояснение 2" xfId="1732"/>
    <cellStyle name="Пояснение 2 10" xfId="1733"/>
    <cellStyle name="Пояснение 2 11" xfId="1734"/>
    <cellStyle name="Пояснение 2 2" xfId="1735"/>
    <cellStyle name="Пояснение 2 3" xfId="1736"/>
    <cellStyle name="Пояснение 2 4" xfId="1737"/>
    <cellStyle name="Пояснение 2 5" xfId="1738"/>
    <cellStyle name="Пояснение 2 6" xfId="1739"/>
    <cellStyle name="Пояснение 2 7" xfId="1740"/>
    <cellStyle name="Пояснение 2 8" xfId="1741"/>
    <cellStyle name="Пояснение 2 9" xfId="1742"/>
    <cellStyle name="Пояснение 2_касса2012" xfId="1743"/>
    <cellStyle name="Пояснение 3" xfId="1744"/>
    <cellStyle name="Пояснение 4" xfId="1745"/>
    <cellStyle name="Пояснение 5" xfId="1746"/>
    <cellStyle name="Пояснение 6" xfId="1747"/>
    <cellStyle name="Примечание 10" xfId="1748"/>
    <cellStyle name="Примечание 11" xfId="1749"/>
    <cellStyle name="Примечание 2" xfId="1750"/>
    <cellStyle name="Примечание 2 10" xfId="1751"/>
    <cellStyle name="Примечание 2 10 2" xfId="1752"/>
    <cellStyle name="Примечание 2 10 3" xfId="1753"/>
    <cellStyle name="Примечание 2 10 4" xfId="1754"/>
    <cellStyle name="Примечание 2 10 5" xfId="1755"/>
    <cellStyle name="Примечание 2 11" xfId="1756"/>
    <cellStyle name="Примечание 2 11 2" xfId="1757"/>
    <cellStyle name="Примечание 2 11 3" xfId="1758"/>
    <cellStyle name="Примечание 2 11 4" xfId="1759"/>
    <cellStyle name="Примечание 2 11 5" xfId="1760"/>
    <cellStyle name="Примечание 2 12" xfId="1761"/>
    <cellStyle name="Примечание 2 13" xfId="1762"/>
    <cellStyle name="Примечание 2 14" xfId="1763"/>
    <cellStyle name="Примечание 2 15" xfId="1764"/>
    <cellStyle name="Примечание 2 16" xfId="1765"/>
    <cellStyle name="Примечание 2 17" xfId="1766"/>
    <cellStyle name="Примечание 2 2" xfId="1767"/>
    <cellStyle name="Примечание 2 2 2" xfId="1768"/>
    <cellStyle name="Примечание 2 2 3" xfId="1769"/>
    <cellStyle name="Примечание 2 2 4" xfId="1770"/>
    <cellStyle name="Примечание 2 2 5" xfId="1771"/>
    <cellStyle name="Примечание 2 3" xfId="1772"/>
    <cellStyle name="Примечание 2 3 2" xfId="1773"/>
    <cellStyle name="Примечание 2 3 3" xfId="1774"/>
    <cellStyle name="Примечание 2 3 4" xfId="1775"/>
    <cellStyle name="Примечание 2 3 5" xfId="1776"/>
    <cellStyle name="Примечание 2 4" xfId="1777"/>
    <cellStyle name="Примечание 2 4 2" xfId="1778"/>
    <cellStyle name="Примечание 2 4 3" xfId="1779"/>
    <cellStyle name="Примечание 2 4 4" xfId="1780"/>
    <cellStyle name="Примечание 2 4 5" xfId="1781"/>
    <cellStyle name="Примечание 2 5" xfId="1782"/>
    <cellStyle name="Примечание 2 5 2" xfId="1783"/>
    <cellStyle name="Примечание 2 5 3" xfId="1784"/>
    <cellStyle name="Примечание 2 5 4" xfId="1785"/>
    <cellStyle name="Примечание 2 5 5" xfId="1786"/>
    <cellStyle name="Примечание 2 6" xfId="1787"/>
    <cellStyle name="Примечание 2 6 2" xfId="1788"/>
    <cellStyle name="Примечание 2 6 3" xfId="1789"/>
    <cellStyle name="Примечание 2 6 4" xfId="1790"/>
    <cellStyle name="Примечание 2 6 5" xfId="1791"/>
    <cellStyle name="Примечание 2 7" xfId="1792"/>
    <cellStyle name="Примечание 2 7 2" xfId="1793"/>
    <cellStyle name="Примечание 2 7 3" xfId="1794"/>
    <cellStyle name="Примечание 2 7 4" xfId="1795"/>
    <cellStyle name="Примечание 2 7 5" xfId="1796"/>
    <cellStyle name="Примечание 2 8" xfId="1797"/>
    <cellStyle name="Примечание 2 8 2" xfId="1798"/>
    <cellStyle name="Примечание 2 8 3" xfId="1799"/>
    <cellStyle name="Примечание 2 8 4" xfId="1800"/>
    <cellStyle name="Примечание 2 8 5" xfId="1801"/>
    <cellStyle name="Примечание 2 9" xfId="1802"/>
    <cellStyle name="Примечание 2 9 2" xfId="1803"/>
    <cellStyle name="Примечание 2 9 3" xfId="1804"/>
    <cellStyle name="Примечание 2 9 4" xfId="1805"/>
    <cellStyle name="Примечание 2 9 5" xfId="1806"/>
    <cellStyle name="Примечание 2_касса2012" xfId="1807"/>
    <cellStyle name="Примечание 3" xfId="1808"/>
    <cellStyle name="Примечание 3 2" xfId="1809"/>
    <cellStyle name="Примечание 3 2 2" xfId="1810"/>
    <cellStyle name="Примечание 3 3" xfId="1811"/>
    <cellStyle name="Примечание 4" xfId="1812"/>
    <cellStyle name="Примечание 5" xfId="1813"/>
    <cellStyle name="Примечание 6" xfId="1814"/>
    <cellStyle name="Примечание 7" xfId="1815"/>
    <cellStyle name="Примечание 8" xfId="1816"/>
    <cellStyle name="Примечание 9" xfId="1817"/>
    <cellStyle name="Процентный" xfId="38" builtinId="5"/>
    <cellStyle name="Процентный 2" xfId="1818"/>
    <cellStyle name="Процентный 2 2" xfId="1819"/>
    <cellStyle name="Процентный 2 3" xfId="1820"/>
    <cellStyle name="Процентный 3" xfId="1821"/>
    <cellStyle name="Процентный 3 2" xfId="1822"/>
    <cellStyle name="Процентный 4" xfId="1823"/>
    <cellStyle name="Процентный 5" xfId="1824"/>
    <cellStyle name="Процентный 6" xfId="1825"/>
    <cellStyle name="Процентный 7" xfId="1826"/>
    <cellStyle name="Процентный 8" xfId="1827"/>
    <cellStyle name="Свойства элементов измерения" xfId="1828"/>
    <cellStyle name="Свойства элементов измерения [печать]" xfId="1829"/>
    <cellStyle name="Свойства элементов измерения [печать] 2" xfId="1830"/>
    <cellStyle name="Свойства элементов измерения 2" xfId="1831"/>
    <cellStyle name="Связанная ячейка 2" xfId="1832"/>
    <cellStyle name="Связанная ячейка 2 10" xfId="1833"/>
    <cellStyle name="Связанная ячейка 2 11" xfId="1834"/>
    <cellStyle name="Связанная ячейка 2 2" xfId="1835"/>
    <cellStyle name="Связанная ячейка 2 3" xfId="1836"/>
    <cellStyle name="Связанная ячейка 2 4" xfId="1837"/>
    <cellStyle name="Связанная ячейка 2 5" xfId="1838"/>
    <cellStyle name="Связанная ячейка 2 6" xfId="37"/>
    <cellStyle name="Связанная ячейка 2 7" xfId="1839"/>
    <cellStyle name="Связанная ячейка 2 8" xfId="1840"/>
    <cellStyle name="Связанная ячейка 2 9" xfId="1841"/>
    <cellStyle name="Связанная ячейка 2_касса2012" xfId="1842"/>
    <cellStyle name="Связанная ячейка 3" xfId="1843"/>
    <cellStyle name="Связанная ячейка 4" xfId="1844"/>
    <cellStyle name="Связанная ячейка 5" xfId="1845"/>
    <cellStyle name="Связанная ячейка 6" xfId="1846"/>
    <cellStyle name="Стиль 1" xfId="1847"/>
    <cellStyle name="Стиль 1 2" xfId="1848"/>
    <cellStyle name="Стиль 1 3" xfId="1849"/>
    <cellStyle name="Текст предупреждения 2" xfId="1850"/>
    <cellStyle name="Текст предупреждения 2 10" xfId="1851"/>
    <cellStyle name="Текст предупреждения 2 11" xfId="1852"/>
    <cellStyle name="Текст предупреждения 2 12" xfId="1853"/>
    <cellStyle name="Текст предупреждения 2 2" xfId="1854"/>
    <cellStyle name="Текст предупреждения 2 3" xfId="1855"/>
    <cellStyle name="Текст предупреждения 2 4" xfId="1856"/>
    <cellStyle name="Текст предупреждения 2 5" xfId="1857"/>
    <cellStyle name="Текст предупреждения 2 6" xfId="1858"/>
    <cellStyle name="Текст предупреждения 2 7" xfId="1859"/>
    <cellStyle name="Текст предупреждения 2 8" xfId="1860"/>
    <cellStyle name="Текст предупреждения 2 9" xfId="1861"/>
    <cellStyle name="Текст предупреждения 2_касса2012" xfId="1862"/>
    <cellStyle name="Текст предупреждения 3" xfId="1863"/>
    <cellStyle name="Текст предупреждения 4" xfId="1864"/>
    <cellStyle name="Текст предупреждения 5" xfId="1865"/>
    <cellStyle name="Текст предупреждения 6" xfId="1866"/>
    <cellStyle name="Финансовый" xfId="1" builtinId="3"/>
    <cellStyle name="Финансовый 10" xfId="1867"/>
    <cellStyle name="Финансовый 11" xfId="1868"/>
    <cellStyle name="Финансовый 12" xfId="1869"/>
    <cellStyle name="Финансовый 2" xfId="34"/>
    <cellStyle name="Финансовый 2 2" xfId="1870"/>
    <cellStyle name="Финансовый 2 3" xfId="1871"/>
    <cellStyle name="Финансовый 2 4" xfId="1872"/>
    <cellStyle name="Финансовый 2 5" xfId="1873"/>
    <cellStyle name="Финансовый 2 6" xfId="1874"/>
    <cellStyle name="Финансовый 3" xfId="39"/>
    <cellStyle name="Финансовый 3 10" xfId="1875"/>
    <cellStyle name="Финансовый 3 2" xfId="42"/>
    <cellStyle name="Финансовый 3 2 2" xfId="43"/>
    <cellStyle name="Финансовый 3 2 2 2" xfId="45"/>
    <cellStyle name="Финансовый 3 2 2 3" xfId="48"/>
    <cellStyle name="Финансовый 3 2 3" xfId="1876"/>
    <cellStyle name="Финансовый 3 2 4" xfId="1877"/>
    <cellStyle name="Финансовый 3 3" xfId="1878"/>
    <cellStyle name="Финансовый 3 3 2" xfId="1879"/>
    <cellStyle name="Финансовый 3 3 2 2" xfId="40"/>
    <cellStyle name="Финансовый 3 3 2 2 2" xfId="46"/>
    <cellStyle name="Финансовый 3 3 2 3" xfId="1880"/>
    <cellStyle name="Финансовый 3 3 3" xfId="1881"/>
    <cellStyle name="Финансовый 3 3 3 2" xfId="1882"/>
    <cellStyle name="Финансовый 3 3 4" xfId="1883"/>
    <cellStyle name="Финансовый 3 3 4 2" xfId="1884"/>
    <cellStyle name="Финансовый 3 3 5" xfId="1885"/>
    <cellStyle name="Финансовый 3 3 5 2" xfId="1886"/>
    <cellStyle name="Финансовый 3 3 6" xfId="1887"/>
    <cellStyle name="Финансовый 3 3 6 2" xfId="1888"/>
    <cellStyle name="Финансовый 3 3 7" xfId="1889"/>
    <cellStyle name="Финансовый 3 4" xfId="1890"/>
    <cellStyle name="Финансовый 3 4 2" xfId="1891"/>
    <cellStyle name="Финансовый 3 4 2 2" xfId="1892"/>
    <cellStyle name="Финансовый 3 4 3" xfId="1893"/>
    <cellStyle name="Финансовый 3 5" xfId="1894"/>
    <cellStyle name="Финансовый 3 5 2" xfId="1895"/>
    <cellStyle name="Финансовый 3 6" xfId="1896"/>
    <cellStyle name="Финансовый 3 6 2" xfId="1897"/>
    <cellStyle name="Финансовый 3 7" xfId="1898"/>
    <cellStyle name="Финансовый 3 7 2" xfId="1899"/>
    <cellStyle name="Финансовый 3 8" xfId="1900"/>
    <cellStyle name="Финансовый 3 9" xfId="1901"/>
    <cellStyle name="Финансовый 4" xfId="1902"/>
    <cellStyle name="Финансовый 4 2" xfId="1903"/>
    <cellStyle name="Финансовый 4 3" xfId="1904"/>
    <cellStyle name="Финансовый 5" xfId="1905"/>
    <cellStyle name="Финансовый 6" xfId="1906"/>
    <cellStyle name="Финансовый 7" xfId="1907"/>
    <cellStyle name="Финансовый 8" xfId="1908"/>
    <cellStyle name="Финансовый 9" xfId="1909"/>
    <cellStyle name="Хороший 2" xfId="1910"/>
    <cellStyle name="Хороший 2 10" xfId="1911"/>
    <cellStyle name="Хороший 2 11" xfId="1912"/>
    <cellStyle name="Хороший 2 12" xfId="1913"/>
    <cellStyle name="Хороший 2 2" xfId="1914"/>
    <cellStyle name="Хороший 2 3" xfId="1915"/>
    <cellStyle name="Хороший 2 4" xfId="1916"/>
    <cellStyle name="Хороший 2 5" xfId="1917"/>
    <cellStyle name="Хороший 2 6" xfId="1918"/>
    <cellStyle name="Хороший 2 7" xfId="1919"/>
    <cellStyle name="Хороший 2 8" xfId="1920"/>
    <cellStyle name="Хороший 2 9" xfId="1921"/>
    <cellStyle name="Хороший 2_касса2012" xfId="1922"/>
    <cellStyle name="Хороший 3" xfId="1923"/>
    <cellStyle name="Хороший 4" xfId="1924"/>
    <cellStyle name="Хороший 5" xfId="1925"/>
    <cellStyle name="Хороший 6" xfId="1926"/>
    <cellStyle name="Элементы осей" xfId="1927"/>
    <cellStyle name="Элементы осей [печать]" xfId="1928"/>
    <cellStyle name="Элементы осей [печать] 2" xfId="1929"/>
    <cellStyle name="Элементы осей 2" xfId="19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55;&#1054;&#1044;&#1043;&#1054;&#1053;_&#1044;&#1050;%20&#1087;&#1077;&#1088;&#1077;&#1089;&#1095;&#1080;&#1090;&#1072;&#1085;&#1072;%2010&#1072;&#1087;&#1088;2014_final_&#1044;&#1040;&#1053;&#1053;&#1067;&#1045;%20&#1052;&#1047;&#1056;&#1060;_new_&#1055;&#1051;&#1070;&#1058;&#1040;%2011.04_&#1086;&#1087;&#1090;&#1080;&#1084;%20&#1085;&#1072;&#1088;%20&#1080;&#1090;&#1086;&#1075;&#1086;&#10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48;&#1088;&#1082;&#1091;&#1090;&#1089;&#1082;_&#1060;&#1054;&#105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19%20&#1075;&#1086;&#1076;/&#1087;&#1088;&#1080;&#1083;%20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2;&#1091;&#1083;&#1100;&#1090;&#1091;&#1088;&#1072;%202019/&#1047;&#1055;-&#1082;%201%20&#1082;&#1074;.2019%20&#1086;&#1090;&#109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AppData/Local/Microsoft/Windows/Temporary%20Internet%20Files/Content.Outlook/7JX7OG1A/&#1044;&#1086;&#1088;&#1086;&#1078;&#1085;&#1072;&#1103;%20&#1082;&#1072;&#1088;&#1090;&#1072;%20&#1084;&#1086;&#1080;%20&#1088;&#1072;&#1089;&#1095;&#1077;&#1090;&#1099;/&#1082;&#1091;&#1083;&#1100;&#1090;&#1091;&#1088;&#1072;/&#1082;&#1091;&#1083;&#1100;&#1090;&#1091;&#1088;&#1072;-2,%201%20&#1082;&#1074;.2014%20&#1089;&#1074;.%20&#1058;-&#1089;&#1090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76;&#1086;&#1088;.&#1082;&#1072;&#1088;&#1090;&#1072;/&#1057;&#1047;&#1055;%20&#1085;&#1072;%202015%20&#1050;&#1091;&#1083;&#1100;&#1090;&#1091;&#1088;&#1072;%20&#1074;%20&#1088;&#1072;&#1079;&#1088;&#1077;&#1079;&#1077;%20&#1102;&#1088;&#1083;&#1080;&#1094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7;&#1047;&#1055;%202019%20&#1074;%20&#1088;&#1072;&#1079;&#1088;&#1077;&#1079;&#1077;%20&#1091;&#1095;&#1088;&#1077;&#1078;&#1076;&#1077;&#1085;&#1080;&#1081;%20(&#1082;&#1091;&#1083;&#1100;&#1090;&#1091;&#1088;&#1072;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%20-%20&#1082;&#1091;&#1083;&#1100;&#1091;&#1088;&#1072;%202015/&#1047;&#1055;-&#1082;%202%20&#1082;&#1074;.%202015%20&#1086;&#1090;&#1095;&#1077;&#1090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55;&#1054;-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6;&#1073;&#1088;&#1072;&#1079;&#1086;&#1074;&#1072;&#1085;&#1080;&#1077;%202019/&#1047;&#1055;-&#1086;%201%20&#1082;&#1074;.2019%20&#1086;&#1090;&#1095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1%20&#1087;&#1086;&#1083;&#1091;&#1075;&#1086;&#1076;&#1080;&#1077;%202015%20&#1086;&#1090;&#1095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4;&#1058;&#1063;&#1045;&#1058;%20&#1087;&#1086;%20196-&#1088;&#1072;/2017/&#1057;&#1074;&#1086;&#1076;%20&#1079;&#1072;%204%20&#1082;&#1074;&#1072;&#1088;&#1090;&#1072;&#1083;%20%202017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7;&#1047;&#1055;%202019%20&#1074;%20&#1088;&#1072;&#1079;&#1088;&#1077;&#1079;&#1077;%20&#1091;&#1095;&#1088;&#1077;&#1078;&#1076;&#1077;&#1085;&#1080;&#1081;%20(&#1044;&#1055;&#1054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7;&#1055;&#105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 refreshError="1">
        <row r="3">
          <cell r="B3" t="str">
            <v>Финансово-экономическое обоснование к распоряжению Правительства Иркутской области "Об утверждении плана мероприятий ("дорожной карты") "Изменения в отраслях социальной сферты, направленные на повышение эффективности здравоохранения Иркутской области"</v>
          </cell>
        </row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Свод для согл на декабрь 2018 "/>
      <sheetName val="Свод для соглаш на апре 2019"/>
      <sheetName val="Свод для соглашения на апрель"/>
      <sheetName val="Лист1"/>
    </sheetNames>
    <sheetDataSet>
      <sheetData sheetId="0"/>
      <sheetData sheetId="1">
        <row r="134">
          <cell r="AL134">
            <v>35706.022719667621</v>
          </cell>
        </row>
        <row r="140">
          <cell r="D140">
            <v>32349.1</v>
          </cell>
          <cell r="AK140">
            <v>143.30000000000001</v>
          </cell>
          <cell r="AL140">
            <v>33742.008535044435</v>
          </cell>
        </row>
        <row r="146">
          <cell r="D146">
            <v>33434.9</v>
          </cell>
          <cell r="AK146">
            <v>49.5</v>
          </cell>
          <cell r="AL146">
            <v>34589.352797308464</v>
          </cell>
        </row>
        <row r="152">
          <cell r="D152">
            <v>28192.2</v>
          </cell>
          <cell r="AK152">
            <v>150.30000000000001</v>
          </cell>
          <cell r="AL152">
            <v>28334.005838292189</v>
          </cell>
        </row>
        <row r="158">
          <cell r="D158">
            <v>31027.9</v>
          </cell>
          <cell r="AK158">
            <v>69.099999999999994</v>
          </cell>
          <cell r="AL158">
            <v>32098.755199037121</v>
          </cell>
        </row>
        <row r="164">
          <cell r="D164">
            <v>38993.300000000003</v>
          </cell>
          <cell r="AK164">
            <v>142.30000000000001</v>
          </cell>
          <cell r="AL164">
            <v>39770.553008443501</v>
          </cell>
        </row>
        <row r="170">
          <cell r="D170">
            <v>31034.9</v>
          </cell>
          <cell r="AK170">
            <v>106.8</v>
          </cell>
          <cell r="AL170">
            <v>32022.172642029895</v>
          </cell>
        </row>
        <row r="176">
          <cell r="D176">
            <v>34090.699999999997</v>
          </cell>
          <cell r="AK176">
            <v>61.5</v>
          </cell>
          <cell r="AL176">
            <v>34373.796989502101</v>
          </cell>
        </row>
        <row r="182">
          <cell r="D182">
            <v>33635.599999999999</v>
          </cell>
          <cell r="AK182">
            <v>83.800000000000011</v>
          </cell>
          <cell r="AL182">
            <v>35094.375372140865</v>
          </cell>
        </row>
        <row r="188">
          <cell r="D188">
            <v>28018.9</v>
          </cell>
          <cell r="AK188">
            <v>13.8</v>
          </cell>
          <cell r="AL188">
            <v>32262.285867862607</v>
          </cell>
        </row>
        <row r="194">
          <cell r="D194">
            <v>28165.3</v>
          </cell>
          <cell r="AK194">
            <v>9.8000000000000007</v>
          </cell>
          <cell r="AL194">
            <v>33503.497277883573</v>
          </cell>
        </row>
        <row r="200">
          <cell r="D200">
            <v>26460.1</v>
          </cell>
          <cell r="AK200">
            <v>13.7</v>
          </cell>
          <cell r="AL200">
            <v>26958.992375577222</v>
          </cell>
        </row>
        <row r="206">
          <cell r="D206">
            <v>57732.5</v>
          </cell>
          <cell r="AK206">
            <v>163.1</v>
          </cell>
          <cell r="AL206">
            <v>59253.717483041692</v>
          </cell>
        </row>
        <row r="212">
          <cell r="D212">
            <v>33404.300000000003</v>
          </cell>
          <cell r="AK212">
            <v>69.5</v>
          </cell>
          <cell r="AL212">
            <v>36627.099075093683</v>
          </cell>
        </row>
        <row r="218">
          <cell r="D218">
            <v>36176.6</v>
          </cell>
          <cell r="AK218">
            <v>40</v>
          </cell>
          <cell r="AL218">
            <v>38710.36398092439</v>
          </cell>
        </row>
        <row r="224">
          <cell r="AL224">
            <v>37670.7693962228</v>
          </cell>
        </row>
        <row r="230">
          <cell r="AL230">
            <v>36292.431954155931</v>
          </cell>
        </row>
        <row r="236">
          <cell r="D236">
            <v>32965.5</v>
          </cell>
          <cell r="AK236">
            <v>13.6</v>
          </cell>
          <cell r="AL236">
            <v>37553.495564892619</v>
          </cell>
        </row>
        <row r="242">
          <cell r="D242">
            <v>33572</v>
          </cell>
          <cell r="AL242">
            <v>36297.000051616516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"/>
      <sheetName val="1.12"/>
      <sheetName val="Свод КиИ"/>
      <sheetName val="Свод ЗП-к"/>
      <sheetName val="СЗП"/>
      <sheetName val="Дк"/>
      <sheetName val="УК расш(к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9">
          <cell r="F9">
            <v>143.30000000000001</v>
          </cell>
          <cell r="Q9">
            <v>31720.865317515701</v>
          </cell>
        </row>
        <row r="10">
          <cell r="F10">
            <v>49.2</v>
          </cell>
          <cell r="Q10">
            <v>31986.449864498649</v>
          </cell>
        </row>
        <row r="11">
          <cell r="F11">
            <v>88.699999999999989</v>
          </cell>
          <cell r="Q11">
            <v>33717.02367531004</v>
          </cell>
        </row>
        <row r="12">
          <cell r="F12">
            <v>13.8</v>
          </cell>
          <cell r="Q12">
            <v>28026.570048309179</v>
          </cell>
        </row>
        <row r="13">
          <cell r="F13">
            <v>9.8000000000000007</v>
          </cell>
          <cell r="Q13">
            <v>28166.666666666668</v>
          </cell>
        </row>
        <row r="14">
          <cell r="F14">
            <v>13.5</v>
          </cell>
          <cell r="Q14">
            <v>26461.728395061731</v>
          </cell>
        </row>
        <row r="15">
          <cell r="F15">
            <v>150.4</v>
          </cell>
          <cell r="Q15">
            <v>27296.985815602839</v>
          </cell>
        </row>
        <row r="16">
          <cell r="F16">
            <v>69.699999999999989</v>
          </cell>
          <cell r="Q16">
            <v>29693.926351028222</v>
          </cell>
        </row>
        <row r="17">
          <cell r="F17">
            <v>144.39999999999998</v>
          </cell>
          <cell r="Q17">
            <v>38993.305632502321</v>
          </cell>
        </row>
        <row r="18">
          <cell r="F18">
            <v>102.8</v>
          </cell>
          <cell r="Q18">
            <v>32082.036316472106</v>
          </cell>
        </row>
        <row r="19">
          <cell r="F19">
            <v>61</v>
          </cell>
          <cell r="Q19">
            <v>34095.628415300547</v>
          </cell>
        </row>
        <row r="20">
          <cell r="F20">
            <v>156.6</v>
          </cell>
          <cell r="Q20">
            <v>59002.979991485736</v>
          </cell>
        </row>
        <row r="21">
          <cell r="F21">
            <v>69.5</v>
          </cell>
          <cell r="Q21">
            <v>33423.501199040766</v>
          </cell>
        </row>
        <row r="22">
          <cell r="F22">
            <v>38.799999999999997</v>
          </cell>
          <cell r="Q22">
            <v>36641.752577319596</v>
          </cell>
        </row>
        <row r="24">
          <cell r="F24">
            <v>69.8</v>
          </cell>
          <cell r="Q24">
            <v>42138.490926456543</v>
          </cell>
        </row>
        <row r="28">
          <cell r="F28">
            <v>48.8</v>
          </cell>
          <cell r="Q28">
            <v>28767.076502732241</v>
          </cell>
        </row>
        <row r="29">
          <cell r="F29">
            <v>84.4</v>
          </cell>
          <cell r="Q29">
            <v>25461.690363349131</v>
          </cell>
        </row>
        <row r="32">
          <cell r="F32">
            <v>2.2999999999999998</v>
          </cell>
          <cell r="Q32">
            <v>24681.159420289856</v>
          </cell>
        </row>
        <row r="33">
          <cell r="F33">
            <v>18.8</v>
          </cell>
          <cell r="Q33">
            <v>36375.886524822687</v>
          </cell>
        </row>
        <row r="34">
          <cell r="F34">
            <v>37.700000000000003</v>
          </cell>
          <cell r="Q34">
            <v>33786.030061892125</v>
          </cell>
        </row>
        <row r="36">
          <cell r="F36">
            <v>92.9</v>
          </cell>
          <cell r="Q36">
            <v>39487.979906709719</v>
          </cell>
        </row>
        <row r="40">
          <cell r="F40">
            <v>42.3</v>
          </cell>
          <cell r="Q40">
            <v>25442.080378250594</v>
          </cell>
        </row>
        <row r="41">
          <cell r="F41">
            <v>19.100000000000001</v>
          </cell>
          <cell r="Q41">
            <v>27565.445026178008</v>
          </cell>
        </row>
        <row r="42">
          <cell r="F42">
            <v>4</v>
          </cell>
          <cell r="Q42">
            <v>30958.333333333332</v>
          </cell>
        </row>
        <row r="43">
          <cell r="F43">
            <v>6</v>
          </cell>
          <cell r="Q43">
            <v>26500</v>
          </cell>
        </row>
        <row r="46">
          <cell r="F46">
            <v>5</v>
          </cell>
          <cell r="Q46">
            <v>23353.333333333336</v>
          </cell>
        </row>
        <row r="49">
          <cell r="F49">
            <v>45.099999999999994</v>
          </cell>
          <cell r="Q49">
            <v>41161.123429416119</v>
          </cell>
        </row>
        <row r="50">
          <cell r="F50">
            <v>31</v>
          </cell>
          <cell r="Q50">
            <v>47241.93548387097</v>
          </cell>
        </row>
        <row r="51">
          <cell r="F51">
            <v>5.4</v>
          </cell>
          <cell r="Q51">
            <v>32962.962962962964</v>
          </cell>
        </row>
        <row r="53">
          <cell r="F53">
            <v>1.7</v>
          </cell>
          <cell r="Q53">
            <v>26568.627450980392</v>
          </cell>
        </row>
        <row r="54">
          <cell r="F54">
            <v>4.4000000000000004</v>
          </cell>
          <cell r="Q54">
            <v>24340.909090909088</v>
          </cell>
        </row>
        <row r="55">
          <cell r="F55">
            <v>5.5</v>
          </cell>
          <cell r="Q55">
            <v>34363.636363636368</v>
          </cell>
        </row>
        <row r="56">
          <cell r="F56">
            <v>1.9</v>
          </cell>
          <cell r="Q56">
            <v>31421.05263157895</v>
          </cell>
        </row>
        <row r="57">
          <cell r="F57">
            <v>6.7</v>
          </cell>
          <cell r="Q57">
            <v>35736.3184079602</v>
          </cell>
        </row>
        <row r="58">
          <cell r="F58">
            <v>4.4000000000000004</v>
          </cell>
          <cell r="Q58">
            <v>31053.030303030297</v>
          </cell>
        </row>
        <row r="59">
          <cell r="F59">
            <v>8.6</v>
          </cell>
          <cell r="Q59">
            <v>41321.705426356588</v>
          </cell>
        </row>
        <row r="60">
          <cell r="F60">
            <v>4.2</v>
          </cell>
          <cell r="Q60">
            <v>27111.111111111109</v>
          </cell>
        </row>
        <row r="61">
          <cell r="F61">
            <v>3.6</v>
          </cell>
          <cell r="Q61">
            <v>25722.222222222226</v>
          </cell>
        </row>
        <row r="63">
          <cell r="F63">
            <v>5.9</v>
          </cell>
          <cell r="Q63">
            <v>40734.463276836163</v>
          </cell>
        </row>
        <row r="65">
          <cell r="F65">
            <v>44.5</v>
          </cell>
          <cell r="Q65">
            <v>28128.089887640454</v>
          </cell>
        </row>
        <row r="66">
          <cell r="F66">
            <v>23.599999999999998</v>
          </cell>
          <cell r="Q66">
            <v>30838.983050847459</v>
          </cell>
        </row>
        <row r="69">
          <cell r="F69">
            <v>138.6</v>
          </cell>
          <cell r="Q69">
            <v>31632.996632996634</v>
          </cell>
        </row>
        <row r="70">
          <cell r="F70">
            <v>64.900000000000006</v>
          </cell>
          <cell r="Q70">
            <v>34067.282999486386</v>
          </cell>
        </row>
        <row r="71">
          <cell r="F71">
            <v>4</v>
          </cell>
          <cell r="Q71">
            <v>40875</v>
          </cell>
        </row>
        <row r="73">
          <cell r="F73">
            <v>20.400000000000002</v>
          </cell>
          <cell r="Q73">
            <v>38053.921568627455</v>
          </cell>
        </row>
        <row r="74">
          <cell r="F74">
            <v>39.1</v>
          </cell>
          <cell r="Q74">
            <v>33520.886615515774</v>
          </cell>
        </row>
        <row r="76">
          <cell r="F76">
            <v>57.400000000000006</v>
          </cell>
          <cell r="Q76">
            <v>35169.570267131239</v>
          </cell>
        </row>
        <row r="77">
          <cell r="F77">
            <v>21.9</v>
          </cell>
          <cell r="Q77">
            <v>34558.599695585996</v>
          </cell>
        </row>
        <row r="80">
          <cell r="F80">
            <v>32.5</v>
          </cell>
          <cell r="Q80">
            <v>40321.025641025641</v>
          </cell>
        </row>
        <row r="81">
          <cell r="F81">
            <v>10</v>
          </cell>
          <cell r="Q81">
            <v>36673.333333333336</v>
          </cell>
        </row>
        <row r="83">
          <cell r="F83">
            <v>36</v>
          </cell>
          <cell r="Q83">
            <v>40632.407407407409</v>
          </cell>
        </row>
        <row r="85">
          <cell r="F85">
            <v>2.2999999999999998</v>
          </cell>
          <cell r="Q85">
            <v>32565.217391304352</v>
          </cell>
        </row>
        <row r="86">
          <cell r="F86">
            <v>13</v>
          </cell>
          <cell r="Q86">
            <v>33102.564102564102</v>
          </cell>
        </row>
        <row r="88">
          <cell r="F88">
            <v>34</v>
          </cell>
          <cell r="Q88">
            <v>25282.352941176472</v>
          </cell>
        </row>
        <row r="89">
          <cell r="F89">
            <v>73.699999999999989</v>
          </cell>
          <cell r="Q89">
            <v>25282.225237449122</v>
          </cell>
        </row>
        <row r="90">
          <cell r="F90">
            <v>6</v>
          </cell>
          <cell r="Q90">
            <v>25283.333333333336</v>
          </cell>
        </row>
        <row r="92">
          <cell r="F92">
            <v>16.5</v>
          </cell>
          <cell r="Q92">
            <v>35915.151515151512</v>
          </cell>
        </row>
        <row r="93">
          <cell r="F93">
            <v>30.7</v>
          </cell>
          <cell r="Q93">
            <v>31448.425624321389</v>
          </cell>
        </row>
        <row r="96">
          <cell r="F96">
            <v>53.5</v>
          </cell>
          <cell r="Q96">
            <v>28872.27414330218</v>
          </cell>
        </row>
        <row r="98">
          <cell r="F98">
            <v>8.5</v>
          </cell>
          <cell r="Q98">
            <v>20141.176470588238</v>
          </cell>
        </row>
        <row r="99">
          <cell r="F99">
            <v>14.3</v>
          </cell>
          <cell r="Q99">
            <v>26715.617715617711</v>
          </cell>
        </row>
        <row r="100">
          <cell r="F100">
            <v>3</v>
          </cell>
          <cell r="Q100">
            <v>23166.666666666668</v>
          </cell>
        </row>
        <row r="102">
          <cell r="F102">
            <v>5.8</v>
          </cell>
          <cell r="Q102">
            <v>28235.632183908048</v>
          </cell>
        </row>
        <row r="104">
          <cell r="F104">
            <v>3</v>
          </cell>
          <cell r="Q104">
            <v>30966.666666666664</v>
          </cell>
        </row>
        <row r="105">
          <cell r="F105">
            <v>15.3</v>
          </cell>
          <cell r="Q105">
            <v>24603.485838779958</v>
          </cell>
        </row>
        <row r="106">
          <cell r="F106">
            <v>2.8</v>
          </cell>
          <cell r="Q106">
            <v>27392.857142857141</v>
          </cell>
        </row>
        <row r="107">
          <cell r="F107">
            <v>8.5</v>
          </cell>
          <cell r="Q107">
            <v>27454.901960784315</v>
          </cell>
        </row>
        <row r="108">
          <cell r="F108">
            <v>7.5</v>
          </cell>
          <cell r="Q108">
            <v>33822.222222222226</v>
          </cell>
        </row>
        <row r="109">
          <cell r="F109">
            <v>10.7</v>
          </cell>
          <cell r="Q109">
            <v>23753.894080996888</v>
          </cell>
        </row>
        <row r="110">
          <cell r="F110">
            <v>2.5</v>
          </cell>
          <cell r="Q110">
            <v>18906.666666666672</v>
          </cell>
        </row>
        <row r="111">
          <cell r="F111">
            <v>18</v>
          </cell>
          <cell r="Q111">
            <v>16864.814814814818</v>
          </cell>
        </row>
        <row r="112">
          <cell r="F112">
            <v>5.4</v>
          </cell>
          <cell r="Q112">
            <v>28537.037037037036</v>
          </cell>
        </row>
        <row r="113">
          <cell r="F113">
            <v>11.6</v>
          </cell>
          <cell r="Q113">
            <v>28813.218390804595</v>
          </cell>
        </row>
        <row r="114">
          <cell r="F114">
            <v>15.2</v>
          </cell>
          <cell r="Q114">
            <v>25122.807017543859</v>
          </cell>
        </row>
        <row r="115">
          <cell r="F115">
            <v>20.5</v>
          </cell>
          <cell r="Q115">
            <v>21510.569105691058</v>
          </cell>
        </row>
        <row r="116">
          <cell r="F116">
            <v>8.5</v>
          </cell>
          <cell r="Q116">
            <v>26352.941176470591</v>
          </cell>
        </row>
        <row r="118">
          <cell r="F118">
            <v>10</v>
          </cell>
          <cell r="Q118">
            <v>21200</v>
          </cell>
        </row>
        <row r="119">
          <cell r="F119">
            <v>6</v>
          </cell>
          <cell r="Q119">
            <v>26355.555555555555</v>
          </cell>
        </row>
        <row r="122">
          <cell r="F122">
            <v>24.5</v>
          </cell>
          <cell r="Q122">
            <v>48025.850340136058</v>
          </cell>
        </row>
        <row r="123">
          <cell r="F123">
            <v>11.1</v>
          </cell>
          <cell r="Q123">
            <v>42927.927927927922</v>
          </cell>
        </row>
        <row r="124">
          <cell r="F124">
            <v>20</v>
          </cell>
          <cell r="Q124">
            <v>32446.666666666664</v>
          </cell>
        </row>
        <row r="125">
          <cell r="F125">
            <v>9</v>
          </cell>
          <cell r="Q125">
            <v>35162.962962962956</v>
          </cell>
        </row>
        <row r="126">
          <cell r="F126">
            <v>3.5</v>
          </cell>
          <cell r="Q126">
            <v>31238.095238095237</v>
          </cell>
        </row>
        <row r="128">
          <cell r="F128">
            <v>44.900000000000006</v>
          </cell>
          <cell r="Q128">
            <v>26365.256124721607</v>
          </cell>
        </row>
        <row r="129">
          <cell r="F129">
            <v>4</v>
          </cell>
          <cell r="Q129">
            <v>22533.333333333332</v>
          </cell>
        </row>
        <row r="130">
          <cell r="F130">
            <v>30.400000000000002</v>
          </cell>
          <cell r="Q130">
            <v>25292.76315789474</v>
          </cell>
        </row>
        <row r="133">
          <cell r="F133">
            <v>22.599999999999998</v>
          </cell>
          <cell r="Q133">
            <v>25026.54867256638</v>
          </cell>
        </row>
        <row r="134">
          <cell r="F134">
            <v>12.8</v>
          </cell>
          <cell r="Q134">
            <v>33861.979166666664</v>
          </cell>
        </row>
        <row r="135">
          <cell r="F135">
            <v>47.5</v>
          </cell>
          <cell r="Q135">
            <v>23729.824561403508</v>
          </cell>
        </row>
        <row r="136">
          <cell r="F136">
            <v>30.3</v>
          </cell>
          <cell r="Q136">
            <v>35548.954895489551</v>
          </cell>
        </row>
        <row r="137">
          <cell r="F137">
            <v>157.9</v>
          </cell>
          <cell r="Q137">
            <v>20209.204137639856</v>
          </cell>
        </row>
        <row r="138">
          <cell r="F138">
            <v>51.4</v>
          </cell>
          <cell r="Q138">
            <v>20643.968871595331</v>
          </cell>
        </row>
        <row r="139">
          <cell r="F139">
            <v>27.8</v>
          </cell>
          <cell r="Q139">
            <v>32142.685851318936</v>
          </cell>
        </row>
        <row r="141">
          <cell r="F141">
            <v>7</v>
          </cell>
          <cell r="Q141">
            <v>36247.619047619046</v>
          </cell>
        </row>
        <row r="142">
          <cell r="F142">
            <v>18.5</v>
          </cell>
          <cell r="Q142">
            <v>36246.846846846842</v>
          </cell>
        </row>
        <row r="143">
          <cell r="F143">
            <v>71.899999999999991</v>
          </cell>
          <cell r="Q143">
            <v>51749.188687992588</v>
          </cell>
        </row>
        <row r="147">
          <cell r="F147">
            <v>188</v>
          </cell>
          <cell r="Q147">
            <v>31121.099290780141</v>
          </cell>
        </row>
        <row r="148">
          <cell r="F148">
            <v>110.5</v>
          </cell>
          <cell r="Q148">
            <v>26481.14630467572</v>
          </cell>
        </row>
        <row r="149">
          <cell r="F149">
            <v>68.7</v>
          </cell>
          <cell r="Q149">
            <v>29356.137797185835</v>
          </cell>
        </row>
        <row r="150">
          <cell r="F150">
            <v>74.7</v>
          </cell>
          <cell r="Q150">
            <v>31148.594377510035</v>
          </cell>
        </row>
        <row r="151">
          <cell r="F151">
            <v>32.4</v>
          </cell>
          <cell r="Q151">
            <v>32531.893004115234</v>
          </cell>
        </row>
        <row r="152">
          <cell r="F152">
            <v>37.4</v>
          </cell>
          <cell r="Q152">
            <v>31685.383244206776</v>
          </cell>
        </row>
        <row r="153">
          <cell r="F153">
            <v>73.400000000000006</v>
          </cell>
          <cell r="Q153">
            <v>31153.042688465026</v>
          </cell>
        </row>
        <row r="154">
          <cell r="F154">
            <v>16.2</v>
          </cell>
          <cell r="Q154">
            <v>26767.489711934162</v>
          </cell>
        </row>
        <row r="160">
          <cell r="Q160">
            <v>31124.817994677916</v>
          </cell>
        </row>
        <row r="177">
          <cell r="F177">
            <v>14.9</v>
          </cell>
          <cell r="Q177">
            <v>34322.147651006708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Алекс"/>
      <sheetName val="Асин"/>
      <sheetName val="Бакч"/>
      <sheetName val="В-кет"/>
      <sheetName val="Зырян"/>
      <sheetName val="Карг"/>
      <sheetName val="Кож"/>
      <sheetName val="Колп"/>
      <sheetName val="Крив"/>
      <sheetName val="Молч"/>
      <sheetName val="Пар"/>
      <sheetName val="Перв"/>
      <sheetName val="Тег"/>
      <sheetName val="Томский"/>
      <sheetName val="Чаин"/>
      <sheetName val="Шег"/>
      <sheetName val="г.Томск"/>
      <sheetName val="Кедр"/>
      <sheetName val="Стреж"/>
      <sheetName val="Сев"/>
    </sheetNames>
    <sheetDataSet>
      <sheetData sheetId="0" refreshError="1">
        <row r="10">
          <cell r="D10">
            <v>16</v>
          </cell>
        </row>
        <row r="26">
          <cell r="P26" t="str">
            <v>ОГАУК "ТОДЮБ"</v>
          </cell>
        </row>
        <row r="45">
          <cell r="P45" t="str">
            <v>ОГАУК "Театр драмы"</v>
          </cell>
        </row>
        <row r="314">
          <cell r="P314" t="str">
            <v>ОГКУ ЦДНИ ТО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СЗП15 ф14 юр.л."/>
    </sheetNames>
    <sheetDataSet>
      <sheetData sheetId="0">
        <row r="4">
          <cell r="D4">
            <v>83.2</v>
          </cell>
        </row>
        <row r="6">
          <cell r="B6" t="str">
            <v>МБУ "Культурно - спортивный комплекс"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2019"/>
    </sheetNames>
    <sheetDataSet>
      <sheetData sheetId="0">
        <row r="10">
          <cell r="C10">
            <v>42134.806024087789</v>
          </cell>
          <cell r="W10">
            <v>69.400000000000006</v>
          </cell>
          <cell r="X10">
            <v>44802.707070495198</v>
          </cell>
        </row>
        <row r="20">
          <cell r="C20">
            <v>28732.101639344266</v>
          </cell>
          <cell r="W20">
            <v>48.8</v>
          </cell>
          <cell r="X20">
            <v>31585.574880464479</v>
          </cell>
        </row>
        <row r="28">
          <cell r="C28">
            <v>25088.785229067926</v>
          </cell>
          <cell r="W28">
            <v>84.4</v>
          </cell>
          <cell r="X28">
            <v>27146.499506319113</v>
          </cell>
        </row>
        <row r="46">
          <cell r="C46">
            <v>36443.820224719108</v>
          </cell>
          <cell r="W46">
            <v>17.875</v>
          </cell>
          <cell r="X46">
            <v>41964.9</v>
          </cell>
        </row>
        <row r="54">
          <cell r="C54">
            <v>24608.695652173916</v>
          </cell>
          <cell r="W54">
            <v>2.4500000000000002</v>
          </cell>
          <cell r="X54">
            <v>27845.7</v>
          </cell>
        </row>
        <row r="62">
          <cell r="C62">
            <v>33785.67470956211</v>
          </cell>
          <cell r="W62">
            <v>36.424999999999997</v>
          </cell>
          <cell r="X62">
            <v>36167.1</v>
          </cell>
        </row>
        <row r="70">
          <cell r="C70">
            <v>34242.102206736352</v>
          </cell>
          <cell r="X70">
            <v>37627.941607981222</v>
          </cell>
        </row>
        <row r="80">
          <cell r="B80">
            <v>92.899999999999991</v>
          </cell>
          <cell r="C80">
            <v>39487.678225235082</v>
          </cell>
          <cell r="X80">
            <v>43402.743216496841</v>
          </cell>
        </row>
        <row r="90">
          <cell r="B90">
            <v>18.7</v>
          </cell>
          <cell r="C90">
            <v>27751.194295900175</v>
          </cell>
          <cell r="X90">
            <v>28663.55868983957</v>
          </cell>
        </row>
        <row r="98">
          <cell r="B98">
            <v>4</v>
          </cell>
          <cell r="C98">
            <v>32075.250000000004</v>
          </cell>
          <cell r="X98">
            <v>36108.541666666664</v>
          </cell>
        </row>
        <row r="106">
          <cell r="B106">
            <v>4.9000000000000004</v>
          </cell>
          <cell r="C106">
            <v>28649.591836734689</v>
          </cell>
          <cell r="X106">
            <v>29903.095238095237</v>
          </cell>
        </row>
        <row r="114">
          <cell r="B114">
            <v>6</v>
          </cell>
          <cell r="C114">
            <v>27398.888888888887</v>
          </cell>
          <cell r="X114">
            <v>28688.551111111112</v>
          </cell>
        </row>
        <row r="122">
          <cell r="B122">
            <v>42.099999999999994</v>
          </cell>
          <cell r="C122">
            <v>23638.395803642125</v>
          </cell>
          <cell r="X122">
            <v>26095.669259699127</v>
          </cell>
        </row>
        <row r="149">
          <cell r="C149">
            <v>44842.708333333328</v>
          </cell>
          <cell r="W149">
            <v>31</v>
          </cell>
          <cell r="X149">
            <v>53069.755376344088</v>
          </cell>
        </row>
        <row r="157">
          <cell r="C157">
            <v>27133.333333333336</v>
          </cell>
          <cell r="W157">
            <v>2.2000000000000002</v>
          </cell>
          <cell r="X157">
            <v>36163.446969696968</v>
          </cell>
        </row>
        <row r="165">
          <cell r="C165">
            <v>34481.616161616163</v>
          </cell>
          <cell r="W165">
            <v>3.3000000000000003</v>
          </cell>
          <cell r="X165">
            <v>33273.45959595959</v>
          </cell>
        </row>
        <row r="173">
          <cell r="C173">
            <v>37409.454545454544</v>
          </cell>
          <cell r="W173">
            <v>5.5</v>
          </cell>
          <cell r="X173">
            <v>33232.196969696968</v>
          </cell>
        </row>
        <row r="181">
          <cell r="C181">
            <v>40732.203389830509</v>
          </cell>
          <cell r="W181">
            <v>5.9</v>
          </cell>
          <cell r="X181">
            <v>46193.587570621472</v>
          </cell>
        </row>
        <row r="189">
          <cell r="C189">
            <v>35906.666666666657</v>
          </cell>
          <cell r="W189">
            <v>6.7</v>
          </cell>
          <cell r="X189">
            <v>49302.139303482581</v>
          </cell>
        </row>
        <row r="197">
          <cell r="C197">
            <v>24022.727272727268</v>
          </cell>
          <cell r="W197">
            <v>4.4000000000000004</v>
          </cell>
          <cell r="X197">
            <v>28896.76136363636</v>
          </cell>
        </row>
        <row r="205">
          <cell r="C205">
            <v>26274.567901234564</v>
          </cell>
          <cell r="W205">
            <v>2.7</v>
          </cell>
          <cell r="X205">
            <v>28789.722222222219</v>
          </cell>
        </row>
        <row r="213">
          <cell r="C213">
            <v>35032.478632478633</v>
          </cell>
          <cell r="W213">
            <v>3.9</v>
          </cell>
          <cell r="X213">
            <v>33512.072649572649</v>
          </cell>
        </row>
        <row r="221">
          <cell r="C221">
            <v>38002.518518518518</v>
          </cell>
          <cell r="W221">
            <v>9</v>
          </cell>
          <cell r="X221">
            <v>38432.842592592599</v>
          </cell>
        </row>
        <row r="229">
          <cell r="C229">
            <v>29555.294117647063</v>
          </cell>
          <cell r="W229">
            <v>5.0999999999999996</v>
          </cell>
          <cell r="X229">
            <v>40825.016339869289</v>
          </cell>
        </row>
        <row r="237">
          <cell r="C237">
            <v>27224.313725490192</v>
          </cell>
          <cell r="W237">
            <v>1.7000000000000002</v>
          </cell>
          <cell r="X237">
            <v>28822.058823529405</v>
          </cell>
        </row>
        <row r="245">
          <cell r="C245">
            <v>42181.854354354364</v>
          </cell>
          <cell r="W245">
            <v>43</v>
          </cell>
          <cell r="X245">
            <v>47338.886627906977</v>
          </cell>
        </row>
        <row r="254">
          <cell r="X254">
            <v>44971.188705787776</v>
          </cell>
        </row>
        <row r="264">
          <cell r="C264">
            <v>30485.76063831491</v>
          </cell>
          <cell r="W264">
            <v>23</v>
          </cell>
          <cell r="X264">
            <v>34808.364267309509</v>
          </cell>
        </row>
        <row r="272">
          <cell r="C272">
            <v>27480.374074524676</v>
          </cell>
          <cell r="W272">
            <v>43.6</v>
          </cell>
          <cell r="X272">
            <v>31742.776775059145</v>
          </cell>
        </row>
        <row r="281">
          <cell r="X281">
            <v>32801.463146256719</v>
          </cell>
        </row>
        <row r="291">
          <cell r="C291">
            <v>40930.832850183942</v>
          </cell>
          <cell r="W291">
            <v>64.3</v>
          </cell>
          <cell r="X291">
            <v>44538.293048211519</v>
          </cell>
        </row>
        <row r="299">
          <cell r="C299">
            <v>36020.983422712394</v>
          </cell>
          <cell r="W299">
            <v>128.80000000000001</v>
          </cell>
          <cell r="X299">
            <v>39037.073596661488</v>
          </cell>
        </row>
        <row r="307">
          <cell r="C307">
            <v>40875</v>
          </cell>
          <cell r="W307">
            <v>4</v>
          </cell>
          <cell r="X307">
            <v>43900.806687499993</v>
          </cell>
        </row>
        <row r="315">
          <cell r="X315">
            <v>40930.44418569254</v>
          </cell>
        </row>
        <row r="325">
          <cell r="C325">
            <v>38060.457516339862</v>
          </cell>
          <cell r="W325">
            <v>20.400000000000002</v>
          </cell>
          <cell r="X325">
            <v>42205.473856209144</v>
          </cell>
        </row>
        <row r="333">
          <cell r="C333">
            <v>33517.476555839734</v>
          </cell>
          <cell r="W333">
            <v>39.1</v>
          </cell>
          <cell r="X333">
            <v>36912.404092071607</v>
          </cell>
        </row>
        <row r="351">
          <cell r="C351">
            <v>34186.369863013701</v>
          </cell>
          <cell r="W351">
            <v>21.9</v>
          </cell>
          <cell r="X351">
            <v>38378.947108066975</v>
          </cell>
        </row>
        <row r="359">
          <cell r="C359">
            <v>35345.361010830326</v>
          </cell>
          <cell r="W359">
            <v>55.4</v>
          </cell>
          <cell r="X359">
            <v>38257.916666666664</v>
          </cell>
        </row>
        <row r="377">
          <cell r="C377">
            <v>40231.794871794875</v>
          </cell>
          <cell r="W377">
            <v>32.5</v>
          </cell>
          <cell r="X377">
            <v>47328.179487179492</v>
          </cell>
        </row>
        <row r="385">
          <cell r="C385">
            <v>36813.333333333328</v>
          </cell>
          <cell r="W385">
            <v>10</v>
          </cell>
          <cell r="X385">
            <v>41574.416666666672</v>
          </cell>
        </row>
        <row r="393">
          <cell r="C393">
            <v>34522.222222222219</v>
          </cell>
          <cell r="W393">
            <v>3</v>
          </cell>
          <cell r="X393">
            <v>38753</v>
          </cell>
        </row>
        <row r="401">
          <cell r="C401">
            <v>33102.564102564102</v>
          </cell>
          <cell r="W401">
            <v>13</v>
          </cell>
          <cell r="X401">
            <v>34735.064102564102</v>
          </cell>
        </row>
        <row r="409">
          <cell r="C409">
            <v>40633.472222222226</v>
          </cell>
          <cell r="W409">
            <v>36.200000000000003</v>
          </cell>
          <cell r="X409">
            <v>43053.248158379371</v>
          </cell>
        </row>
        <row r="417">
          <cell r="X417">
            <v>43086.086765223503</v>
          </cell>
        </row>
        <row r="427">
          <cell r="C427">
            <v>26721.634015686275</v>
          </cell>
          <cell r="W427">
            <v>34</v>
          </cell>
          <cell r="X427">
            <v>28183.002805392152</v>
          </cell>
        </row>
        <row r="435">
          <cell r="C435">
            <v>27246.635811111108</v>
          </cell>
          <cell r="W435">
            <v>6</v>
          </cell>
          <cell r="X435">
            <v>29509.922637916665</v>
          </cell>
        </row>
        <row r="443">
          <cell r="C443">
            <v>24464.498333781965</v>
          </cell>
          <cell r="W443">
            <v>74.300000000000011</v>
          </cell>
          <cell r="X443">
            <v>26329.118700089723</v>
          </cell>
        </row>
        <row r="461">
          <cell r="C461">
            <v>34993.766473988442</v>
          </cell>
          <cell r="W461">
            <v>17.299999999999997</v>
          </cell>
          <cell r="X461">
            <v>34967.83082851638</v>
          </cell>
        </row>
        <row r="469">
          <cell r="B469">
            <v>30.7</v>
          </cell>
          <cell r="C469">
            <v>31177.550054288819</v>
          </cell>
          <cell r="X469">
            <v>35687.178393051036</v>
          </cell>
        </row>
        <row r="487">
          <cell r="C487">
            <v>28777.520560747664</v>
          </cell>
          <cell r="W487">
            <v>53.5</v>
          </cell>
          <cell r="X487">
            <v>31547.484579439246</v>
          </cell>
        </row>
        <row r="519">
          <cell r="C519">
            <v>25876.442372881356</v>
          </cell>
          <cell r="W519">
            <v>5.9</v>
          </cell>
          <cell r="X519">
            <v>28764.046186440675</v>
          </cell>
        </row>
        <row r="527">
          <cell r="C527">
            <v>24351.962765957443</v>
          </cell>
          <cell r="W527">
            <v>19.5</v>
          </cell>
          <cell r="X527">
            <v>26383.722692307696</v>
          </cell>
        </row>
        <row r="535">
          <cell r="C535">
            <v>30047.1</v>
          </cell>
          <cell r="W535">
            <v>7.5</v>
          </cell>
          <cell r="X535">
            <v>33084.583333333336</v>
          </cell>
        </row>
        <row r="543">
          <cell r="C543">
            <v>26796.357142857145</v>
          </cell>
          <cell r="W543">
            <v>11.8</v>
          </cell>
          <cell r="X543">
            <v>29501.986652542371</v>
          </cell>
        </row>
        <row r="551">
          <cell r="C551">
            <v>24601.574074074077</v>
          </cell>
          <cell r="W551">
            <v>2.7</v>
          </cell>
          <cell r="X551">
            <v>27706.807407407407</v>
          </cell>
        </row>
        <row r="559">
          <cell r="C559">
            <v>22932.164948453606</v>
          </cell>
          <cell r="W559">
            <v>10.5</v>
          </cell>
          <cell r="X559">
            <v>25902.477619047619</v>
          </cell>
        </row>
        <row r="567">
          <cell r="C567">
            <v>22415.613207547172</v>
          </cell>
          <cell r="W567">
            <v>15.9</v>
          </cell>
          <cell r="X567">
            <v>25004.942610062895</v>
          </cell>
        </row>
        <row r="575">
          <cell r="C575">
            <v>30315.340000000004</v>
          </cell>
          <cell r="W575">
            <v>2.5</v>
          </cell>
          <cell r="X575">
            <v>33671.789999999994</v>
          </cell>
        </row>
        <row r="583">
          <cell r="C583">
            <v>23144.620689655174</v>
          </cell>
          <cell r="W583">
            <v>14.5</v>
          </cell>
          <cell r="X583">
            <v>25893.679310344833</v>
          </cell>
        </row>
        <row r="591">
          <cell r="C591">
            <v>30368.71428571429</v>
          </cell>
          <cell r="W591">
            <v>2.8</v>
          </cell>
          <cell r="X591">
            <v>33476.475892857139</v>
          </cell>
        </row>
        <row r="599">
          <cell r="C599">
            <v>28763.058035714283</v>
          </cell>
          <cell r="W599">
            <v>11.2</v>
          </cell>
          <cell r="X599">
            <v>31726.020982142854</v>
          </cell>
        </row>
        <row r="607">
          <cell r="C607">
            <v>27244.420000000002</v>
          </cell>
          <cell r="W607">
            <v>7.5</v>
          </cell>
          <cell r="X607">
            <v>29640.426666666666</v>
          </cell>
        </row>
        <row r="615">
          <cell r="C615">
            <v>27177.782608695663</v>
          </cell>
          <cell r="W615">
            <v>2.2000000000000002</v>
          </cell>
          <cell r="X615">
            <v>30891.223863636358</v>
          </cell>
        </row>
        <row r="623">
          <cell r="C623">
            <v>26237.250000000004</v>
          </cell>
          <cell r="W623">
            <v>8</v>
          </cell>
          <cell r="X623">
            <v>29160.981250000001</v>
          </cell>
        </row>
        <row r="631">
          <cell r="C631">
            <v>20870.306122448976</v>
          </cell>
          <cell r="W631">
            <v>9.6999999999999993</v>
          </cell>
          <cell r="X631">
            <v>23326.496134020625</v>
          </cell>
        </row>
        <row r="639">
          <cell r="C639">
            <v>28888.916666666664</v>
          </cell>
          <cell r="W639">
            <v>4.8</v>
          </cell>
          <cell r="X639">
            <v>31657.203124999996</v>
          </cell>
        </row>
        <row r="647">
          <cell r="C647">
            <v>21994.483146067414</v>
          </cell>
          <cell r="W647">
            <v>9.6</v>
          </cell>
          <cell r="X647">
            <v>25099.592447916668</v>
          </cell>
        </row>
        <row r="655">
          <cell r="C655">
            <v>24893.881818181821</v>
          </cell>
          <cell r="W655">
            <v>5.5</v>
          </cell>
          <cell r="X655">
            <v>27462.24090909091</v>
          </cell>
        </row>
        <row r="663">
          <cell r="C663">
            <v>24246.151408450703</v>
          </cell>
          <cell r="W663">
            <v>14.9</v>
          </cell>
          <cell r="X663">
            <v>26910.654362416106</v>
          </cell>
        </row>
        <row r="671">
          <cell r="X671">
            <v>28644.19761904762</v>
          </cell>
        </row>
        <row r="681">
          <cell r="C681">
            <v>48154.756870748293</v>
          </cell>
          <cell r="W681">
            <v>24.5</v>
          </cell>
          <cell r="X681">
            <v>52374.691938775504</v>
          </cell>
        </row>
        <row r="689">
          <cell r="C689">
            <v>44996.436363636356</v>
          </cell>
          <cell r="W689">
            <v>11</v>
          </cell>
          <cell r="X689">
            <v>46738.7603030303</v>
          </cell>
        </row>
        <row r="697">
          <cell r="C697">
            <v>31909.180327868853</v>
          </cell>
          <cell r="W697">
            <v>18.3</v>
          </cell>
          <cell r="X697">
            <v>36796.438979963576</v>
          </cell>
        </row>
        <row r="705">
          <cell r="C705">
            <v>33679.780219780223</v>
          </cell>
          <cell r="W705">
            <v>9.1</v>
          </cell>
          <cell r="X705">
            <v>39526.639194139199</v>
          </cell>
        </row>
        <row r="713">
          <cell r="C713">
            <v>27023.714285714279</v>
          </cell>
          <cell r="W713">
            <v>3.5</v>
          </cell>
          <cell r="X713">
            <v>39143.023809523809</v>
          </cell>
        </row>
        <row r="721">
          <cell r="X721">
            <v>44689.369716365465</v>
          </cell>
        </row>
        <row r="731">
          <cell r="C731">
            <v>25440.716494845357</v>
          </cell>
          <cell r="W731">
            <v>30.1</v>
          </cell>
          <cell r="X731">
            <v>28029.584939091917</v>
          </cell>
        </row>
        <row r="739">
          <cell r="C739">
            <v>21962.674999999999</v>
          </cell>
          <cell r="W739">
            <v>4</v>
          </cell>
          <cell r="X739">
            <v>25106.668749999997</v>
          </cell>
        </row>
        <row r="747">
          <cell r="C747">
            <v>26345.274940334133</v>
          </cell>
          <cell r="W747">
            <v>42.7</v>
          </cell>
          <cell r="X747">
            <v>28764.180640124901</v>
          </cell>
        </row>
        <row r="755">
          <cell r="X755">
            <v>28285.777278645826</v>
          </cell>
        </row>
        <row r="765">
          <cell r="C765">
            <v>29011.188257575755</v>
          </cell>
          <cell r="W765">
            <v>154.69999999999999</v>
          </cell>
          <cell r="X765">
            <v>32846.373078678145</v>
          </cell>
        </row>
        <row r="773">
          <cell r="C773">
            <v>28627.200727272724</v>
          </cell>
          <cell r="W773">
            <v>22.599999999999998</v>
          </cell>
          <cell r="X773">
            <v>36839.516776963879</v>
          </cell>
        </row>
        <row r="781">
          <cell r="C781">
            <v>32780.487068965522</v>
          </cell>
          <cell r="W781">
            <v>49.7</v>
          </cell>
          <cell r="X781">
            <v>34686.424714198183</v>
          </cell>
        </row>
        <row r="789">
          <cell r="C789">
            <v>31050.313609467452</v>
          </cell>
          <cell r="W789">
            <v>30.2</v>
          </cell>
          <cell r="X789">
            <v>37750.968356187215</v>
          </cell>
        </row>
        <row r="797">
          <cell r="C797">
            <v>32087.890804597697</v>
          </cell>
          <cell r="W797">
            <v>14.2</v>
          </cell>
          <cell r="X797">
            <v>39090.613726890137</v>
          </cell>
        </row>
        <row r="805">
          <cell r="C805">
            <v>31281.917777777777</v>
          </cell>
          <cell r="W805">
            <v>47</v>
          </cell>
          <cell r="X805">
            <v>33918.89564884577</v>
          </cell>
        </row>
        <row r="813">
          <cell r="C813">
            <v>29655.107352941173</v>
          </cell>
          <cell r="W813">
            <v>27.3</v>
          </cell>
          <cell r="X813">
            <v>32599.561446850279</v>
          </cell>
        </row>
        <row r="821">
          <cell r="X821">
            <v>34183.23513161701</v>
          </cell>
        </row>
        <row r="831">
          <cell r="B831">
            <v>72.3</v>
          </cell>
          <cell r="C831">
            <v>51749.346601600431</v>
          </cell>
          <cell r="X831">
            <v>57035.241250472587</v>
          </cell>
        </row>
        <row r="841">
          <cell r="C841">
            <v>40113.287619047616</v>
          </cell>
          <cell r="W841">
            <v>7</v>
          </cell>
          <cell r="X841">
            <v>44754.607619047616</v>
          </cell>
        </row>
        <row r="849">
          <cell r="C849">
            <v>34718.934274952924</v>
          </cell>
          <cell r="W849">
            <v>18.5</v>
          </cell>
          <cell r="X849">
            <v>37897.430225225224</v>
          </cell>
        </row>
        <row r="857">
          <cell r="X857">
            <v>39779.792647058821</v>
          </cell>
        </row>
        <row r="867">
          <cell r="C867">
            <v>31004.415011037523</v>
          </cell>
          <cell r="W867">
            <v>75.599999999999994</v>
          </cell>
          <cell r="X867">
            <v>34796.781205908286</v>
          </cell>
        </row>
        <row r="875">
          <cell r="C875">
            <v>31685.964912280706</v>
          </cell>
          <cell r="W875">
            <v>38.799999999999997</v>
          </cell>
          <cell r="X875">
            <v>34933.422852233685</v>
          </cell>
        </row>
        <row r="883">
          <cell r="C883">
            <v>32307.12788259958</v>
          </cell>
          <cell r="W883">
            <v>32.5</v>
          </cell>
          <cell r="X883">
            <v>35819.55220512821</v>
          </cell>
        </row>
        <row r="891">
          <cell r="C891">
            <v>31120.921985815603</v>
          </cell>
          <cell r="W891">
            <v>184.79999999999998</v>
          </cell>
          <cell r="X891">
            <v>34367.682408910536</v>
          </cell>
        </row>
        <row r="899">
          <cell r="C899">
            <v>31170.889220069545</v>
          </cell>
          <cell r="W899">
            <v>71.5</v>
          </cell>
          <cell r="X899">
            <v>33038.299358974356</v>
          </cell>
        </row>
        <row r="907">
          <cell r="C907">
            <v>26765.822784810127</v>
          </cell>
          <cell r="W907">
            <v>16.399999999999999</v>
          </cell>
          <cell r="X907">
            <v>30687.808638211383</v>
          </cell>
        </row>
        <row r="915">
          <cell r="C915">
            <v>29147.998200629783</v>
          </cell>
          <cell r="W915">
            <v>67.2</v>
          </cell>
          <cell r="X915">
            <v>32707.207056051586</v>
          </cell>
        </row>
        <row r="923">
          <cell r="C923">
            <v>26478.840579710148</v>
          </cell>
          <cell r="W923">
            <v>120.4</v>
          </cell>
          <cell r="X923">
            <v>29365.93300110742</v>
          </cell>
        </row>
        <row r="931">
          <cell r="X931">
            <v>33103.487705862979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ие"/>
      <sheetName val="1.12"/>
      <sheetName val="Свод КиИ"/>
      <sheetName val="Свод ЗП-к"/>
      <sheetName val="СВ Т-с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">
          <cell r="D12">
            <v>75.2</v>
          </cell>
        </row>
      </sheetData>
      <sheetData sheetId="17" refreshError="1"/>
      <sheetData sheetId="18" refreshError="1">
        <row r="9">
          <cell r="Q9">
            <v>22378.745318352059</v>
          </cell>
        </row>
        <row r="38">
          <cell r="C38" t="str">
            <v>Муниципальное казённое учреждение "Бакчарский краеведческий музей северного садоводства"</v>
          </cell>
        </row>
        <row r="39">
          <cell r="C39" t="str">
            <v>Муниципальное бюджетное учреждение культуры "Бакчарская межпоселенческая централизованная библиотечная система"</v>
          </cell>
        </row>
        <row r="53">
          <cell r="C53" t="str">
            <v>Муниципальное автономное учреждение "Культура"</v>
          </cell>
        </row>
        <row r="56">
          <cell r="C56" t="str">
            <v>Муниципальное автономное учреждение «Центр культуры" Зырянского района</v>
          </cell>
        </row>
        <row r="57">
          <cell r="C57" t="str">
            <v>Муниципальное бюджетное учреждение «Межпоселенческая централизованная библиотечная система Зырянского района»</v>
          </cell>
        </row>
        <row r="58">
          <cell r="C58" t="str">
            <v>Муниципальное бюджетное учреждение культуры «Зырянский краеведческий музей»</v>
          </cell>
        </row>
        <row r="59">
          <cell r="C59" t="str">
            <v>Муниципальное бюджетное учреждение «Центр культуры» Высоковского сельского поселения</v>
          </cell>
        </row>
        <row r="62">
          <cell r="C62" t="str">
            <v>Муниципальное бюджетное учреждение «Центр культуры и досуга муниципального образования «Чердатское сельское поселение»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ур.СЗП декабрь"/>
      <sheetName val="ур.СЗП апрель"/>
      <sheetName val=" разбивка доп. асс 2020 огу"/>
      <sheetName val=" разбивка доп. асс 2020 мо"/>
      <sheetName val=" разбивка доп. асс 2019 огу "/>
      <sheetName val=" разбивка доп. асс 2019 мо"/>
      <sheetName val=" разбивка доп. асс 2019 старая "/>
      <sheetName val="ФОРМА 2апрель"/>
    </sheetNames>
    <sheetDataSet>
      <sheetData sheetId="0" refreshError="1"/>
      <sheetData sheetId="1">
        <row r="53">
          <cell r="C53">
            <v>19</v>
          </cell>
          <cell r="E53">
            <v>30691.339302662298</v>
          </cell>
          <cell r="Q53">
            <v>33722.266014498608</v>
          </cell>
        </row>
        <row r="54">
          <cell r="C54">
            <v>10.5</v>
          </cell>
          <cell r="E54">
            <v>41671.5</v>
          </cell>
          <cell r="Q54">
            <v>41103.174603174601</v>
          </cell>
        </row>
        <row r="55">
          <cell r="C55">
            <v>12</v>
          </cell>
          <cell r="E55">
            <v>32992.7007360071</v>
          </cell>
          <cell r="Q55">
            <v>33595.456775900326</v>
          </cell>
        </row>
        <row r="56">
          <cell r="C56">
            <v>4</v>
          </cell>
          <cell r="E56">
            <v>52871.167527909165</v>
          </cell>
          <cell r="Q56">
            <v>48689.375320020481</v>
          </cell>
        </row>
        <row r="57">
          <cell r="C57">
            <v>8.3000000000000007</v>
          </cell>
          <cell r="E57">
            <v>32911.397941223986</v>
          </cell>
          <cell r="Q57">
            <v>34703.611681750037</v>
          </cell>
        </row>
        <row r="59">
          <cell r="C59">
            <v>8</v>
          </cell>
          <cell r="E59">
            <v>66981.660104650829</v>
          </cell>
          <cell r="Q59">
            <v>55362.47119815668</v>
          </cell>
        </row>
        <row r="60">
          <cell r="C60">
            <v>12</v>
          </cell>
          <cell r="E60">
            <v>47487.352344727275</v>
          </cell>
          <cell r="Q60">
            <v>46678.847712920295</v>
          </cell>
        </row>
        <row r="61">
          <cell r="C61">
            <v>15.5</v>
          </cell>
          <cell r="E61">
            <v>30465.92697146333</v>
          </cell>
          <cell r="Q61">
            <v>37375.409213286424</v>
          </cell>
        </row>
        <row r="62">
          <cell r="C62">
            <v>10</v>
          </cell>
          <cell r="E62">
            <v>44851.864368501367</v>
          </cell>
          <cell r="Q62">
            <v>45430.757808499751</v>
          </cell>
        </row>
        <row r="63">
          <cell r="C63">
            <v>8.8000000000000007</v>
          </cell>
          <cell r="E63">
            <v>50121.243539386232</v>
          </cell>
          <cell r="Q63">
            <v>48028.326176511655</v>
          </cell>
        </row>
        <row r="64">
          <cell r="C64">
            <v>8.5</v>
          </cell>
          <cell r="E64">
            <v>42980.03717666203</v>
          </cell>
          <cell r="Q64">
            <v>41306.383843860123</v>
          </cell>
        </row>
        <row r="82">
          <cell r="C82">
            <v>4.3</v>
          </cell>
          <cell r="E82">
            <v>48356.799907923269</v>
          </cell>
          <cell r="Q82">
            <v>58976.077352671506</v>
          </cell>
        </row>
        <row r="83">
          <cell r="C83">
            <v>27</v>
          </cell>
          <cell r="E83">
            <v>53592.779731033108</v>
          </cell>
          <cell r="Q83">
            <v>50581.032978703231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1.3"/>
      <sheetName val="ДПО"/>
      <sheetName val="3.2.2"/>
      <sheetName val="ДШИ"/>
      <sheetName val="3.2.1"/>
      <sheetName val="Свод Образов"/>
      <sheetName val="Свод ЗП-О"/>
      <sheetName val="СЗП"/>
      <sheetName val="Дк"/>
      <sheetName val="УК расш(о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9">
          <cell r="F9">
            <v>61</v>
          </cell>
        </row>
        <row r="15">
          <cell r="F15">
            <v>19</v>
          </cell>
          <cell r="Q15">
            <v>35877.192982456145</v>
          </cell>
        </row>
        <row r="17">
          <cell r="F17">
            <v>9.5</v>
          </cell>
          <cell r="Q17">
            <v>41371.929824561397</v>
          </cell>
        </row>
        <row r="19">
          <cell r="F19">
            <v>12</v>
          </cell>
          <cell r="Q19">
            <v>31594.444444444449</v>
          </cell>
        </row>
        <row r="21">
          <cell r="F21">
            <v>4</v>
          </cell>
          <cell r="Q21">
            <v>52875</v>
          </cell>
        </row>
        <row r="23">
          <cell r="F23">
            <v>9.9</v>
          </cell>
          <cell r="Q23">
            <v>33164.983164983161</v>
          </cell>
        </row>
        <row r="26">
          <cell r="F26">
            <v>8</v>
          </cell>
          <cell r="Q26">
            <v>66995.833333333343</v>
          </cell>
        </row>
        <row r="35">
          <cell r="F35">
            <v>11.5</v>
          </cell>
          <cell r="Q35">
            <v>47486.956521739128</v>
          </cell>
        </row>
        <row r="38">
          <cell r="F38">
            <v>17.7</v>
          </cell>
          <cell r="Q38">
            <v>30467.043314500941</v>
          </cell>
        </row>
        <row r="41">
          <cell r="F41">
            <v>10</v>
          </cell>
          <cell r="Q41">
            <v>47486.666666666657</v>
          </cell>
        </row>
        <row r="44">
          <cell r="F44">
            <v>9</v>
          </cell>
          <cell r="Q44">
            <v>50122.222222222226</v>
          </cell>
        </row>
        <row r="47">
          <cell r="F47">
            <v>9</v>
          </cell>
          <cell r="Q47">
            <v>42981.481481481489</v>
          </cell>
        </row>
        <row r="58">
          <cell r="F58">
            <v>5.7</v>
          </cell>
          <cell r="Q58">
            <v>29637.426900584796</v>
          </cell>
        </row>
        <row r="59">
          <cell r="F59">
            <v>7</v>
          </cell>
          <cell r="Q59">
            <v>26138.095238095237</v>
          </cell>
        </row>
        <row r="60">
          <cell r="F60">
            <v>9.3000000000000007</v>
          </cell>
          <cell r="Q60">
            <v>30437.27598566308</v>
          </cell>
        </row>
        <row r="61">
          <cell r="F61">
            <v>13</v>
          </cell>
          <cell r="Q61">
            <v>29635.897435897434</v>
          </cell>
        </row>
        <row r="65">
          <cell r="F65">
            <v>5</v>
          </cell>
          <cell r="Q65">
            <v>51573.333333333328</v>
          </cell>
        </row>
        <row r="66">
          <cell r="F66">
            <v>4</v>
          </cell>
          <cell r="Q66">
            <v>49050.000000000007</v>
          </cell>
        </row>
        <row r="73">
          <cell r="F73">
            <v>15</v>
          </cell>
          <cell r="Q73">
            <v>45457.777777777781</v>
          </cell>
        </row>
        <row r="74">
          <cell r="F74">
            <v>18</v>
          </cell>
          <cell r="Q74">
            <v>38296.296296296299</v>
          </cell>
        </row>
        <row r="75">
          <cell r="F75">
            <v>27.3</v>
          </cell>
          <cell r="Q75">
            <v>23959.70695970696</v>
          </cell>
        </row>
        <row r="76">
          <cell r="F76">
            <v>58.8</v>
          </cell>
          <cell r="Q76">
            <v>22553.85487528345</v>
          </cell>
        </row>
        <row r="77">
          <cell r="F77">
            <v>44</v>
          </cell>
          <cell r="Q77">
            <v>24494.696969696972</v>
          </cell>
        </row>
        <row r="78">
          <cell r="F78">
            <v>32.799999999999997</v>
          </cell>
          <cell r="Q78">
            <v>21786.585365853665</v>
          </cell>
        </row>
        <row r="79">
          <cell r="F79">
            <v>30</v>
          </cell>
          <cell r="Q79">
            <v>24274.444444444442</v>
          </cell>
        </row>
        <row r="80">
          <cell r="F80">
            <v>9</v>
          </cell>
          <cell r="Q80">
            <v>28270.370370370369</v>
          </cell>
        </row>
        <row r="81">
          <cell r="F81">
            <v>27</v>
          </cell>
          <cell r="Q81">
            <v>53592.592592592591</v>
          </cell>
        </row>
        <row r="84">
          <cell r="F84">
            <v>4</v>
          </cell>
          <cell r="Q84">
            <v>48358.333333333343</v>
          </cell>
        </row>
        <row r="90">
          <cell r="F90">
            <v>92.3</v>
          </cell>
          <cell r="Q90">
            <v>36097.508125677137</v>
          </cell>
        </row>
        <row r="91">
          <cell r="F91">
            <v>21</v>
          </cell>
          <cell r="Q91">
            <v>35587.30158730159</v>
          </cell>
        </row>
        <row r="92">
          <cell r="F92">
            <v>13</v>
          </cell>
          <cell r="Q92">
            <v>35651.282051282054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I34">
            <v>61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>
        <row r="12">
          <cell r="E12">
            <v>1</v>
          </cell>
        </row>
      </sheetData>
      <sheetData sheetId="5"/>
      <sheetData sheetId="6">
        <row r="12">
          <cell r="G12">
            <v>8</v>
          </cell>
        </row>
      </sheetData>
      <sheetData sheetId="7"/>
      <sheetData sheetId="8">
        <row r="9">
          <cell r="C9" t="str">
    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27">
          <cell r="C27" t="str">
            <v>Муниципальное бюджетное учреждение дополнительного образования "Каргасокская детская школа искусств"</v>
          </cell>
        </row>
        <row r="30">
          <cell r="C30" t="str">
            <v>Муниципальное бюджетное образовательное учреждение дополнительного образования детей «Кожевниковская детская школа искусств»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40">
          <cell r="C40" t="str">
            <v>Муниципальное автономное образовательное учреждение дополнительного образования детей «Первомайская детская школа искусств"</v>
          </cell>
        </row>
        <row r="41">
          <cell r="C41" t="str">
            <v>Муниципальное автономное образовательное учреждение дополнительного образования детей "Комсомольская детская музыкальная школа"</v>
          </cell>
        </row>
        <row r="48">
          <cell r="C48" t="str">
            <v>Муниципальное бюджетное образовательное учреждение дополнительного образования детей "Детская школа искусств д.Кисловка"</v>
          </cell>
        </row>
        <row r="49">
          <cell r="C49" t="str">
            <v>Муниципальное бюджетное образовательное учреждение дополнительного образования детей "Детская школа искусств п.Зональная Станция"</v>
          </cell>
        </row>
        <row r="50">
          <cell r="C50" t="str">
            <v>Муниципальное бюджетное образовательное учреждение дополнительного образования детей "Детская школа искусств п.Мирный"</v>
          </cell>
        </row>
        <row r="51">
          <cell r="C51" t="str">
            <v>Муниципальное бюджетное образовательное учреждение дополнительного образования детей "Детская школа искусств п.Молодежный"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</row>
        <row r="70">
          <cell r="C70" t="str">
            <v>Муниципальное бюджетное образовательное учреждение дополнительного образования детей «Детская школа искусств № 7» Города Томска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культура (чистое)"/>
      <sheetName val="дпо (чистое)"/>
      <sheetName val="спо (чистое)"/>
      <sheetName val="1 кв  КУЛЬТУРА"/>
      <sheetName val="1 кв ДПО"/>
      <sheetName val="1 кв СПО"/>
      <sheetName val="2 кв КУЛЬТУРА"/>
      <sheetName val="2 кв ДПО"/>
      <sheetName val="2 кв СПО"/>
      <sheetName val="3 кв КУЛЬТУРА"/>
      <sheetName val="3 кв ДПО"/>
      <sheetName val="3 кв СПО"/>
      <sheetName val="приложение 1 ДПО"/>
      <sheetName val="приложение 2 ДПО"/>
      <sheetName val="приложение 3 ДПО"/>
      <sheetName val="приложение 1 СПО"/>
      <sheetName val="приложение 2 спо"/>
      <sheetName val="приложение 3 спо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2019 (МО)"/>
      <sheetName val="2019 (ОГАОУ)"/>
    </sheetNames>
    <sheetDataSet>
      <sheetData sheetId="0">
        <row r="66">
          <cell r="B66">
            <v>6.5</v>
          </cell>
          <cell r="C66">
            <v>28851.282051282051</v>
          </cell>
          <cell r="X66">
            <v>33517.948717948711</v>
          </cell>
        </row>
        <row r="98">
          <cell r="B98">
            <v>5</v>
          </cell>
          <cell r="C98">
            <v>29853.333333333336</v>
          </cell>
          <cell r="X98">
            <v>32433.333333333328</v>
          </cell>
        </row>
        <row r="106">
          <cell r="B106">
            <v>13</v>
          </cell>
          <cell r="C106">
            <v>28864.102564102566</v>
          </cell>
          <cell r="X106">
            <v>31451.089743589742</v>
          </cell>
        </row>
        <row r="114">
          <cell r="B114">
            <v>10.3</v>
          </cell>
          <cell r="C114">
            <v>30996.763754045303</v>
          </cell>
          <cell r="X114">
            <v>32262.135922330097</v>
          </cell>
        </row>
        <row r="122">
          <cell r="C122">
            <v>29635.4</v>
          </cell>
        </row>
        <row r="132">
          <cell r="B132">
            <v>4</v>
          </cell>
          <cell r="C132">
            <v>48955.000000000007</v>
          </cell>
          <cell r="X132">
            <v>48402.083333333336</v>
          </cell>
        </row>
        <row r="140">
          <cell r="B140">
            <v>5</v>
          </cell>
          <cell r="C140">
            <v>51648.600000000006</v>
          </cell>
          <cell r="X140">
            <v>50335</v>
          </cell>
        </row>
        <row r="158">
          <cell r="B158">
            <v>45.5</v>
          </cell>
          <cell r="C158">
            <v>32135.431924854947</v>
          </cell>
          <cell r="X158">
            <v>31183.369834262478</v>
          </cell>
        </row>
        <row r="166">
          <cell r="B166">
            <v>27.1</v>
          </cell>
          <cell r="C166">
            <v>33737.573731194891</v>
          </cell>
          <cell r="X166">
            <v>32738.09178949842</v>
          </cell>
        </row>
        <row r="174">
          <cell r="B174">
            <v>50.9</v>
          </cell>
          <cell r="C174">
            <v>29766.827353863675</v>
          </cell>
          <cell r="X174">
            <v>28884.870992827298</v>
          </cell>
        </row>
        <row r="182">
          <cell r="B182">
            <v>23.9</v>
          </cell>
          <cell r="C182">
            <v>33049.61611364282</v>
          </cell>
          <cell r="X182">
            <v>32070.289949669772</v>
          </cell>
        </row>
        <row r="190">
          <cell r="B190">
            <v>32.200000000000003</v>
          </cell>
          <cell r="C190">
            <v>32948.496298758306</v>
          </cell>
          <cell r="X190">
            <v>31972.3872590463</v>
          </cell>
        </row>
        <row r="206">
          <cell r="B206">
            <v>8</v>
          </cell>
          <cell r="C206">
            <v>39537.015407012725</v>
          </cell>
          <cell r="X206">
            <v>38366.058940983981</v>
          </cell>
        </row>
        <row r="214">
          <cell r="B214">
            <v>17.2</v>
          </cell>
          <cell r="C214">
            <v>36924.910631092811</v>
          </cell>
          <cell r="X214">
            <v>35831.013963807498</v>
          </cell>
        </row>
        <row r="222">
          <cell r="B222">
            <v>16.899999999999999</v>
          </cell>
          <cell r="C222">
            <v>34989.315282746196</v>
          </cell>
          <cell r="X222">
            <v>33952.425459584621</v>
          </cell>
        </row>
        <row r="260">
          <cell r="B260">
            <v>21</v>
          </cell>
          <cell r="C260">
            <v>34012.421521499993</v>
          </cell>
          <cell r="X260">
            <v>34361.482819249992</v>
          </cell>
        </row>
        <row r="268">
          <cell r="B268">
            <v>93.5</v>
          </cell>
          <cell r="C268">
            <v>36136.719291600006</v>
          </cell>
          <cell r="X268">
            <v>36507.581746199998</v>
          </cell>
        </row>
        <row r="276">
          <cell r="B276">
            <v>13</v>
          </cell>
          <cell r="C276">
            <v>36111.577330199987</v>
          </cell>
          <cell r="X276">
            <v>36482.181758899991</v>
          </cell>
        </row>
      </sheetData>
      <sheetData sheetId="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 разбивка доп. асс 2020"/>
      <sheetName val=" разбивка доп. асс 2019 апрель"/>
      <sheetName val="СЗП и доп.асс 2019 апрель"/>
      <sheetName val="ФЭО ТМК 2019 апрель"/>
      <sheetName val="ФЭО ГКСКТИ 2019 апрель"/>
      <sheetName val="Форма 2 апрель"/>
      <sheetName val="СЗП и доп.асс 2018 декабрь"/>
      <sheetName val="ФЭО ТМК 2018 декабрь"/>
      <sheetName val="ФЭО ГКСКТИ 2018 декабрь"/>
      <sheetName val=" разбивка доп. асс 2018 декабрь"/>
      <sheetName val="ФЭО ТМК 2018 январь"/>
      <sheetName val="ФЭО ГКСКТИ 2018 январь"/>
      <sheetName val=" разбивка доп. асс 2018 январь"/>
      <sheetName val="СЗП и доп.асс 2017"/>
      <sheetName val="Доп асс 2017"/>
    </sheetNames>
    <sheetDataSet>
      <sheetData sheetId="0"/>
      <sheetData sheetId="1"/>
      <sheetData sheetId="2">
        <row r="15">
          <cell r="B15">
            <v>61</v>
          </cell>
          <cell r="D15">
            <v>35750.800000000003</v>
          </cell>
          <cell r="P15">
            <v>36048.046448087429</v>
          </cell>
        </row>
        <row r="16">
          <cell r="B16">
            <v>39</v>
          </cell>
          <cell r="D16">
            <v>36838.5</v>
          </cell>
          <cell r="P16">
            <v>36686.431623931625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R225"/>
  <sheetViews>
    <sheetView tabSelected="1" view="pageBreakPreview" zoomScale="60" zoomScaleNormal="70" workbookViewId="0">
      <pane xSplit="1" ySplit="8" topLeftCell="B9" activePane="bottomRight" state="frozen"/>
      <selection activeCell="H120" sqref="H120"/>
      <selection pane="topRight" activeCell="H120" sqref="H120"/>
      <selection pane="bottomLeft" activeCell="H120" sqref="H120"/>
      <selection pane="bottomRight" activeCell="O185" sqref="O185"/>
    </sheetView>
  </sheetViews>
  <sheetFormatPr defaultRowHeight="15"/>
  <cols>
    <col min="1" max="1" width="59.7109375" customWidth="1"/>
    <col min="2" max="2" width="29.28515625" style="11" customWidth="1"/>
    <col min="3" max="3" width="32" style="35" customWidth="1"/>
    <col min="4" max="4" width="34" style="35" customWidth="1"/>
    <col min="5" max="5" width="25" style="40" customWidth="1"/>
    <col min="6" max="6" width="24.140625" style="35" customWidth="1"/>
    <col min="7" max="7" width="21.42578125" style="35" customWidth="1"/>
    <col min="8" max="8" width="20.140625" style="35" customWidth="1"/>
    <col min="9" max="9" width="12" customWidth="1"/>
    <col min="10" max="10" width="10.28515625" bestFit="1" customWidth="1"/>
  </cols>
  <sheetData>
    <row r="1" spans="1:9">
      <c r="E1" s="39"/>
      <c r="H1" s="36" t="s">
        <v>5</v>
      </c>
    </row>
    <row r="2" spans="1:9">
      <c r="F2" s="182" t="s">
        <v>36</v>
      </c>
      <c r="G2" s="182"/>
      <c r="H2" s="182"/>
    </row>
    <row r="3" spans="1:9">
      <c r="F3" s="36"/>
      <c r="G3" s="36"/>
      <c r="H3" s="36"/>
    </row>
    <row r="4" spans="1:9" ht="20.25">
      <c r="A4" s="183" t="s">
        <v>158</v>
      </c>
      <c r="B4" s="183"/>
      <c r="C4" s="183"/>
      <c r="D4" s="183"/>
      <c r="E4" s="183"/>
      <c r="F4" s="183"/>
      <c r="G4" s="183"/>
      <c r="H4" s="183"/>
    </row>
    <row r="5" spans="1:9" ht="28.5" customHeight="1">
      <c r="A5" s="184" t="s">
        <v>37</v>
      </c>
      <c r="B5" s="184"/>
      <c r="C5" s="184"/>
      <c r="D5" s="184"/>
      <c r="E5" s="184"/>
      <c r="F5" s="184"/>
      <c r="G5" s="184"/>
      <c r="H5" s="184"/>
    </row>
    <row r="6" spans="1:9">
      <c r="D6" s="41"/>
      <c r="E6" s="39"/>
    </row>
    <row r="7" spans="1:9" s="2" customFormat="1" ht="131.25" customHeight="1">
      <c r="A7" s="185" t="s">
        <v>46</v>
      </c>
      <c r="B7" s="186" t="s">
        <v>7</v>
      </c>
      <c r="C7" s="187" t="s">
        <v>9</v>
      </c>
      <c r="D7" s="185" t="s">
        <v>10</v>
      </c>
      <c r="E7" s="185" t="s">
        <v>4</v>
      </c>
      <c r="F7" s="185"/>
      <c r="G7" s="185" t="s">
        <v>1</v>
      </c>
      <c r="H7" s="185" t="s">
        <v>2</v>
      </c>
    </row>
    <row r="8" spans="1:9" s="2" customFormat="1" ht="36" customHeight="1">
      <c r="A8" s="185"/>
      <c r="B8" s="186"/>
      <c r="C8" s="187"/>
      <c r="D8" s="185"/>
      <c r="E8" s="38" t="s">
        <v>6</v>
      </c>
      <c r="F8" s="37" t="s">
        <v>0</v>
      </c>
      <c r="G8" s="185"/>
      <c r="H8" s="185"/>
    </row>
    <row r="9" spans="1:9" s="3" customFormat="1" ht="18.75">
      <c r="A9" s="4">
        <v>1</v>
      </c>
      <c r="B9" s="12">
        <v>2</v>
      </c>
      <c r="C9" s="4">
        <v>3</v>
      </c>
      <c r="D9" s="4">
        <v>4</v>
      </c>
      <c r="E9" s="12">
        <v>5</v>
      </c>
      <c r="F9" s="4">
        <v>6</v>
      </c>
      <c r="G9" s="4">
        <v>7</v>
      </c>
      <c r="H9" s="4" t="s">
        <v>8</v>
      </c>
    </row>
    <row r="10" spans="1:9" s="3" customFormat="1" ht="18.75">
      <c r="A10" s="179" t="s">
        <v>47</v>
      </c>
      <c r="B10" s="180"/>
      <c r="C10" s="180"/>
      <c r="D10" s="180"/>
      <c r="E10" s="180"/>
      <c r="F10" s="180"/>
      <c r="G10" s="180"/>
      <c r="H10" s="181"/>
    </row>
    <row r="11" spans="1:9" s="3" customFormat="1" ht="19.5" customHeight="1">
      <c r="A11" s="20" t="s">
        <v>48</v>
      </c>
      <c r="B11" s="42">
        <f>'[4]Свод для соглаш на апре 2019'!$AK$140</f>
        <v>143.30000000000001</v>
      </c>
      <c r="C11" s="8">
        <f>'[5]УК расш(к)'!$F$9</f>
        <v>143.30000000000001</v>
      </c>
      <c r="D11" s="6">
        <f>F11/36297*100</f>
        <v>87.392526427847201</v>
      </c>
      <c r="E11" s="16">
        <f>'[4]Свод для соглаш на апре 2019'!$D$140</f>
        <v>32349.1</v>
      </c>
      <c r="F11" s="8">
        <f>'[5]УК расш(к)'!$Q$9</f>
        <v>31720.865317515701</v>
      </c>
      <c r="G11" s="16">
        <f>'[4]Свод для соглаш на апре 2019'!$AL$140</f>
        <v>33742.008535044435</v>
      </c>
      <c r="H11" s="8">
        <f>F11-G11</f>
        <v>-2021.1432175287337</v>
      </c>
      <c r="I11" s="17"/>
    </row>
    <row r="12" spans="1:9" s="3" customFormat="1" ht="19.5" customHeight="1">
      <c r="A12" s="43" t="str">
        <f>'[6]Sheet1 (2)'!$P$26</f>
        <v>ОГАУК "ТОДЮБ"</v>
      </c>
      <c r="B12" s="44">
        <f>'[4]Свод для соглаш на апре 2019'!$AK$146</f>
        <v>49.5</v>
      </c>
      <c r="C12" s="45">
        <f>'[5]УК расш(к)'!$F$10</f>
        <v>49.2</v>
      </c>
      <c r="D12" s="6">
        <f t="shared" ref="D12:D25" si="0">F12/36297*100</f>
        <v>88.124224769260948</v>
      </c>
      <c r="E12" s="8">
        <f>'[4]Свод для соглаш на апре 2019'!$D$146</f>
        <v>33434.9</v>
      </c>
      <c r="F12" s="8">
        <f>'[5]УК расш(к)'!$Q$10</f>
        <v>31986.449864498649</v>
      </c>
      <c r="G12" s="8">
        <f>'[4]Свод для соглаш на апре 2019'!$AL$146</f>
        <v>34589.352797308464</v>
      </c>
      <c r="H12" s="8">
        <f t="shared" ref="H12:H25" si="1">F12-G12</f>
        <v>-2602.902932809815</v>
      </c>
      <c r="I12" s="17"/>
    </row>
    <row r="13" spans="1:9" s="3" customFormat="1" ht="19.5" customHeight="1">
      <c r="A13" s="46" t="s">
        <v>49</v>
      </c>
      <c r="B13" s="47">
        <f>'[4]Свод для соглаш на апре 2019'!$AK$200</f>
        <v>13.7</v>
      </c>
      <c r="C13" s="8">
        <f>'[5]УК расш(к)'!$F$14</f>
        <v>13.5</v>
      </c>
      <c r="D13" s="6">
        <f t="shared" si="0"/>
        <v>72.903348472495608</v>
      </c>
      <c r="E13" s="16">
        <f>'[4]Свод для соглаш на апре 2019'!$D$200</f>
        <v>26460.1</v>
      </c>
      <c r="F13" s="8">
        <f>'[5]УК расш(к)'!$Q$14</f>
        <v>26461.728395061731</v>
      </c>
      <c r="G13" s="8">
        <f>'[4]Свод для соглаш на апре 2019'!$AL$200</f>
        <v>26958.992375577222</v>
      </c>
      <c r="H13" s="8">
        <f t="shared" si="1"/>
        <v>-497.2639805154904</v>
      </c>
      <c r="I13" s="17"/>
    </row>
    <row r="14" spans="1:9" s="3" customFormat="1" ht="18.75">
      <c r="A14" s="46" t="s">
        <v>38</v>
      </c>
      <c r="B14" s="47">
        <f>'[4]Свод для соглаш на апре 2019'!$AK$158</f>
        <v>69.099999999999994</v>
      </c>
      <c r="C14" s="47">
        <f>'[5]УК расш(к)'!$F$16</f>
        <v>69.699999999999989</v>
      </c>
      <c r="D14" s="6">
        <f t="shared" si="0"/>
        <v>81.808211012007121</v>
      </c>
      <c r="E14" s="8">
        <f>'[4]Свод для соглаш на апре 2019'!$D$158</f>
        <v>31027.9</v>
      </c>
      <c r="F14" s="8">
        <f>'[5]УК расш(к)'!$Q$16</f>
        <v>29693.926351028222</v>
      </c>
      <c r="G14" s="8">
        <f>'[4]Свод для соглаш на апре 2019'!$AL$158</f>
        <v>32098.755199037121</v>
      </c>
      <c r="H14" s="8">
        <f t="shared" si="1"/>
        <v>-2404.8288480088995</v>
      </c>
      <c r="I14" s="17"/>
    </row>
    <row r="15" spans="1:9" s="3" customFormat="1" ht="37.5" customHeight="1">
      <c r="A15" s="46" t="s">
        <v>50</v>
      </c>
      <c r="B15" s="42">
        <f>'[4]Свод для соглаш на апре 2019'!$AK$152</f>
        <v>150.30000000000001</v>
      </c>
      <c r="C15" s="48">
        <f>'[5]УК расш(к)'!$F$15</f>
        <v>150.4</v>
      </c>
      <c r="D15" s="6">
        <f t="shared" si="0"/>
        <v>75.20452328182175</v>
      </c>
      <c r="E15" s="16">
        <f>'[4]Свод для соглаш на апре 2019'!$D$152</f>
        <v>28192.2</v>
      </c>
      <c r="F15" s="8">
        <f>'[5]УК расш(к)'!$Q$15</f>
        <v>27296.985815602839</v>
      </c>
      <c r="G15" s="8">
        <f>'[4]Свод для соглаш на апре 2019'!$AL$152</f>
        <v>28334.005838292189</v>
      </c>
      <c r="H15" s="8">
        <f t="shared" si="1"/>
        <v>-1037.0200226893503</v>
      </c>
      <c r="I15" s="17"/>
    </row>
    <row r="16" spans="1:9" s="3" customFormat="1" ht="18.75">
      <c r="A16" s="46" t="s">
        <v>51</v>
      </c>
      <c r="B16" s="49">
        <f>'[4]Свод для соглаш на апре 2019'!$AK$182</f>
        <v>83.800000000000011</v>
      </c>
      <c r="C16" s="8">
        <f>'[5]УК расш(к)'!$F$11</f>
        <v>88.699999999999989</v>
      </c>
      <c r="D16" s="6">
        <f t="shared" si="0"/>
        <v>92.89203976998111</v>
      </c>
      <c r="E16" s="16">
        <f>'[4]Свод для соглаш на апре 2019'!$D$182</f>
        <v>33635.599999999999</v>
      </c>
      <c r="F16" s="8">
        <f>'[5]УК расш(к)'!$Q$11</f>
        <v>33717.02367531004</v>
      </c>
      <c r="G16" s="8">
        <f>'[4]Свод для соглаш на апре 2019'!$AL$182</f>
        <v>35094.375372140865</v>
      </c>
      <c r="H16" s="8">
        <f t="shared" si="1"/>
        <v>-1377.3516968308249</v>
      </c>
      <c r="I16" s="17"/>
    </row>
    <row r="17" spans="1:9" s="3" customFormat="1" ht="18.75">
      <c r="A17" s="46" t="s">
        <v>52</v>
      </c>
      <c r="B17" s="47">
        <f>'[4]Свод для соглаш на апре 2019'!$AK$194</f>
        <v>9.8000000000000007</v>
      </c>
      <c r="C17" s="8">
        <f>'[5]УК расш(к)'!$F$13</f>
        <v>9.8000000000000007</v>
      </c>
      <c r="D17" s="6">
        <f t="shared" si="0"/>
        <v>77.600536316132647</v>
      </c>
      <c r="E17" s="16">
        <f>'[4]Свод для соглаш на апре 2019'!$D$194</f>
        <v>28165.3</v>
      </c>
      <c r="F17" s="8">
        <f>'[5]УК расш(к)'!$Q$13</f>
        <v>28166.666666666668</v>
      </c>
      <c r="G17" s="8">
        <f>'[4]Свод для соглаш на апре 2019'!$AL$194</f>
        <v>33503.497277883573</v>
      </c>
      <c r="H17" s="8">
        <f t="shared" si="1"/>
        <v>-5336.8306112169048</v>
      </c>
      <c r="I17" s="17"/>
    </row>
    <row r="18" spans="1:9" s="3" customFormat="1" ht="18.75">
      <c r="A18" s="46" t="s">
        <v>53</v>
      </c>
      <c r="B18" s="47">
        <f>'[4]Свод для соглаш на апре 2019'!$AK$188</f>
        <v>13.8</v>
      </c>
      <c r="C18" s="8">
        <f>'[5]УК расш(к)'!$F$12</f>
        <v>13.8</v>
      </c>
      <c r="D18" s="6">
        <f t="shared" si="0"/>
        <v>77.214563320134388</v>
      </c>
      <c r="E18" s="16">
        <f>'[4]Свод для соглаш на апре 2019'!$D$188</f>
        <v>28018.9</v>
      </c>
      <c r="F18" s="8">
        <f>'[5]УК расш(к)'!$Q$12</f>
        <v>28026.570048309179</v>
      </c>
      <c r="G18" s="8">
        <f>'[4]Свод для соглаш на апре 2019'!$AL$188</f>
        <v>32262.285867862607</v>
      </c>
      <c r="H18" s="8">
        <f t="shared" si="1"/>
        <v>-4235.7158195534284</v>
      </c>
      <c r="I18" s="17"/>
    </row>
    <row r="19" spans="1:9" s="3" customFormat="1" ht="18.75">
      <c r="A19" s="46" t="s">
        <v>54</v>
      </c>
      <c r="B19" s="47">
        <f>'[4]Свод для соглаш на апре 2019'!$AK$176</f>
        <v>61.5</v>
      </c>
      <c r="C19" s="8">
        <f>'[5]УК расш(к)'!$F$19</f>
        <v>61</v>
      </c>
      <c r="D19" s="6">
        <f t="shared" si="0"/>
        <v>93.935114238919326</v>
      </c>
      <c r="E19" s="16">
        <f>'[4]Свод для соглаш на апре 2019'!$D$176</f>
        <v>34090.699999999997</v>
      </c>
      <c r="F19" s="8">
        <f>'[5]УК расш(к)'!$Q$19</f>
        <v>34095.628415300547</v>
      </c>
      <c r="G19" s="8">
        <f>'[4]Свод для соглаш на апре 2019'!$AL$176</f>
        <v>34373.796989502101</v>
      </c>
      <c r="H19" s="8">
        <f t="shared" si="1"/>
        <v>-278.16857420155429</v>
      </c>
      <c r="I19" s="17"/>
    </row>
    <row r="20" spans="1:9" s="3" customFormat="1" ht="18.75">
      <c r="A20" s="46" t="str">
        <f>'[6]Sheet1 (2)'!$P$45</f>
        <v>ОГАУК "Театр драмы"</v>
      </c>
      <c r="B20" s="49">
        <f>'[4]Свод для соглаш на апре 2019'!$AK$164</f>
        <v>142.30000000000001</v>
      </c>
      <c r="C20" s="8">
        <f>'[5]УК расш(к)'!$F$17</f>
        <v>144.39999999999998</v>
      </c>
      <c r="D20" s="6">
        <f t="shared" si="0"/>
        <v>107.42845312974163</v>
      </c>
      <c r="E20" s="16">
        <f>'[4]Свод для соглаш на апре 2019'!$D$164</f>
        <v>38993.300000000003</v>
      </c>
      <c r="F20" s="8">
        <f>'[5]УК расш(к)'!$Q$17</f>
        <v>38993.305632502321</v>
      </c>
      <c r="G20" s="8">
        <f>'[4]Свод для соглаш на апре 2019'!$AL$164</f>
        <v>39770.553008443501</v>
      </c>
      <c r="H20" s="8">
        <f t="shared" si="1"/>
        <v>-777.24737594118051</v>
      </c>
      <c r="I20" s="17"/>
    </row>
    <row r="21" spans="1:9" s="3" customFormat="1" ht="18.75">
      <c r="A21" s="46" t="s">
        <v>39</v>
      </c>
      <c r="B21" s="47">
        <f>'[4]Свод для соглаш на апре 2019'!$AK$170</f>
        <v>106.8</v>
      </c>
      <c r="C21" s="8">
        <f>'[5]УК расш(к)'!$F$18</f>
        <v>102.8</v>
      </c>
      <c r="D21" s="6">
        <f t="shared" si="0"/>
        <v>88.38757009249278</v>
      </c>
      <c r="E21" s="16">
        <f>'[4]Свод для соглаш на апре 2019'!$D$170</f>
        <v>31034.9</v>
      </c>
      <c r="F21" s="8">
        <f>'[5]УК расш(к)'!$Q$18</f>
        <v>32082.036316472106</v>
      </c>
      <c r="G21" s="8">
        <f>'[4]Свод для соглаш на апре 2019'!$AL$170</f>
        <v>32022.172642029895</v>
      </c>
      <c r="H21" s="8">
        <f t="shared" si="1"/>
        <v>59.86367444221105</v>
      </c>
      <c r="I21" s="17"/>
    </row>
    <row r="22" spans="1:9" s="3" customFormat="1" ht="18.75">
      <c r="A22" s="46" t="s">
        <v>55</v>
      </c>
      <c r="B22" s="47">
        <f>'[4]Свод для соглаш на апре 2019'!$AK$206</f>
        <v>163.1</v>
      </c>
      <c r="C22" s="8">
        <f>'[5]УК расш(к)'!$F$20</f>
        <v>156.6</v>
      </c>
      <c r="D22" s="6">
        <f t="shared" si="0"/>
        <v>162.55607899133739</v>
      </c>
      <c r="E22" s="16">
        <f>'[4]Свод для соглаш на апре 2019'!$D$206</f>
        <v>57732.5</v>
      </c>
      <c r="F22" s="8">
        <f>'[5]УК расш(к)'!$Q$20</f>
        <v>59002.979991485736</v>
      </c>
      <c r="G22" s="8">
        <f>'[4]Свод для соглаш на апре 2019'!$AL$206</f>
        <v>59253.717483041692</v>
      </c>
      <c r="H22" s="8">
        <f t="shared" si="1"/>
        <v>-250.73749155595578</v>
      </c>
      <c r="I22" s="17"/>
    </row>
    <row r="23" spans="1:9" s="3" customFormat="1" ht="19.5" customHeight="1">
      <c r="A23" s="46" t="s">
        <v>40</v>
      </c>
      <c r="B23" s="47">
        <f>'[4]Свод для соглаш на апре 2019'!$AK$212</f>
        <v>69.5</v>
      </c>
      <c r="C23" s="8">
        <f>'[5]УК расш(к)'!$F$21</f>
        <v>69.5</v>
      </c>
      <c r="D23" s="6">
        <f t="shared" si="0"/>
        <v>92.083371074856785</v>
      </c>
      <c r="E23" s="16">
        <f>'[4]Свод для соглаш на апре 2019'!$D$212</f>
        <v>33404.300000000003</v>
      </c>
      <c r="F23" s="8">
        <f>'[5]УК расш(к)'!$Q$21</f>
        <v>33423.501199040766</v>
      </c>
      <c r="G23" s="8">
        <f>'[4]Свод для соглаш на апре 2019'!$AL$212</f>
        <v>36627.099075093683</v>
      </c>
      <c r="H23" s="8">
        <f t="shared" si="1"/>
        <v>-3203.5978760529179</v>
      </c>
      <c r="I23" s="17"/>
    </row>
    <row r="24" spans="1:9" s="3" customFormat="1" ht="19.5" customHeight="1">
      <c r="A24" s="46" t="str">
        <f>'[6]Sheet1 (2)'!$P$314</f>
        <v>ОГКУ ЦДНИ ТО</v>
      </c>
      <c r="B24" s="47">
        <f>'[4]Свод для соглаш на апре 2019'!$AK$218</f>
        <v>40</v>
      </c>
      <c r="C24" s="8">
        <f>'[5]УК расш(к)'!$F$22</f>
        <v>38.799999999999997</v>
      </c>
      <c r="D24" s="6">
        <f t="shared" si="0"/>
        <v>100.94981011466402</v>
      </c>
      <c r="E24" s="16">
        <f>'[4]Свод для соглаш на апре 2019'!$D$218</f>
        <v>36176.6</v>
      </c>
      <c r="F24" s="8">
        <f>'[5]УК расш(к)'!$Q$22</f>
        <v>36641.752577319596</v>
      </c>
      <c r="G24" s="8">
        <f>'[4]Свод для соглаш на апре 2019'!$AL$218</f>
        <v>38710.36398092439</v>
      </c>
      <c r="H24" s="8">
        <f t="shared" si="1"/>
        <v>-2068.6114036047948</v>
      </c>
      <c r="I24" s="17"/>
    </row>
    <row r="25" spans="1:9" s="3" customFormat="1" ht="19.5" customHeight="1">
      <c r="A25" s="10" t="s">
        <v>41</v>
      </c>
      <c r="B25" s="47">
        <f>'[4]Свод для соглаш на апре 2019'!$AK$236</f>
        <v>13.6</v>
      </c>
      <c r="C25" s="50">
        <f>'[5]УК расш(к)'!$F$177</f>
        <v>14.9</v>
      </c>
      <c r="D25" s="6">
        <f t="shared" si="0"/>
        <v>94.559185748151933</v>
      </c>
      <c r="E25" s="16">
        <f>'[4]Свод для соглаш на апре 2019'!$D$236</f>
        <v>32965.5</v>
      </c>
      <c r="F25" s="8">
        <f>'[5]УК расш(к)'!$Q$177</f>
        <v>34322.147651006708</v>
      </c>
      <c r="G25" s="8">
        <f>'[4]Свод для соглаш на апре 2019'!$AL$236</f>
        <v>37553.495564892619</v>
      </c>
      <c r="H25" s="8">
        <f t="shared" si="1"/>
        <v>-3231.3479138859111</v>
      </c>
      <c r="I25" s="17"/>
    </row>
    <row r="26" spans="1:9" s="3" customFormat="1" ht="19.5">
      <c r="A26" s="115" t="s">
        <v>56</v>
      </c>
      <c r="B26" s="116">
        <f>B11+B12+B13+B14+B15+B16+B17+B18+B19+B20+B21+B22+B23+B24</f>
        <v>1116.5</v>
      </c>
      <c r="C26" s="116">
        <f>C11+C12+C13+C14+C15+C16+C17+C18+C19+C20+C21+C22+C23+C24</f>
        <v>1111.4999999999998</v>
      </c>
      <c r="D26" s="117">
        <f>F26/36297*100</f>
        <v>99.886190341686898</v>
      </c>
      <c r="E26" s="116">
        <f>(E11*B11+E12*B12+E13*B13+E14*B14+E15*B15+E16*B16+E17*B17+E18*B18+E19*B19+E20*B20+E21*B21+E22*B22+E23*B23+E24*B24)/B26</f>
        <v>36417.825436632338</v>
      </c>
      <c r="F26" s="116">
        <f>(F11*C11+F12*C12+F13*C13+F14*C14+F15*C15+F16*C16+F17*C17+F18*C18+F19*C19+F20*C20+F21*C21+F22*C22+F23*C23+F24*C24)/C26</f>
        <v>36255.690508322092</v>
      </c>
      <c r="G26" s="116">
        <f>'[4]Свод для соглаш на апре 2019'!$AL$224</f>
        <v>37670.7693962228</v>
      </c>
      <c r="H26" s="116">
        <f>F26-G26</f>
        <v>-1415.0788879007087</v>
      </c>
      <c r="I26" s="17"/>
    </row>
    <row r="27" spans="1:9" s="3" customFormat="1" ht="19.5">
      <c r="A27" s="51" t="s">
        <v>157</v>
      </c>
      <c r="B27" s="113">
        <f>B26+B25</f>
        <v>1130.0999999999999</v>
      </c>
      <c r="C27" s="32">
        <f>C26+C25</f>
        <v>1126.3999999999999</v>
      </c>
      <c r="D27" s="114">
        <f>F27/36297*100</f>
        <v>99.81572481572482</v>
      </c>
      <c r="E27" s="113">
        <f>(E26*B26+E25*B25)/B27</f>
        <v>36376.279001858253</v>
      </c>
      <c r="F27" s="113">
        <f>(F26*C26+F25*C25)/C27</f>
        <v>36230.11363636364</v>
      </c>
      <c r="G27" s="52">
        <f>(G26*B26+G25*B25)/B27</f>
        <v>37669.358083855674</v>
      </c>
      <c r="H27" s="126">
        <f>F27-G27</f>
        <v>-1439.2444474920339</v>
      </c>
      <c r="I27" s="17"/>
    </row>
    <row r="28" spans="1:9" s="3" customFormat="1" ht="18.75">
      <c r="A28" s="179" t="s">
        <v>11</v>
      </c>
      <c r="B28" s="180"/>
      <c r="C28" s="180"/>
      <c r="D28" s="180"/>
      <c r="E28" s="180"/>
      <c r="F28" s="180"/>
      <c r="G28" s="180"/>
      <c r="H28" s="181"/>
    </row>
    <row r="29" spans="1:9" s="58" customFormat="1" ht="31.5" customHeight="1">
      <c r="A29" s="20" t="str">
        <f>'[7]СЗП15 ф14 юр.л.'!$B$6</f>
        <v>МБУ "Культурно - спортивный комплекс"</v>
      </c>
      <c r="B29" s="42">
        <f>'[8]2019'!$W$10</f>
        <v>69.400000000000006</v>
      </c>
      <c r="C29" s="53">
        <f>'[5]УК расш(к)'!$F$24</f>
        <v>69.8</v>
      </c>
      <c r="D29" s="54">
        <f>F29/36297*100</f>
        <v>116.09359155427872</v>
      </c>
      <c r="E29" s="55">
        <f>'[8]2019'!$C$10</f>
        <v>42134.806024087789</v>
      </c>
      <c r="F29" s="55">
        <f>'[5]УК расш(к)'!$Q$24</f>
        <v>42138.490926456543</v>
      </c>
      <c r="G29" s="55">
        <f>'[8]2019'!$X$10</f>
        <v>44802.707070495198</v>
      </c>
      <c r="H29" s="56">
        <f>F29-G29</f>
        <v>-2664.2161440386553</v>
      </c>
      <c r="I29" s="57"/>
    </row>
    <row r="30" spans="1:9" s="62" customFormat="1" ht="38.25" customHeight="1">
      <c r="A30" s="33" t="s">
        <v>57</v>
      </c>
      <c r="B30" s="59">
        <f>SUM(B29:B29)</f>
        <v>69.400000000000006</v>
      </c>
      <c r="C30" s="60">
        <f>SUM(C29:C29)</f>
        <v>69.8</v>
      </c>
      <c r="D30" s="54">
        <f>F30/36297*100</f>
        <v>116.09359155427872</v>
      </c>
      <c r="E30" s="61">
        <f>E29*B29/B30</f>
        <v>42134.806024087789</v>
      </c>
      <c r="F30" s="56">
        <f>(F29*C29)/C30</f>
        <v>42138.490926456543</v>
      </c>
      <c r="G30" s="56">
        <f>(G29*B29)/B30</f>
        <v>44802.707070495198</v>
      </c>
      <c r="H30" s="56">
        <f>F30-G30</f>
        <v>-2664.2161440386553</v>
      </c>
      <c r="I30" s="178"/>
    </row>
    <row r="31" spans="1:9" s="3" customFormat="1" ht="18.75">
      <c r="A31" s="179" t="s">
        <v>42</v>
      </c>
      <c r="B31" s="180"/>
      <c r="C31" s="180"/>
      <c r="D31" s="180"/>
      <c r="E31" s="180"/>
      <c r="F31" s="180"/>
      <c r="G31" s="180"/>
      <c r="H31" s="181"/>
    </row>
    <row r="32" spans="1:9" s="3" customFormat="1" ht="18.75" hidden="1">
      <c r="A32" s="5" t="s">
        <v>13</v>
      </c>
      <c r="B32" s="10"/>
      <c r="C32" s="4"/>
      <c r="D32" s="4"/>
      <c r="E32" s="12"/>
      <c r="F32" s="4"/>
      <c r="G32" s="4"/>
      <c r="H32" s="4"/>
    </row>
    <row r="33" spans="1:14" s="3" customFormat="1" ht="18.75" hidden="1">
      <c r="A33" s="5" t="s">
        <v>14</v>
      </c>
      <c r="B33" s="10"/>
      <c r="C33" s="4"/>
      <c r="D33" s="4"/>
      <c r="E33" s="12"/>
      <c r="F33" s="4"/>
      <c r="G33" s="4"/>
      <c r="H33" s="4"/>
    </row>
    <row r="34" spans="1:14" s="3" customFormat="1" ht="49.5" hidden="1" customHeight="1">
      <c r="A34" s="20" t="s">
        <v>15</v>
      </c>
      <c r="B34" s="21"/>
      <c r="C34" s="4"/>
      <c r="D34" s="4"/>
      <c r="E34" s="12"/>
      <c r="F34" s="4"/>
      <c r="G34" s="4"/>
      <c r="H34" s="4"/>
    </row>
    <row r="35" spans="1:14" s="58" customFormat="1" ht="42" customHeight="1">
      <c r="A35" s="20" t="str">
        <f>'[9]СВ Т-ст'!$C$38</f>
        <v>Муниципальное казённое учреждение "Бакчарский краеведческий музей северного садоводства"</v>
      </c>
      <c r="B35" s="42">
        <f>'[8]2019'!$W$54</f>
        <v>2.4500000000000002</v>
      </c>
      <c r="C35" s="8">
        <f>'[5]УК расш(к)'!$F$32</f>
        <v>2.2999999999999998</v>
      </c>
      <c r="D35" s="54">
        <f t="shared" ref="D35:D37" si="2">F35/36297*100</f>
        <v>67.997794363969078</v>
      </c>
      <c r="E35" s="16">
        <f>'[8]2019'!$C$54</f>
        <v>24608.695652173916</v>
      </c>
      <c r="F35" s="63">
        <f>'[5]УК расш(к)'!$Q$32</f>
        <v>24681.159420289856</v>
      </c>
      <c r="G35" s="63">
        <f>'[8]2019'!$X$54</f>
        <v>27845.7</v>
      </c>
      <c r="H35" s="64">
        <f t="shared" ref="H35:H37" si="3">F35-G35</f>
        <v>-3164.5405797101448</v>
      </c>
      <c r="I35" s="66"/>
      <c r="J35" s="67"/>
      <c r="K35" s="65"/>
      <c r="L35" s="68"/>
      <c r="M35" s="69"/>
      <c r="N35" s="66"/>
    </row>
    <row r="36" spans="1:14" s="58" customFormat="1" ht="60.75" customHeight="1">
      <c r="A36" s="20" t="str">
        <f>'[9]СВ Т-ст'!$C$39</f>
        <v>Муниципальное бюджетное учреждение культуры "Бакчарская межпоселенческая централизованная библиотечная система"</v>
      </c>
      <c r="B36" s="70">
        <f>'[8]2019'!$W$46</f>
        <v>17.875</v>
      </c>
      <c r="C36" s="8">
        <f>'[5]УК расш(к)'!$F$33</f>
        <v>18.8</v>
      </c>
      <c r="D36" s="54">
        <f t="shared" si="2"/>
        <v>100.21733621187063</v>
      </c>
      <c r="E36" s="16">
        <f>'[8]2019'!$C$46</f>
        <v>36443.820224719108</v>
      </c>
      <c r="F36" s="63">
        <f>'[5]УК расш(к)'!$Q$33</f>
        <v>36375.886524822687</v>
      </c>
      <c r="G36" s="63">
        <f>'[8]2019'!$X$46</f>
        <v>41964.9</v>
      </c>
      <c r="H36" s="9">
        <f t="shared" si="3"/>
        <v>-5589.0134751773148</v>
      </c>
    </row>
    <row r="37" spans="1:14" s="58" customFormat="1" ht="57.75" customHeight="1">
      <c r="A37" s="20" t="s">
        <v>58</v>
      </c>
      <c r="B37" s="42">
        <f>'[8]2019'!$W$62</f>
        <v>36.424999999999997</v>
      </c>
      <c r="C37" s="8">
        <f>'[5]УК расш(к)'!$F$34</f>
        <v>37.700000000000003</v>
      </c>
      <c r="D37" s="54">
        <f t="shared" si="2"/>
        <v>93.082155720561261</v>
      </c>
      <c r="E37" s="16">
        <f>'[8]2019'!$C$62</f>
        <v>33785.67470956211</v>
      </c>
      <c r="F37" s="63">
        <f>'[5]УК расш(к)'!$Q$34</f>
        <v>33786.030061892125</v>
      </c>
      <c r="G37" s="63">
        <f>'[8]2019'!$X$62</f>
        <v>36167.1</v>
      </c>
      <c r="H37" s="9">
        <f t="shared" si="3"/>
        <v>-2381.0699381078739</v>
      </c>
    </row>
    <row r="38" spans="1:14" s="3" customFormat="1" ht="37.5">
      <c r="A38" s="18" t="s">
        <v>59</v>
      </c>
      <c r="B38" s="9">
        <f>SUM(B35:B37)</f>
        <v>56.75</v>
      </c>
      <c r="C38" s="9">
        <f>SUM(C35:C37)</f>
        <v>58.800000000000004</v>
      </c>
      <c r="D38" s="54">
        <f>F38/36297*100</f>
        <v>94.382280926623423</v>
      </c>
      <c r="E38" s="19">
        <f>'[8]2019'!$C$70</f>
        <v>34242.102206736352</v>
      </c>
      <c r="F38" s="19">
        <f>(F35*C35+F36*C36+F37*C37)/C38</f>
        <v>34257.936507936502</v>
      </c>
      <c r="G38" s="23">
        <f>'[8]2019'!$X$70</f>
        <v>37627.941607981222</v>
      </c>
      <c r="H38" s="9">
        <f>F38-G38</f>
        <v>-3370.0051000447202</v>
      </c>
      <c r="I38" s="178"/>
    </row>
    <row r="39" spans="1:14" s="3" customFormat="1" ht="18.75">
      <c r="A39" s="179" t="s">
        <v>43</v>
      </c>
      <c r="B39" s="180"/>
      <c r="C39" s="180"/>
      <c r="D39" s="180"/>
      <c r="E39" s="180"/>
      <c r="F39" s="180"/>
      <c r="G39" s="180"/>
      <c r="H39" s="181"/>
    </row>
    <row r="40" spans="1:14" s="3" customFormat="1" ht="18.75" hidden="1">
      <c r="A40" s="5" t="s">
        <v>13</v>
      </c>
      <c r="B40" s="10"/>
      <c r="C40" s="4"/>
      <c r="D40" s="4"/>
      <c r="E40" s="12"/>
      <c r="F40" s="4"/>
      <c r="G40" s="4"/>
      <c r="H40" s="4"/>
    </row>
    <row r="41" spans="1:14" s="3" customFormat="1" ht="18.75" hidden="1">
      <c r="A41" s="5" t="s">
        <v>14</v>
      </c>
      <c r="B41" s="10"/>
      <c r="C41" s="4"/>
      <c r="D41" s="4"/>
      <c r="E41" s="12"/>
      <c r="F41" s="4"/>
      <c r="G41" s="4"/>
      <c r="H41" s="4"/>
    </row>
    <row r="42" spans="1:14" s="3" customFormat="1" ht="49.5" hidden="1" customHeight="1">
      <c r="A42" s="20" t="s">
        <v>15</v>
      </c>
      <c r="B42" s="21"/>
      <c r="C42" s="4"/>
      <c r="D42" s="4"/>
      <c r="E42" s="12"/>
      <c r="F42" s="4"/>
      <c r="G42" s="4"/>
      <c r="H42" s="4"/>
    </row>
    <row r="43" spans="1:14" s="3" customFormat="1" ht="34.5" customHeight="1">
      <c r="A43" s="46" t="str">
        <f>'[9]СВ Т-ст'!$C$53</f>
        <v>Муниципальное автономное учреждение "Культура"</v>
      </c>
      <c r="B43" s="38">
        <f>'[8]2019'!$B$80</f>
        <v>92.899999999999991</v>
      </c>
      <c r="C43" s="8">
        <f>'[5]УК расш(к)'!$F$36</f>
        <v>92.9</v>
      </c>
      <c r="D43" s="54">
        <f>F43/36297*100</f>
        <v>108.79130480951515</v>
      </c>
      <c r="E43" s="16">
        <f>'[8]2019'!$C$80</f>
        <v>39487.678225235082</v>
      </c>
      <c r="F43" s="8">
        <f>'[5]УК расш(к)'!$Q$36</f>
        <v>39487.979906709719</v>
      </c>
      <c r="G43" s="8">
        <f>'[8]2019'!$X$80</f>
        <v>43402.743216496841</v>
      </c>
      <c r="H43" s="9">
        <f>F43-G43</f>
        <v>-3914.7633097871221</v>
      </c>
    </row>
    <row r="44" spans="1:14" s="3" customFormat="1" ht="37.5">
      <c r="A44" s="18" t="s">
        <v>60</v>
      </c>
      <c r="B44" s="19">
        <f>B43</f>
        <v>92.899999999999991</v>
      </c>
      <c r="C44" s="9">
        <f>C43</f>
        <v>92.9</v>
      </c>
      <c r="D44" s="54">
        <f>F44/36297*100</f>
        <v>108.79130480951515</v>
      </c>
      <c r="E44" s="19">
        <f>E43*B43/B44</f>
        <v>39487.678225235082</v>
      </c>
      <c r="F44" s="9">
        <f>(F43*C43)/C44</f>
        <v>39487.979906709719</v>
      </c>
      <c r="G44" s="9">
        <f>(G43*B43)/B44</f>
        <v>43402.743216496841</v>
      </c>
      <c r="H44" s="9">
        <f>F44-G44</f>
        <v>-3914.7633097871221</v>
      </c>
      <c r="I44" s="178"/>
    </row>
    <row r="45" spans="1:14" s="3" customFormat="1" ht="18.75">
      <c r="A45" s="179" t="s">
        <v>12</v>
      </c>
      <c r="B45" s="180"/>
      <c r="C45" s="180"/>
      <c r="D45" s="180"/>
      <c r="E45" s="180"/>
      <c r="F45" s="180"/>
      <c r="G45" s="180"/>
      <c r="H45" s="181"/>
    </row>
    <row r="46" spans="1:14" s="3" customFormat="1" ht="18.75" hidden="1">
      <c r="A46" s="5" t="s">
        <v>13</v>
      </c>
      <c r="B46" s="10"/>
      <c r="C46" s="4"/>
      <c r="D46" s="4"/>
      <c r="E46" s="12"/>
      <c r="F46" s="4"/>
      <c r="G46" s="4"/>
      <c r="H46" s="4"/>
    </row>
    <row r="47" spans="1:14" s="3" customFormat="1" ht="18.75" hidden="1">
      <c r="A47" s="5" t="s">
        <v>14</v>
      </c>
      <c r="B47" s="10"/>
      <c r="C47" s="4"/>
      <c r="D47" s="4"/>
      <c r="E47" s="12"/>
      <c r="F47" s="4"/>
      <c r="G47" s="4"/>
      <c r="H47" s="4"/>
    </row>
    <row r="48" spans="1:14" s="3" customFormat="1" ht="49.5" hidden="1" customHeight="1">
      <c r="A48" s="20" t="s">
        <v>15</v>
      </c>
      <c r="B48" s="21"/>
      <c r="C48" s="4"/>
      <c r="D48" s="4"/>
      <c r="E48" s="12"/>
      <c r="F48" s="4"/>
      <c r="G48" s="4"/>
      <c r="H48" s="4"/>
    </row>
    <row r="49" spans="1:9" s="73" customFormat="1" ht="37.5">
      <c r="A49" s="25" t="str">
        <f>'[9]СВ Т-ст'!$C$56</f>
        <v>Муниципальное автономное учреждение «Центр культуры" Зырянского района</v>
      </c>
      <c r="B49" s="71">
        <f>'[8]2019'!$B$122</f>
        <v>42.099999999999994</v>
      </c>
      <c r="C49" s="72">
        <f>'[5]УК расш(к)'!$F$40</f>
        <v>42.3</v>
      </c>
      <c r="D49" s="54">
        <f t="shared" ref="D49:D53" si="4">F49/36297*100</f>
        <v>70.094168604156252</v>
      </c>
      <c r="E49" s="8">
        <f>'[8]2019'!$C$122</f>
        <v>23638.395803642125</v>
      </c>
      <c r="F49" s="30">
        <f>'[5]УК расш(к)'!$Q$40</f>
        <v>25442.080378250594</v>
      </c>
      <c r="G49" s="8">
        <f>'[8]2019'!$X$122</f>
        <v>26095.669259699127</v>
      </c>
      <c r="H49" s="9">
        <f t="shared" ref="H49:H53" si="5">F49-G49</f>
        <v>-653.58888144853336</v>
      </c>
    </row>
    <row r="50" spans="1:9" s="73" customFormat="1" ht="56.25">
      <c r="A50" s="25" t="str">
        <f>'[9]СВ Т-ст'!$C$57</f>
        <v>Муниципальное бюджетное учреждение «Межпоселенческая централизованная библиотечная система Зырянского района»</v>
      </c>
      <c r="B50" s="71">
        <f>'[8]2019'!$B$90</f>
        <v>18.7</v>
      </c>
      <c r="C50" s="8">
        <f>'[5]УК расш(к)'!$F$41</f>
        <v>19.100000000000001</v>
      </c>
      <c r="D50" s="54">
        <f t="shared" si="4"/>
        <v>75.9441414612172</v>
      </c>
      <c r="E50" s="16">
        <f>'[8]2019'!$C$90</f>
        <v>27751.194295900175</v>
      </c>
      <c r="F50" s="30">
        <f>'[5]УК расш(к)'!$Q$41</f>
        <v>27565.445026178008</v>
      </c>
      <c r="G50" s="30">
        <f>'[8]2019'!$X$90</f>
        <v>28663.55868983957</v>
      </c>
      <c r="H50" s="9">
        <f t="shared" si="5"/>
        <v>-1098.1136636615629</v>
      </c>
    </row>
    <row r="51" spans="1:9" s="73" customFormat="1" ht="41.25" customHeight="1">
      <c r="A51" s="25" t="str">
        <f>'[9]СВ Т-ст'!$C$58</f>
        <v>Муниципальное бюджетное учреждение культуры «Зырянский краеведческий музей»</v>
      </c>
      <c r="B51" s="71">
        <f>'[8]2019'!$B$98</f>
        <v>4</v>
      </c>
      <c r="C51" s="8">
        <f>'[5]УК расш(к)'!$F$42</f>
        <v>4</v>
      </c>
      <c r="D51" s="54">
        <f t="shared" si="4"/>
        <v>85.291713732080694</v>
      </c>
      <c r="E51" s="16">
        <f>'[8]2019'!$C$98</f>
        <v>32075.250000000004</v>
      </c>
      <c r="F51" s="30">
        <f>'[5]УК расш(к)'!$Q$42</f>
        <v>30958.333333333332</v>
      </c>
      <c r="G51" s="30">
        <f>'[8]2019'!$X$98</f>
        <v>36108.541666666664</v>
      </c>
      <c r="H51" s="9">
        <f t="shared" si="5"/>
        <v>-5150.2083333333321</v>
      </c>
    </row>
    <row r="52" spans="1:9" s="73" customFormat="1" ht="45" customHeight="1">
      <c r="A52" s="25" t="str">
        <f>'[9]СВ Т-ст'!$C$59</f>
        <v>Муниципальное бюджетное учреждение «Центр культуры» Высоковского сельского поселения</v>
      </c>
      <c r="B52" s="71">
        <f>'[8]2019'!$B$114</f>
        <v>6</v>
      </c>
      <c r="C52" s="8">
        <f>'[5]УК расш(к)'!$F$43</f>
        <v>6</v>
      </c>
      <c r="D52" s="54">
        <f t="shared" si="4"/>
        <v>73.00878860511888</v>
      </c>
      <c r="E52" s="16">
        <f>'[8]2019'!$C$114</f>
        <v>27398.888888888887</v>
      </c>
      <c r="F52" s="30">
        <f>'[5]УК расш(к)'!$Q$43</f>
        <v>26500</v>
      </c>
      <c r="G52" s="30">
        <f>'[8]2019'!$X$114</f>
        <v>28688.551111111112</v>
      </c>
      <c r="H52" s="9">
        <f t="shared" si="5"/>
        <v>-2188.5511111111118</v>
      </c>
    </row>
    <row r="53" spans="1:9" ht="59.25" customHeight="1">
      <c r="A53" s="25" t="str">
        <f>'[9]СВ Т-ст'!$C$62</f>
        <v>Муниципальное бюджетное учреждение «Центр культуры и досуга муниципального образования «Чердатское сельское поселение»</v>
      </c>
      <c r="B53" s="71">
        <f>'[8]2019'!$B$106</f>
        <v>4.9000000000000004</v>
      </c>
      <c r="C53" s="8">
        <f>'[5]УК расш(к)'!$F$46</f>
        <v>5</v>
      </c>
      <c r="D53" s="54">
        <f t="shared" si="4"/>
        <v>64.339568926724894</v>
      </c>
      <c r="E53" s="16">
        <f>'[8]2019'!$C$106</f>
        <v>28649.591836734689</v>
      </c>
      <c r="F53" s="30">
        <f>'[5]УК расш(к)'!$Q$46</f>
        <v>23353.333333333336</v>
      </c>
      <c r="G53" s="30">
        <f>'[8]2019'!$X$106</f>
        <v>29903.095238095237</v>
      </c>
      <c r="H53" s="9">
        <f t="shared" si="5"/>
        <v>-6549.761904761901</v>
      </c>
    </row>
    <row r="54" spans="1:9" s="3" customFormat="1" ht="37.5">
      <c r="A54" s="18" t="s">
        <v>16</v>
      </c>
      <c r="B54" s="19">
        <f>SUM(B49:B53)</f>
        <v>75.7</v>
      </c>
      <c r="C54" s="9">
        <f>SUM(C49:C53)</f>
        <v>76.400000000000006</v>
      </c>
      <c r="D54" s="54">
        <f>F54/36297*100</f>
        <v>72.204631741593161</v>
      </c>
      <c r="E54" s="31">
        <f>(B49*E49+E50*B50+E51*B51+E52*B52+E53*B53)/B54</f>
        <v>25722.604095112281</v>
      </c>
      <c r="F54" s="31">
        <f>(C49*F49+F50*C50+F51*C51+F52*C52+F53*C53)/C54</f>
        <v>26208.115183246071</v>
      </c>
      <c r="G54" s="23">
        <f>(G49*B49+G50*B50+G51*B51+G52*B52+G53*B53)/B54</f>
        <v>27711.054997798325</v>
      </c>
      <c r="H54" s="9">
        <f>F54-G54</f>
        <v>-1502.9398145522537</v>
      </c>
      <c r="I54" s="178"/>
    </row>
    <row r="55" spans="1:9" s="3" customFormat="1" ht="18.75">
      <c r="A55" s="179" t="s">
        <v>17</v>
      </c>
      <c r="B55" s="180"/>
      <c r="C55" s="180"/>
      <c r="D55" s="180"/>
      <c r="E55" s="180"/>
      <c r="F55" s="180"/>
      <c r="G55" s="180"/>
      <c r="H55" s="181"/>
    </row>
    <row r="56" spans="1:9" s="3" customFormat="1" ht="18.75" hidden="1">
      <c r="A56" s="5" t="s">
        <v>13</v>
      </c>
      <c r="B56" s="10"/>
      <c r="C56" s="4"/>
      <c r="D56" s="4"/>
      <c r="E56" s="12"/>
      <c r="F56" s="4"/>
      <c r="G56" s="4"/>
      <c r="H56" s="4"/>
    </row>
    <row r="57" spans="1:9" s="3" customFormat="1" ht="18.75" hidden="1">
      <c r="A57" s="5" t="s">
        <v>14</v>
      </c>
      <c r="B57" s="10"/>
      <c r="C57" s="4"/>
      <c r="D57" s="4"/>
      <c r="E57" s="12"/>
      <c r="F57" s="4"/>
      <c r="G57" s="4"/>
      <c r="H57" s="4"/>
    </row>
    <row r="58" spans="1:9" s="3" customFormat="1" ht="49.5" hidden="1" customHeight="1">
      <c r="A58" s="20" t="s">
        <v>15</v>
      </c>
      <c r="B58" s="21"/>
      <c r="C58" s="4"/>
      <c r="D58" s="4"/>
      <c r="E58" s="12"/>
      <c r="F58" s="4"/>
      <c r="G58" s="4"/>
      <c r="H58" s="4"/>
    </row>
    <row r="59" spans="1:9" s="77" customFormat="1" ht="46.5" customHeight="1">
      <c r="A59" s="74" t="s">
        <v>61</v>
      </c>
      <c r="B59" s="71">
        <f>'[8]2019'!$W$245</f>
        <v>43</v>
      </c>
      <c r="C59" s="29">
        <f>'[5]УК расш(к)'!$F$49</f>
        <v>45.099999999999994</v>
      </c>
      <c r="D59" s="54">
        <f t="shared" ref="D59:D71" si="6">F59/36297*100</f>
        <v>113.40089657386594</v>
      </c>
      <c r="E59" s="42">
        <f>'[8]2019'!$C$245</f>
        <v>42181.854354354364</v>
      </c>
      <c r="F59" s="29">
        <f>'[5]УК расш(к)'!$Q$49</f>
        <v>41161.123429416119</v>
      </c>
      <c r="G59" s="42">
        <f>'[8]2019'!$X$245</f>
        <v>47338.886627906977</v>
      </c>
      <c r="H59" s="75">
        <f t="shared" ref="H59:H71" si="7">F59-G59</f>
        <v>-6177.7631984908585</v>
      </c>
      <c r="I59" s="76"/>
    </row>
    <row r="60" spans="1:9" s="77" customFormat="1" ht="38.25" customHeight="1">
      <c r="A60" s="74" t="s">
        <v>62</v>
      </c>
      <c r="B60" s="71">
        <f>'[8]2019'!$W$149</f>
        <v>31</v>
      </c>
      <c r="C60" s="29">
        <f>'[5]УК расш(к)'!$F$50</f>
        <v>31</v>
      </c>
      <c r="D60" s="54">
        <f t="shared" si="6"/>
        <v>130.15382947315473</v>
      </c>
      <c r="E60" s="42">
        <f>'[8]2019'!$C$149</f>
        <v>44842.708333333328</v>
      </c>
      <c r="F60" s="42">
        <f>'[5]УК расш(к)'!$Q$50</f>
        <v>47241.93548387097</v>
      </c>
      <c r="G60" s="42">
        <f>'[8]2019'!$X$149</f>
        <v>53069.755376344088</v>
      </c>
      <c r="H60" s="75">
        <f t="shared" si="7"/>
        <v>-5827.8198924731187</v>
      </c>
    </row>
    <row r="61" spans="1:9" s="77" customFormat="1" ht="38.25" customHeight="1">
      <c r="A61" s="74" t="s">
        <v>63</v>
      </c>
      <c r="B61" s="71">
        <f>'[8]2019'!$W$229</f>
        <v>5.0999999999999996</v>
      </c>
      <c r="C61" s="29">
        <f>'[5]УК расш(к)'!$F$51</f>
        <v>5.4</v>
      </c>
      <c r="D61" s="54">
        <f t="shared" si="6"/>
        <v>90.814565840050037</v>
      </c>
      <c r="E61" s="42">
        <f>'[8]2019'!$C$229</f>
        <v>29555.294117647063</v>
      </c>
      <c r="F61" s="29">
        <f>'[5]УК расш(к)'!$Q$51</f>
        <v>32962.962962962964</v>
      </c>
      <c r="G61" s="42">
        <f>'[8]2019'!$X$229</f>
        <v>40825.016339869289</v>
      </c>
      <c r="H61" s="75">
        <f t="shared" si="7"/>
        <v>-7862.0533769063259</v>
      </c>
    </row>
    <row r="62" spans="1:9" s="77" customFormat="1" ht="40.5" customHeight="1">
      <c r="A62" s="74" t="s">
        <v>64</v>
      </c>
      <c r="B62" s="71">
        <f>'[8]2019'!$W$237</f>
        <v>1.7000000000000002</v>
      </c>
      <c r="C62" s="29">
        <f>'[5]УК расш(к)'!$F$53</f>
        <v>1.7</v>
      </c>
      <c r="D62" s="54">
        <f t="shared" si="6"/>
        <v>73.197860569690036</v>
      </c>
      <c r="E62" s="42">
        <f>'[8]2019'!$C$237</f>
        <v>27224.313725490192</v>
      </c>
      <c r="F62" s="29">
        <f>'[5]УК расш(к)'!$Q$53</f>
        <v>26568.627450980392</v>
      </c>
      <c r="G62" s="42">
        <f>'[8]2019'!$X$237</f>
        <v>28822.058823529405</v>
      </c>
      <c r="H62" s="75">
        <f>F62-G62</f>
        <v>-2253.4313725490138</v>
      </c>
    </row>
    <row r="63" spans="1:9" s="77" customFormat="1" ht="38.25" customHeight="1">
      <c r="A63" s="74" t="s">
        <v>65</v>
      </c>
      <c r="B63" s="71">
        <f>'[8]2019'!$W$197</f>
        <v>4.4000000000000004</v>
      </c>
      <c r="C63" s="29">
        <f>'[5]УК расш(к)'!$F$54</f>
        <v>4.4000000000000004</v>
      </c>
      <c r="D63" s="54">
        <f t="shared" si="6"/>
        <v>67.060388161305582</v>
      </c>
      <c r="E63" s="42">
        <f>'[8]2019'!$C$197</f>
        <v>24022.727272727268</v>
      </c>
      <c r="F63" s="29">
        <f>'[5]УК расш(к)'!$Q$54</f>
        <v>24340.909090909088</v>
      </c>
      <c r="G63" s="42">
        <f>'[8]2019'!$X$197</f>
        <v>28896.76136363636</v>
      </c>
      <c r="H63" s="75">
        <f>F63-G63</f>
        <v>-4555.8522727272721</v>
      </c>
    </row>
    <row r="64" spans="1:9" s="77" customFormat="1" ht="57.75" customHeight="1">
      <c r="A64" s="74" t="s">
        <v>66</v>
      </c>
      <c r="B64" s="71">
        <f>'[8]2019'!$W$173</f>
        <v>5.5</v>
      </c>
      <c r="C64" s="29">
        <f>'[5]УК расш(к)'!$F$55</f>
        <v>5.5</v>
      </c>
      <c r="D64" s="54">
        <f t="shared" si="6"/>
        <v>94.673489168902023</v>
      </c>
      <c r="E64" s="42">
        <f>'[8]2019'!$C$173</f>
        <v>37409.454545454544</v>
      </c>
      <c r="F64" s="29">
        <f>'[5]УК расш(к)'!$Q$55</f>
        <v>34363.636363636368</v>
      </c>
      <c r="G64" s="42">
        <f>'[8]2019'!$X$173</f>
        <v>33232.196969696968</v>
      </c>
      <c r="H64" s="75">
        <f>F64-G64</f>
        <v>1131.4393939393995</v>
      </c>
    </row>
    <row r="65" spans="1:9" s="77" customFormat="1" ht="39" customHeight="1">
      <c r="A65" s="74" t="s">
        <v>67</v>
      </c>
      <c r="B65" s="71">
        <f>'[8]2019'!$W$157</f>
        <v>2.2000000000000002</v>
      </c>
      <c r="C65" s="78">
        <f>'[5]УК расш(к)'!$F$56</f>
        <v>1.9</v>
      </c>
      <c r="D65" s="54">
        <f t="shared" si="6"/>
        <v>86.566527899217434</v>
      </c>
      <c r="E65" s="42">
        <f>'[8]2019'!$C$157</f>
        <v>27133.333333333336</v>
      </c>
      <c r="F65" s="29">
        <f>'[5]УК расш(к)'!$Q$56</f>
        <v>31421.05263157895</v>
      </c>
      <c r="G65" s="42">
        <f>'[8]2019'!$X$157</f>
        <v>36163.446969696968</v>
      </c>
      <c r="H65" s="75">
        <f>F65-G65</f>
        <v>-4742.3943381180179</v>
      </c>
    </row>
    <row r="66" spans="1:9" s="77" customFormat="1" ht="54.75" customHeight="1">
      <c r="A66" s="74" t="s">
        <v>68</v>
      </c>
      <c r="B66" s="71">
        <f>'[8]2019'!$W$189</f>
        <v>6.7</v>
      </c>
      <c r="C66" s="29">
        <f>'[5]УК расш(к)'!$F$57</f>
        <v>6.7</v>
      </c>
      <c r="D66" s="54">
        <f t="shared" si="6"/>
        <v>98.455294949886223</v>
      </c>
      <c r="E66" s="42">
        <f>'[8]2019'!$C$189</f>
        <v>35906.666666666657</v>
      </c>
      <c r="F66" s="29">
        <f>'[5]УК расш(к)'!$Q$57</f>
        <v>35736.3184079602</v>
      </c>
      <c r="G66" s="42">
        <f>'[8]2019'!$X$189</f>
        <v>49302.139303482581</v>
      </c>
      <c r="H66" s="75">
        <f t="shared" si="7"/>
        <v>-13565.820895522382</v>
      </c>
    </row>
    <row r="67" spans="1:9" s="77" customFormat="1" ht="38.25" customHeight="1">
      <c r="A67" s="74" t="s">
        <v>69</v>
      </c>
      <c r="B67" s="71">
        <f>'[8]2019'!$W$213</f>
        <v>3.9</v>
      </c>
      <c r="C67" s="29">
        <f>'[5]УК расш(к)'!$F$58</f>
        <v>4.4000000000000004</v>
      </c>
      <c r="D67" s="54">
        <f t="shared" si="6"/>
        <v>85.552608488388287</v>
      </c>
      <c r="E67" s="42">
        <f>'[8]2019'!$C$213</f>
        <v>35032.478632478633</v>
      </c>
      <c r="F67" s="29">
        <f>'[5]УК расш(к)'!$Q$58</f>
        <v>31053.030303030297</v>
      </c>
      <c r="G67" s="42">
        <f>'[8]2019'!$X$213</f>
        <v>33512.072649572649</v>
      </c>
      <c r="H67" s="75">
        <f t="shared" si="7"/>
        <v>-2459.0423465423519</v>
      </c>
    </row>
    <row r="68" spans="1:9" s="77" customFormat="1" ht="56.25">
      <c r="A68" s="74" t="s">
        <v>70</v>
      </c>
      <c r="B68" s="71">
        <f>'[8]2019'!$W$221</f>
        <v>9</v>
      </c>
      <c r="C68" s="29">
        <f>'[5]УК расш(к)'!$F$59</f>
        <v>8.6</v>
      </c>
      <c r="D68" s="54">
        <f t="shared" si="6"/>
        <v>113.84330778399479</v>
      </c>
      <c r="E68" s="42">
        <f>'[8]2019'!$C$221</f>
        <v>38002.518518518518</v>
      </c>
      <c r="F68" s="29">
        <f>'[5]УК расш(к)'!$Q$59</f>
        <v>41321.705426356588</v>
      </c>
      <c r="G68" s="42">
        <f>'[8]2019'!$X$221</f>
        <v>38432.842592592599</v>
      </c>
      <c r="H68" s="75">
        <f t="shared" si="7"/>
        <v>2888.8628337639893</v>
      </c>
    </row>
    <row r="69" spans="1:9" s="77" customFormat="1" ht="39.75" customHeight="1">
      <c r="A69" s="74" t="s">
        <v>71</v>
      </c>
      <c r="B69" s="71">
        <f>'[8]2019'!$W$165</f>
        <v>3.3000000000000003</v>
      </c>
      <c r="C69" s="29">
        <f>'[5]УК расш(к)'!$F$60</f>
        <v>4.2</v>
      </c>
      <c r="D69" s="54">
        <f t="shared" si="6"/>
        <v>74.692429432490599</v>
      </c>
      <c r="E69" s="42">
        <f>'[8]2019'!$C$165</f>
        <v>34481.616161616163</v>
      </c>
      <c r="F69" s="29">
        <f>'[5]УК расш(к)'!$Q$60</f>
        <v>27111.111111111109</v>
      </c>
      <c r="G69" s="42">
        <f>'[8]2019'!$X$165</f>
        <v>33273.45959595959</v>
      </c>
      <c r="H69" s="75">
        <f t="shared" si="7"/>
        <v>-6162.3484848484804</v>
      </c>
    </row>
    <row r="70" spans="1:9" s="77" customFormat="1" ht="57" customHeight="1">
      <c r="A70" s="74" t="s">
        <v>72</v>
      </c>
      <c r="B70" s="71">
        <f>'[8]2019'!$W$205</f>
        <v>2.7</v>
      </c>
      <c r="C70" s="29">
        <f>'[5]УК расш(к)'!$F$61</f>
        <v>3.6</v>
      </c>
      <c r="D70" s="54">
        <f t="shared" si="6"/>
        <v>70.865973006645802</v>
      </c>
      <c r="E70" s="42">
        <f>'[8]2019'!$C$205</f>
        <v>26274.567901234564</v>
      </c>
      <c r="F70" s="29">
        <f>'[5]УК расш(к)'!$Q$61</f>
        <v>25722.222222222226</v>
      </c>
      <c r="G70" s="42">
        <f>'[8]2019'!$X$205</f>
        <v>28789.722222222219</v>
      </c>
      <c r="H70" s="75">
        <f t="shared" si="7"/>
        <v>-3067.4999999999927</v>
      </c>
    </row>
    <row r="71" spans="1:9" s="77" customFormat="1" ht="37.5">
      <c r="A71" s="74" t="s">
        <v>73</v>
      </c>
      <c r="B71" s="71">
        <f>'[8]2019'!$W$181</f>
        <v>5.9</v>
      </c>
      <c r="C71" s="8">
        <f>'[5]УК расш(к)'!$F$63</f>
        <v>5.9</v>
      </c>
      <c r="D71" s="54">
        <f t="shared" si="6"/>
        <v>112.22542710647205</v>
      </c>
      <c r="E71" s="42">
        <f>'[8]2019'!$C$181</f>
        <v>40732.203389830509</v>
      </c>
      <c r="F71" s="29">
        <f>'[5]УК расш(к)'!$Q$63</f>
        <v>40734.463276836163</v>
      </c>
      <c r="G71" s="42">
        <f>'[8]2019'!$X$181</f>
        <v>46193.587570621472</v>
      </c>
      <c r="H71" s="75">
        <f t="shared" si="7"/>
        <v>-5459.1242937853094</v>
      </c>
    </row>
    <row r="72" spans="1:9" s="3" customFormat="1" ht="37.5">
      <c r="A72" s="18" t="s">
        <v>18</v>
      </c>
      <c r="B72" s="19">
        <f>SUM(B59:B71)</f>
        <v>124.40000000000002</v>
      </c>
      <c r="C72" s="79">
        <f>SUM(C59:C71)</f>
        <v>128.4</v>
      </c>
      <c r="D72" s="54">
        <f>F72/36297*100</f>
        <v>108.95888314505595</v>
      </c>
      <c r="E72" s="24">
        <f>(E59*B59+E60*B60+E61*B61+E62*B62+E63*B63+E64*B64+E65*B65+E66*B66+E67*B67+E68*B68+E69*B69+E70*B70+E71*B71)/B72</f>
        <v>39520.715666430086</v>
      </c>
      <c r="F72" s="24">
        <f>(F59*C59+F60*C60+F61*C61+F62*C62+F63*C63+F64*C64+F65*C65+F66*C66+F67*C67+F68*C68+F69*C69+F70*C70+F71*C71)/C72</f>
        <v>39548.805815160958</v>
      </c>
      <c r="G72" s="24">
        <f>'[8]2019'!$X$254</f>
        <v>44971.188705787776</v>
      </c>
      <c r="H72" s="75">
        <f>F72-G72</f>
        <v>-5422.3828906268172</v>
      </c>
      <c r="I72" s="178"/>
    </row>
    <row r="73" spans="1:9" s="3" customFormat="1" ht="18.75">
      <c r="A73" s="179" t="s">
        <v>19</v>
      </c>
      <c r="B73" s="180"/>
      <c r="C73" s="180"/>
      <c r="D73" s="180"/>
      <c r="E73" s="180"/>
      <c r="F73" s="180"/>
      <c r="G73" s="180"/>
      <c r="H73" s="181"/>
    </row>
    <row r="74" spans="1:9" s="3" customFormat="1" ht="18.75" hidden="1">
      <c r="A74" s="5" t="s">
        <v>13</v>
      </c>
      <c r="B74" s="10"/>
      <c r="C74" s="4"/>
      <c r="D74" s="4"/>
      <c r="E74" s="12"/>
      <c r="F74" s="4"/>
      <c r="G74" s="4"/>
      <c r="H74" s="4"/>
    </row>
    <row r="75" spans="1:9" s="3" customFormat="1" ht="18.75" hidden="1">
      <c r="A75" s="5" t="s">
        <v>14</v>
      </c>
      <c r="B75" s="10"/>
      <c r="C75" s="4"/>
      <c r="D75" s="4"/>
      <c r="E75" s="12"/>
      <c r="F75" s="4"/>
      <c r="G75" s="4"/>
      <c r="H75" s="4"/>
    </row>
    <row r="76" spans="1:9" s="3" customFormat="1" ht="49.5" hidden="1" customHeight="1">
      <c r="A76" s="20" t="s">
        <v>15</v>
      </c>
      <c r="B76" s="21"/>
      <c r="C76" s="4"/>
      <c r="D76" s="4"/>
      <c r="E76" s="12"/>
      <c r="F76" s="4"/>
      <c r="G76" s="4"/>
      <c r="H76" s="4"/>
    </row>
    <row r="77" spans="1:9" s="83" customFormat="1" ht="60.75" customHeight="1">
      <c r="A77" s="80" t="s">
        <v>74</v>
      </c>
      <c r="B77" s="42">
        <f>'[8]2019'!$W$272</f>
        <v>43.6</v>
      </c>
      <c r="C77" s="15">
        <f>'[5]УК расш(к)'!$F$65</f>
        <v>44.5</v>
      </c>
      <c r="D77" s="54">
        <f t="shared" ref="D77:D78" si="8">F77/36297*100</f>
        <v>77.494255414057506</v>
      </c>
      <c r="E77" s="16">
        <f>'[8]2019'!$C$272</f>
        <v>27480.374074524676</v>
      </c>
      <c r="F77" s="81">
        <f>'[5]УК расш(к)'!$Q$65</f>
        <v>28128.089887640454</v>
      </c>
      <c r="G77" s="81">
        <f>'[8]2019'!$X$272</f>
        <v>31742.776775059145</v>
      </c>
      <c r="H77" s="82">
        <f t="shared" ref="H77:H78" si="9">F77-G77</f>
        <v>-3614.6868874186912</v>
      </c>
    </row>
    <row r="78" spans="1:9" s="83" customFormat="1" ht="58.5" customHeight="1">
      <c r="A78" s="80" t="s">
        <v>75</v>
      </c>
      <c r="B78" s="42">
        <f>'[8]2019'!$W$264</f>
        <v>23</v>
      </c>
      <c r="C78" s="15">
        <f>'[5]УК расш(к)'!$F$66</f>
        <v>23.599999999999998</v>
      </c>
      <c r="D78" s="54">
        <f t="shared" si="8"/>
        <v>84.96289790023269</v>
      </c>
      <c r="E78" s="16">
        <f>'[8]2019'!$C$264</f>
        <v>30485.76063831491</v>
      </c>
      <c r="F78" s="81">
        <f>'[5]УК расш(к)'!$Q$66</f>
        <v>30838.983050847459</v>
      </c>
      <c r="G78" s="81">
        <f>'[8]2019'!$X$264</f>
        <v>34808.364267309509</v>
      </c>
      <c r="H78" s="82">
        <f t="shared" si="9"/>
        <v>-3969.3812164620504</v>
      </c>
    </row>
    <row r="79" spans="1:9" s="13" customFormat="1" ht="37.5">
      <c r="A79" s="84" t="s">
        <v>76</v>
      </c>
      <c r="B79" s="19">
        <f>SUM(B77:B78)</f>
        <v>66.599999999999994</v>
      </c>
      <c r="C79" s="23">
        <f>SUM(C77:C78)</f>
        <v>68.099999999999994</v>
      </c>
      <c r="D79" s="54">
        <f>F79/36297*100</f>
        <v>80.082507435698261</v>
      </c>
      <c r="E79" s="23">
        <f>(E77*B77+E78*B78)/B79</f>
        <v>28518.27033529308</v>
      </c>
      <c r="F79" s="23">
        <f>(F77*C77+F78*C78)/C79</f>
        <v>29067.547723935397</v>
      </c>
      <c r="G79" s="82">
        <f>'[8]2019'!$X$281</f>
        <v>32801.463146256719</v>
      </c>
      <c r="H79" s="82">
        <f>F79-G79</f>
        <v>-3733.9154223213227</v>
      </c>
      <c r="I79" s="178"/>
    </row>
    <row r="80" spans="1:9" s="3" customFormat="1" ht="18.75">
      <c r="A80" s="179" t="s">
        <v>44</v>
      </c>
      <c r="B80" s="180"/>
      <c r="C80" s="180"/>
      <c r="D80" s="180"/>
      <c r="E80" s="180"/>
      <c r="F80" s="180"/>
      <c r="G80" s="180"/>
      <c r="H80" s="181"/>
    </row>
    <row r="81" spans="1:9" s="3" customFormat="1" ht="18.75" hidden="1">
      <c r="A81" s="5" t="s">
        <v>13</v>
      </c>
      <c r="B81" s="10"/>
      <c r="C81" s="4"/>
      <c r="D81" s="4"/>
      <c r="E81" s="12"/>
      <c r="F81" s="4"/>
      <c r="G81" s="4"/>
      <c r="H81" s="4"/>
    </row>
    <row r="82" spans="1:9" s="3" customFormat="1" ht="18.75" hidden="1">
      <c r="A82" s="5" t="s">
        <v>14</v>
      </c>
      <c r="B82" s="10"/>
      <c r="C82" s="4"/>
      <c r="D82" s="4"/>
      <c r="E82" s="12"/>
      <c r="F82" s="4"/>
      <c r="G82" s="4"/>
      <c r="H82" s="4"/>
    </row>
    <row r="83" spans="1:9" s="3" customFormat="1" ht="49.5" hidden="1" customHeight="1">
      <c r="A83" s="20" t="s">
        <v>15</v>
      </c>
      <c r="B83" s="21"/>
      <c r="C83" s="4"/>
      <c r="D83" s="4"/>
      <c r="E83" s="12"/>
      <c r="F83" s="4"/>
      <c r="G83" s="4"/>
      <c r="H83" s="4"/>
    </row>
    <row r="84" spans="1:9" s="3" customFormat="1" ht="56.25">
      <c r="A84" s="46" t="s">
        <v>77</v>
      </c>
      <c r="B84" s="14">
        <f>'[8]2019'!$W$325</f>
        <v>20.400000000000002</v>
      </c>
      <c r="C84" s="8">
        <f>'[5]УК расш(к)'!$F$73</f>
        <v>20.400000000000002</v>
      </c>
      <c r="D84" s="54">
        <f t="shared" ref="D84:D85" si="10">F84/36297*100</f>
        <v>104.8404043547055</v>
      </c>
      <c r="E84" s="15">
        <f>'[8]2019'!$C$325</f>
        <v>38060.457516339862</v>
      </c>
      <c r="F84" s="8">
        <f>'[5]УК расш(к)'!$Q$73</f>
        <v>38053.921568627455</v>
      </c>
      <c r="G84" s="8">
        <f>'[8]2019'!$X$325</f>
        <v>42205.473856209144</v>
      </c>
      <c r="H84" s="9">
        <f>F84-G84</f>
        <v>-4151.5522875816896</v>
      </c>
    </row>
    <row r="85" spans="1:9" s="3" customFormat="1" ht="56.25">
      <c r="A85" s="46" t="s">
        <v>78</v>
      </c>
      <c r="B85" s="14">
        <f>'[8]2019'!$W$333</f>
        <v>39.1</v>
      </c>
      <c r="C85" s="8">
        <f>'[5]УК расш(к)'!$F$74</f>
        <v>39.1</v>
      </c>
      <c r="D85" s="54">
        <f t="shared" si="10"/>
        <v>92.351672632767929</v>
      </c>
      <c r="E85" s="15">
        <f>'[8]2019'!$C$333</f>
        <v>33517.476555839734</v>
      </c>
      <c r="F85" s="8">
        <f>'[5]УК расш(к)'!$Q$74</f>
        <v>33520.886615515774</v>
      </c>
      <c r="G85" s="8">
        <f>'[8]2019'!$X$333</f>
        <v>36912.404092071607</v>
      </c>
      <c r="H85" s="9">
        <f>F85-G85</f>
        <v>-3391.5174765558331</v>
      </c>
    </row>
    <row r="86" spans="1:9" s="3" customFormat="1" ht="37.5">
      <c r="A86" s="18" t="s">
        <v>79</v>
      </c>
      <c r="B86" s="19">
        <f>SUM(B84:B85)</f>
        <v>59.5</v>
      </c>
      <c r="C86" s="9">
        <f>SUM(C84:C85)</f>
        <v>59.5</v>
      </c>
      <c r="D86" s="54">
        <f>F86/36297*100</f>
        <v>96.633523508860804</v>
      </c>
      <c r="E86" s="9">
        <v>35074.800000000003</v>
      </c>
      <c r="F86" s="9">
        <f>(F84*C84+F85*C85)/C86</f>
        <v>35075.070028011207</v>
      </c>
      <c r="G86" s="9">
        <v>38727</v>
      </c>
      <c r="H86" s="9">
        <f>F86-G86</f>
        <v>-3651.9299719887931</v>
      </c>
      <c r="I86" s="178"/>
    </row>
    <row r="87" spans="1:9" s="3" customFormat="1" ht="18.75">
      <c r="A87" s="179" t="s">
        <v>20</v>
      </c>
      <c r="B87" s="180"/>
      <c r="C87" s="180"/>
      <c r="D87" s="180"/>
      <c r="E87" s="180"/>
      <c r="F87" s="180"/>
      <c r="G87" s="180"/>
      <c r="H87" s="181"/>
    </row>
    <row r="88" spans="1:9" s="3" customFormat="1" ht="18.75" hidden="1">
      <c r="A88" s="5" t="s">
        <v>13</v>
      </c>
      <c r="B88" s="10"/>
      <c r="C88" s="4"/>
      <c r="D88" s="4"/>
      <c r="E88" s="12"/>
      <c r="F88" s="4"/>
      <c r="G88" s="4"/>
      <c r="H88" s="4"/>
    </row>
    <row r="89" spans="1:9" s="3" customFormat="1" ht="18.75" hidden="1">
      <c r="A89" s="5" t="s">
        <v>14</v>
      </c>
      <c r="B89" s="10"/>
      <c r="C89" s="4"/>
      <c r="D89" s="4"/>
      <c r="E89" s="12"/>
      <c r="F89" s="4"/>
      <c r="G89" s="4"/>
      <c r="H89" s="4"/>
    </row>
    <row r="90" spans="1:9" s="3" customFormat="1" ht="49.5" hidden="1" customHeight="1">
      <c r="A90" s="20" t="s">
        <v>15</v>
      </c>
      <c r="B90" s="21"/>
      <c r="C90" s="4"/>
      <c r="D90" s="4"/>
      <c r="E90" s="12"/>
      <c r="F90" s="4"/>
      <c r="G90" s="4"/>
      <c r="H90" s="4"/>
    </row>
    <row r="91" spans="1:9" s="3" customFormat="1" ht="56.25">
      <c r="A91" s="105" t="s">
        <v>80</v>
      </c>
      <c r="B91" s="106">
        <f>'[8]2019'!$W$359</f>
        <v>55.4</v>
      </c>
      <c r="C91" s="123">
        <f>'[5]УК расш(к)'!$F$76</f>
        <v>57.400000000000006</v>
      </c>
      <c r="D91" s="107">
        <f t="shared" ref="D91:D92" si="11">F91/36297*100</f>
        <v>96.893876262862605</v>
      </c>
      <c r="E91" s="123">
        <f>'[8]2019'!$C$359</f>
        <v>35345.361010830326</v>
      </c>
      <c r="F91" s="123">
        <f>'[5]УК расш(к)'!$Q$76</f>
        <v>35169.570267131239</v>
      </c>
      <c r="G91" s="123">
        <f>'[8]2019'!$X$359</f>
        <v>38257.916666666664</v>
      </c>
      <c r="H91" s="124">
        <f t="shared" ref="H91:H92" si="12">F91-G91</f>
        <v>-3088.346399535425</v>
      </c>
    </row>
    <row r="92" spans="1:9" s="3" customFormat="1" ht="57.75" customHeight="1">
      <c r="A92" s="80" t="s">
        <v>81</v>
      </c>
      <c r="B92" s="106">
        <f>'[8]2019'!$W$351</f>
        <v>21.9</v>
      </c>
      <c r="C92" s="123">
        <f>'[5]УК расш(к)'!$F$77</f>
        <v>21.9</v>
      </c>
      <c r="D92" s="107">
        <f t="shared" si="11"/>
        <v>95.210622628828816</v>
      </c>
      <c r="E92" s="123">
        <f>'[8]2019'!$C$351</f>
        <v>34186.369863013701</v>
      </c>
      <c r="F92" s="123">
        <f>'[5]УК расш(к)'!$Q$77</f>
        <v>34558.599695585996</v>
      </c>
      <c r="G92" s="123">
        <f>'[8]2019'!$X$351</f>
        <v>38378.947108066975</v>
      </c>
      <c r="H92" s="124">
        <f t="shared" si="12"/>
        <v>-3820.34741248098</v>
      </c>
    </row>
    <row r="93" spans="1:9" s="85" customFormat="1" ht="37.5">
      <c r="A93" s="125" t="s">
        <v>21</v>
      </c>
      <c r="B93" s="124">
        <f>SUM(B91:B92)</f>
        <v>77.3</v>
      </c>
      <c r="C93" s="124">
        <f>SUM(C91:C92)</f>
        <v>79.300000000000011</v>
      </c>
      <c r="D93" s="107">
        <f>F93/36297*100</f>
        <v>96.429018071370294</v>
      </c>
      <c r="E93" s="124">
        <f>(E91*B91+E92*B92)/B93</f>
        <v>35017.005174644248</v>
      </c>
      <c r="F93" s="124">
        <f>(F91*C91+F92*C92)/C93</f>
        <v>35000.840689365272</v>
      </c>
      <c r="G93" s="124">
        <f>(G91*B91+G92*B92)/B93</f>
        <v>38292.206015523931</v>
      </c>
      <c r="H93" s="124">
        <f>F93-G93</f>
        <v>-3291.3653261586587</v>
      </c>
      <c r="I93" s="178"/>
    </row>
    <row r="94" spans="1:9" s="3" customFormat="1" ht="18.75">
      <c r="A94" s="179" t="s">
        <v>22</v>
      </c>
      <c r="B94" s="180"/>
      <c r="C94" s="180"/>
      <c r="D94" s="180"/>
      <c r="E94" s="180"/>
      <c r="F94" s="180"/>
      <c r="G94" s="180"/>
      <c r="H94" s="181"/>
    </row>
    <row r="95" spans="1:9" s="3" customFormat="1" ht="18.75" hidden="1">
      <c r="A95" s="5" t="s">
        <v>13</v>
      </c>
      <c r="B95" s="10"/>
      <c r="C95" s="4"/>
      <c r="D95" s="4"/>
      <c r="E95" s="12"/>
      <c r="F95" s="4"/>
      <c r="G95" s="4"/>
      <c r="H95" s="4"/>
    </row>
    <row r="96" spans="1:9" s="3" customFormat="1" ht="18.75" hidden="1">
      <c r="A96" s="5" t="s">
        <v>14</v>
      </c>
      <c r="B96" s="10"/>
      <c r="C96" s="4"/>
      <c r="D96" s="4"/>
      <c r="E96" s="12"/>
      <c r="F96" s="4"/>
      <c r="G96" s="4"/>
      <c r="H96" s="4"/>
    </row>
    <row r="97" spans="1:9" s="3" customFormat="1" ht="49.5" hidden="1" customHeight="1">
      <c r="A97" s="20" t="s">
        <v>15</v>
      </c>
      <c r="B97" s="21"/>
      <c r="C97" s="4"/>
      <c r="D97" s="4"/>
      <c r="E97" s="12"/>
      <c r="F97" s="4"/>
      <c r="G97" s="4"/>
      <c r="H97" s="4"/>
    </row>
    <row r="98" spans="1:9" s="58" customFormat="1" ht="37.5">
      <c r="A98" s="20" t="s">
        <v>82</v>
      </c>
      <c r="B98" s="14">
        <f>'[8]2019'!$W$377</f>
        <v>32.5</v>
      </c>
      <c r="C98" s="29">
        <f>'[5]УК расш(к)'!$F$80</f>
        <v>32.5</v>
      </c>
      <c r="D98" s="54">
        <f t="shared" ref="D98:D104" si="13">F98/36297*100</f>
        <v>111.08638631574412</v>
      </c>
      <c r="E98" s="42">
        <f>'[8]2019'!$C$377</f>
        <v>40231.794871794875</v>
      </c>
      <c r="F98" s="86">
        <f>'[5]УК расш(к)'!$Q$80</f>
        <v>40321.025641025641</v>
      </c>
      <c r="G98" s="86">
        <f>'[8]2019'!$X$377</f>
        <v>47328.179487179492</v>
      </c>
      <c r="H98" s="56">
        <f t="shared" ref="H98:H104" si="14">F98-G98</f>
        <v>-7007.1538461538512</v>
      </c>
    </row>
    <row r="99" spans="1:9" s="58" customFormat="1" ht="37.5">
      <c r="A99" s="20" t="s">
        <v>83</v>
      </c>
      <c r="B99" s="14">
        <f>'[8]2019'!$W$385</f>
        <v>10</v>
      </c>
      <c r="C99" s="29">
        <f>'[5]УК расш(к)'!$F$81</f>
        <v>10</v>
      </c>
      <c r="D99" s="54">
        <f t="shared" si="13"/>
        <v>101.03681663314691</v>
      </c>
      <c r="E99" s="42">
        <f>'[8]2019'!$C$385</f>
        <v>36813.333333333328</v>
      </c>
      <c r="F99" s="86">
        <f>'[5]УК расш(к)'!$Q$81</f>
        <v>36673.333333333336</v>
      </c>
      <c r="G99" s="86">
        <f>'[8]2019'!$X$385</f>
        <v>41574.416666666672</v>
      </c>
      <c r="H99" s="56">
        <f t="shared" si="14"/>
        <v>-4901.0833333333358</v>
      </c>
    </row>
    <row r="100" spans="1:9" s="58" customFormat="1" ht="57" hidden="1" customHeight="1">
      <c r="A100" s="20" t="s">
        <v>84</v>
      </c>
      <c r="B100" s="38"/>
      <c r="C100" s="29"/>
      <c r="D100" s="54">
        <f t="shared" si="13"/>
        <v>0</v>
      </c>
      <c r="E100" s="42"/>
      <c r="F100" s="86"/>
      <c r="G100" s="86"/>
      <c r="H100" s="56">
        <f t="shared" si="14"/>
        <v>0</v>
      </c>
    </row>
    <row r="101" spans="1:9" s="58" customFormat="1" ht="37.5">
      <c r="A101" s="20" t="s">
        <v>85</v>
      </c>
      <c r="B101" s="14">
        <f>'[8]2019'!$W$409</f>
        <v>36.200000000000003</v>
      </c>
      <c r="C101" s="29">
        <f>'[5]УК расш(к)'!$F$83</f>
        <v>36</v>
      </c>
      <c r="D101" s="54">
        <f t="shared" si="13"/>
        <v>111.94425822356506</v>
      </c>
      <c r="E101" s="42">
        <f>'[8]2019'!$C$409</f>
        <v>40633.472222222226</v>
      </c>
      <c r="F101" s="86">
        <f>'[5]УК расш(к)'!$Q$83</f>
        <v>40632.407407407409</v>
      </c>
      <c r="G101" s="86">
        <f>'[8]2019'!$X$409</f>
        <v>43053.248158379371</v>
      </c>
      <c r="H101" s="56">
        <f t="shared" si="14"/>
        <v>-2420.8407509719618</v>
      </c>
    </row>
    <row r="102" spans="1:9" s="58" customFormat="1" ht="75" hidden="1">
      <c r="A102" s="20" t="s">
        <v>86</v>
      </c>
      <c r="B102" s="14"/>
      <c r="C102" s="29"/>
      <c r="D102" s="54">
        <f t="shared" si="13"/>
        <v>0</v>
      </c>
      <c r="E102" s="42"/>
      <c r="F102" s="86"/>
      <c r="G102" s="86"/>
      <c r="H102" s="56">
        <f t="shared" si="14"/>
        <v>0</v>
      </c>
    </row>
    <row r="103" spans="1:9" s="58" customFormat="1" ht="75">
      <c r="A103" s="20" t="s">
        <v>87</v>
      </c>
      <c r="B103" s="14">
        <f>'[8]2019'!$W$393</f>
        <v>3</v>
      </c>
      <c r="C103" s="29">
        <f>'[5]УК расш(к)'!$F$85</f>
        <v>2.2999999999999998</v>
      </c>
      <c r="D103" s="54">
        <f t="shared" si="13"/>
        <v>89.718757449112459</v>
      </c>
      <c r="E103" s="42">
        <f>'[8]2019'!$C$393</f>
        <v>34522.222222222219</v>
      </c>
      <c r="F103" s="86">
        <f>'[5]УК расш(к)'!$Q$85</f>
        <v>32565.217391304352</v>
      </c>
      <c r="G103" s="86">
        <f>'[8]2019'!$X$393</f>
        <v>38753</v>
      </c>
      <c r="H103" s="56">
        <f t="shared" si="14"/>
        <v>-6187.7826086956484</v>
      </c>
    </row>
    <row r="104" spans="1:9" s="58" customFormat="1" ht="41.25" customHeight="1">
      <c r="A104" s="20" t="s">
        <v>88</v>
      </c>
      <c r="B104" s="14">
        <f>'[8]2019'!$W$401</f>
        <v>13</v>
      </c>
      <c r="C104" s="29">
        <f>'[5]УК расш(к)'!$F$86</f>
        <v>13</v>
      </c>
      <c r="D104" s="54">
        <f t="shared" si="13"/>
        <v>91.199173767981108</v>
      </c>
      <c r="E104" s="42">
        <f>'[8]2019'!$C$401</f>
        <v>33102.564102564102</v>
      </c>
      <c r="F104" s="86">
        <f>'[5]УК расш(к)'!$Q$86</f>
        <v>33102.564102564102</v>
      </c>
      <c r="G104" s="86">
        <f>'[8]2019'!$X$401</f>
        <v>34735.064102564102</v>
      </c>
      <c r="H104" s="56">
        <f t="shared" si="14"/>
        <v>-1632.5</v>
      </c>
    </row>
    <row r="105" spans="1:9" s="3" customFormat="1" ht="37.5">
      <c r="A105" s="18" t="s">
        <v>23</v>
      </c>
      <c r="B105" s="24">
        <f>SUM(B98:B104)</f>
        <v>94.7</v>
      </c>
      <c r="C105" s="28">
        <f>SUM(C98:C104)</f>
        <v>93.8</v>
      </c>
      <c r="D105" s="54">
        <f>F105/36297*100</f>
        <v>107.06408762002353</v>
      </c>
      <c r="E105" s="28">
        <f>(E98*B98+E99*B99+E100*B100+E101*B101+E102*B102+E103*B103+E104*B104)/B105</f>
        <v>38864.819019124727</v>
      </c>
      <c r="F105" s="28">
        <f>(F98*C98+F99*C99+F100*C100+F101*C101+F102*C102+F103*C103+F104*C104)/C105</f>
        <v>38861.051883439941</v>
      </c>
      <c r="G105" s="56">
        <f>'[8]2019'!$X$417</f>
        <v>43086.086765223503</v>
      </c>
      <c r="H105" s="56">
        <f>F105-G105</f>
        <v>-4225.034881783562</v>
      </c>
      <c r="I105" s="178"/>
    </row>
    <row r="106" spans="1:9" s="3" customFormat="1" ht="18.75">
      <c r="A106" s="179" t="s">
        <v>24</v>
      </c>
      <c r="B106" s="180"/>
      <c r="C106" s="180"/>
      <c r="D106" s="180"/>
      <c r="E106" s="180"/>
      <c r="F106" s="180"/>
      <c r="G106" s="180"/>
      <c r="H106" s="181"/>
    </row>
    <row r="107" spans="1:9" s="3" customFormat="1" ht="18.75" hidden="1" customHeight="1">
      <c r="A107" s="5" t="s">
        <v>13</v>
      </c>
      <c r="B107" s="10"/>
      <c r="C107" s="4"/>
      <c r="D107" s="4"/>
      <c r="E107" s="12"/>
      <c r="F107" s="4"/>
      <c r="G107" s="4"/>
      <c r="H107" s="4"/>
    </row>
    <row r="108" spans="1:9" s="3" customFormat="1" ht="18.75" hidden="1" customHeight="1">
      <c r="A108" s="5" t="s">
        <v>14</v>
      </c>
      <c r="B108" s="10"/>
      <c r="C108" s="4"/>
      <c r="D108" s="4"/>
      <c r="E108" s="12"/>
      <c r="F108" s="4"/>
      <c r="G108" s="4"/>
      <c r="H108" s="4"/>
    </row>
    <row r="109" spans="1:9" s="3" customFormat="1" ht="49.5" hidden="1" customHeight="1">
      <c r="A109" s="20" t="s">
        <v>15</v>
      </c>
      <c r="B109" s="21"/>
      <c r="C109" s="4"/>
      <c r="D109" s="4"/>
      <c r="E109" s="12"/>
      <c r="F109" s="4"/>
      <c r="G109" s="4"/>
      <c r="H109" s="4"/>
    </row>
    <row r="110" spans="1:9" s="3" customFormat="1" ht="56.25">
      <c r="A110" s="20" t="s">
        <v>89</v>
      </c>
      <c r="B110" s="38">
        <f>'[8]2019'!$W$427</f>
        <v>34</v>
      </c>
      <c r="C110" s="8">
        <f>'[5]УК расш(к)'!$F$88</f>
        <v>34</v>
      </c>
      <c r="D110" s="54">
        <f t="shared" ref="D110:D112" si="15">F110/36297*100</f>
        <v>69.654111748013534</v>
      </c>
      <c r="E110" s="16">
        <f>'[8]2019'!$C$427</f>
        <v>26721.634015686275</v>
      </c>
      <c r="F110" s="8">
        <f>'[5]УК расш(к)'!$Q$88</f>
        <v>25282.352941176472</v>
      </c>
      <c r="G110" s="8">
        <f>'[8]2019'!$X$427</f>
        <v>28183.002805392152</v>
      </c>
      <c r="H110" s="9">
        <f t="shared" ref="H110:H112" si="16">F110-G110</f>
        <v>-2900.6498642156803</v>
      </c>
    </row>
    <row r="111" spans="1:9" s="3" customFormat="1" ht="56.25">
      <c r="A111" s="20" t="s">
        <v>90</v>
      </c>
      <c r="B111" s="38">
        <f>'[8]2019'!$W$443</f>
        <v>74.300000000000011</v>
      </c>
      <c r="C111" s="8">
        <f>'[5]УК расш(к)'!$F$89</f>
        <v>73.699999999999989</v>
      </c>
      <c r="D111" s="54">
        <f t="shared" si="15"/>
        <v>69.653759918034879</v>
      </c>
      <c r="E111" s="16">
        <f>'[8]2019'!$C$443</f>
        <v>24464.498333781965</v>
      </c>
      <c r="F111" s="8">
        <f>'[5]УК расш(к)'!$Q$89</f>
        <v>25282.225237449122</v>
      </c>
      <c r="G111" s="8">
        <f>'[8]2019'!$X$443</f>
        <v>26329.118700089723</v>
      </c>
      <c r="H111" s="9">
        <f t="shared" si="16"/>
        <v>-1046.8934626406008</v>
      </c>
    </row>
    <row r="112" spans="1:9" s="3" customFormat="1" ht="39" customHeight="1">
      <c r="A112" s="20" t="s">
        <v>91</v>
      </c>
      <c r="B112" s="14">
        <f>'[8]2019'!$W$435</f>
        <v>6</v>
      </c>
      <c r="C112" s="8">
        <f>'[5]УК расш(к)'!$F$90</f>
        <v>6</v>
      </c>
      <c r="D112" s="54">
        <f t="shared" si="15"/>
        <v>69.656812776078837</v>
      </c>
      <c r="E112" s="16">
        <f>'[8]2019'!$C$435</f>
        <v>27246.635811111108</v>
      </c>
      <c r="F112" s="8">
        <f>'[5]УК расш(к)'!$Q$90</f>
        <v>25283.333333333336</v>
      </c>
      <c r="G112" s="8">
        <f>'[8]2019'!$X$435</f>
        <v>29509.922637916665</v>
      </c>
      <c r="H112" s="9">
        <f t="shared" si="16"/>
        <v>-4226.5893045833291</v>
      </c>
    </row>
    <row r="113" spans="1:9" s="3" customFormat="1" ht="37.5">
      <c r="A113" s="18" t="s">
        <v>25</v>
      </c>
      <c r="B113" s="19">
        <f>SUM(B110:B112)</f>
        <v>114.30000000000001</v>
      </c>
      <c r="C113" s="9">
        <f>SUM(C110:C112)</f>
        <v>113.69999999999999</v>
      </c>
      <c r="D113" s="54">
        <f>F113/36297*100</f>
        <v>69.654026227336004</v>
      </c>
      <c r="E113" s="9">
        <f>(E110*B110+B111*E111+E112*B112)/B113</f>
        <v>25281.956234470694</v>
      </c>
      <c r="F113" s="9">
        <f>(F110*C110+C111*F111+F112*C112)/C113</f>
        <v>25282.321899736151</v>
      </c>
      <c r="G113" s="9">
        <v>27047.5</v>
      </c>
      <c r="H113" s="9">
        <f>F113-G113</f>
        <v>-1765.178100263849</v>
      </c>
      <c r="I113" s="178"/>
    </row>
    <row r="114" spans="1:9" s="3" customFormat="1" ht="18.75">
      <c r="A114" s="179" t="s">
        <v>26</v>
      </c>
      <c r="B114" s="180"/>
      <c r="C114" s="180"/>
      <c r="D114" s="180"/>
      <c r="E114" s="180"/>
      <c r="F114" s="180"/>
      <c r="G114" s="180"/>
      <c r="H114" s="181"/>
    </row>
    <row r="115" spans="1:9" s="3" customFormat="1" ht="18.75" hidden="1">
      <c r="A115" s="5" t="s">
        <v>13</v>
      </c>
      <c r="B115" s="10"/>
      <c r="C115" s="4"/>
      <c r="D115" s="4"/>
      <c r="E115" s="12"/>
      <c r="F115" s="4"/>
      <c r="G115" s="4"/>
      <c r="H115" s="4"/>
    </row>
    <row r="116" spans="1:9" s="3" customFormat="1" ht="18.75" hidden="1">
      <c r="A116" s="5" t="s">
        <v>14</v>
      </c>
      <c r="B116" s="10"/>
      <c r="C116" s="4"/>
      <c r="D116" s="4"/>
      <c r="E116" s="12"/>
      <c r="F116" s="4"/>
      <c r="G116" s="4"/>
      <c r="H116" s="4"/>
    </row>
    <row r="117" spans="1:9" s="3" customFormat="1" ht="49.5" hidden="1" customHeight="1">
      <c r="A117" s="20" t="s">
        <v>15</v>
      </c>
      <c r="B117" s="21"/>
      <c r="C117" s="4"/>
      <c r="D117" s="4"/>
      <c r="E117" s="12"/>
      <c r="F117" s="4"/>
      <c r="G117" s="4"/>
      <c r="H117" s="4"/>
    </row>
    <row r="118" spans="1:9" s="3" customFormat="1" ht="56.25">
      <c r="A118" s="87" t="s">
        <v>92</v>
      </c>
      <c r="B118" s="88">
        <f>'[8]2019'!$W$461</f>
        <v>17.299999999999997</v>
      </c>
      <c r="C118" s="29">
        <f>'[5]УК расш(к)'!$F$92</f>
        <v>16.5</v>
      </c>
      <c r="D118" s="54">
        <f t="shared" ref="D118:D119" si="17">F118/36297*100</f>
        <v>98.947988856245729</v>
      </c>
      <c r="E118" s="42">
        <f>'[8]2019'!$C$461</f>
        <v>34993.766473988442</v>
      </c>
      <c r="F118" s="29">
        <f>'[5]УК расш(к)'!$Q$92</f>
        <v>35915.151515151512</v>
      </c>
      <c r="G118" s="29">
        <f>'[8]2019'!$X$461</f>
        <v>34967.83082851638</v>
      </c>
      <c r="H118" s="28">
        <f>F118-G118</f>
        <v>947.32068663513201</v>
      </c>
    </row>
    <row r="119" spans="1:9" s="3" customFormat="1" ht="41.25" customHeight="1">
      <c r="A119" s="87" t="s">
        <v>93</v>
      </c>
      <c r="B119" s="89">
        <f>'[8]2019'!$B$469</f>
        <v>30.7</v>
      </c>
      <c r="C119" s="29">
        <f>'[5]УК расш(к)'!$F$93</f>
        <v>30.7</v>
      </c>
      <c r="D119" s="54">
        <f t="shared" si="17"/>
        <v>86.64194182527865</v>
      </c>
      <c r="E119" s="42">
        <f>'[8]2019'!$C$469</f>
        <v>31177.550054288819</v>
      </c>
      <c r="F119" s="29">
        <f>'[5]УК расш(к)'!$Q$93</f>
        <v>31448.425624321389</v>
      </c>
      <c r="G119" s="29">
        <f>'[8]2019'!$X$469</f>
        <v>35687.178393051036</v>
      </c>
      <c r="H119" s="28">
        <f>F119-G119</f>
        <v>-4238.752768729646</v>
      </c>
    </row>
    <row r="120" spans="1:9" s="3" customFormat="1" ht="37.5">
      <c r="A120" s="22" t="s">
        <v>94</v>
      </c>
      <c r="B120" s="24">
        <f>SUM(B118:B119)</f>
        <v>48</v>
      </c>
      <c r="C120" s="28">
        <f>SUM(C118:C119)</f>
        <v>47.2</v>
      </c>
      <c r="D120" s="54">
        <f>F120/36297*100</f>
        <v>90.943843859409071</v>
      </c>
      <c r="E120" s="28">
        <f>(E118*B118+E119*B119)/B120</f>
        <v>32552.978055555559</v>
      </c>
      <c r="F120" s="28">
        <f>(F118*C118+F119*C119)/C120</f>
        <v>33009.887005649711</v>
      </c>
      <c r="G120" s="28">
        <f>(G118*B118+G119*B119)/B120</f>
        <v>35427.913541666669</v>
      </c>
      <c r="H120" s="28">
        <f>F120-G120</f>
        <v>-2418.0265360169578</v>
      </c>
      <c r="I120" s="178"/>
    </row>
    <row r="121" spans="1:9" s="3" customFormat="1" ht="18.75">
      <c r="A121" s="179" t="s">
        <v>27</v>
      </c>
      <c r="B121" s="180"/>
      <c r="C121" s="180"/>
      <c r="D121" s="180"/>
      <c r="E121" s="180"/>
      <c r="F121" s="180"/>
      <c r="G121" s="180"/>
      <c r="H121" s="181"/>
    </row>
    <row r="122" spans="1:9" s="3" customFormat="1" ht="56.25">
      <c r="A122" s="87" t="s">
        <v>95</v>
      </c>
      <c r="B122" s="88">
        <f>'[8]2019'!$W$487</f>
        <v>53.5</v>
      </c>
      <c r="C122" s="8">
        <f>'[5]УК расш(к)'!$F$96</f>
        <v>53.5</v>
      </c>
      <c r="D122" s="54">
        <f t="shared" ref="D122:D142" si="18">F122/36297*100</f>
        <v>79.544519225561842</v>
      </c>
      <c r="E122" s="90">
        <f>'[8]2019'!$C$487</f>
        <v>28777.520560747664</v>
      </c>
      <c r="F122" s="16">
        <f>'[5]УК расш(к)'!$Q$96</f>
        <v>28872.27414330218</v>
      </c>
      <c r="G122" s="16">
        <f>'[8]2019'!$X$487</f>
        <v>31547.484579439246</v>
      </c>
      <c r="H122" s="19">
        <f t="shared" ref="H122:H142" si="19">F122-G122</f>
        <v>-2675.2104361370657</v>
      </c>
      <c r="I122" s="7"/>
    </row>
    <row r="123" spans="1:9" s="3" customFormat="1" ht="37.5">
      <c r="A123" s="87" t="s">
        <v>96</v>
      </c>
      <c r="B123" s="88">
        <f>'[8]2019'!$W$631</f>
        <v>9.6999999999999993</v>
      </c>
      <c r="C123" s="8">
        <f>'[5]УК расш(к)'!$F$98</f>
        <v>8.5</v>
      </c>
      <c r="D123" s="54">
        <f t="shared" si="18"/>
        <v>55.489920573568718</v>
      </c>
      <c r="E123" s="90">
        <f>'[8]2019'!$C$631</f>
        <v>20870.306122448976</v>
      </c>
      <c r="F123" s="16">
        <f>'[5]УК расш(к)'!$Q$98</f>
        <v>20141.176470588238</v>
      </c>
      <c r="G123" s="16">
        <f>'[8]2019'!$X$631</f>
        <v>23326.496134020625</v>
      </c>
      <c r="H123" s="19">
        <f t="shared" si="19"/>
        <v>-3185.3196634323867</v>
      </c>
      <c r="I123" s="7"/>
    </row>
    <row r="124" spans="1:9" s="3" customFormat="1" ht="55.5" customHeight="1">
      <c r="A124" s="91" t="s">
        <v>97</v>
      </c>
      <c r="B124" s="89">
        <f>'[8]2019'!$W$543</f>
        <v>11.8</v>
      </c>
      <c r="C124" s="8">
        <f>'[5]УК расш(к)'!$F$99</f>
        <v>14.3</v>
      </c>
      <c r="D124" s="54">
        <f t="shared" si="18"/>
        <v>73.602825896403871</v>
      </c>
      <c r="E124" s="90">
        <f>'[8]2019'!$C$543</f>
        <v>26796.357142857145</v>
      </c>
      <c r="F124" s="16">
        <f>'[5]УК расш(к)'!$Q$99</f>
        <v>26715.617715617711</v>
      </c>
      <c r="G124" s="16">
        <f>'[8]2019'!$X$543</f>
        <v>29501.986652542371</v>
      </c>
      <c r="H124" s="19">
        <f t="shared" si="19"/>
        <v>-2786.3689369246604</v>
      </c>
      <c r="I124" s="7"/>
    </row>
    <row r="125" spans="1:9" s="3" customFormat="1" ht="42.75" customHeight="1">
      <c r="A125" s="87" t="s">
        <v>98</v>
      </c>
      <c r="B125" s="89">
        <f>'[8]2019'!$W$551</f>
        <v>2.7</v>
      </c>
      <c r="C125" s="8">
        <f>'[5]УК расш(к)'!$F$100</f>
        <v>3</v>
      </c>
      <c r="D125" s="54">
        <f t="shared" si="18"/>
        <v>63.825293183091347</v>
      </c>
      <c r="E125" s="90">
        <f>'[8]2019'!$C$551</f>
        <v>24601.574074074077</v>
      </c>
      <c r="F125" s="16">
        <f>'[5]УК расш(к)'!$Q$100</f>
        <v>23166.666666666668</v>
      </c>
      <c r="G125" s="16">
        <f>'[8]2019'!$X$551</f>
        <v>27706.807407407407</v>
      </c>
      <c r="H125" s="19">
        <f t="shared" si="19"/>
        <v>-4540.1407407407387</v>
      </c>
      <c r="I125" s="7"/>
    </row>
    <row r="126" spans="1:9" s="3" customFormat="1" ht="39.75" customHeight="1">
      <c r="A126" s="92" t="s">
        <v>99</v>
      </c>
      <c r="B126" s="93">
        <f>'[8]2019'!$W$519</f>
        <v>5.9</v>
      </c>
      <c r="C126" s="8">
        <f>'[5]УК расш(к)'!$F$102</f>
        <v>5.8</v>
      </c>
      <c r="D126" s="54">
        <f t="shared" si="18"/>
        <v>77.790539669691839</v>
      </c>
      <c r="E126" s="90">
        <f>'[8]2019'!$C$519</f>
        <v>25876.442372881356</v>
      </c>
      <c r="F126" s="16">
        <f>'[5]УК расш(к)'!$Q$102</f>
        <v>28235.632183908048</v>
      </c>
      <c r="G126" s="16">
        <f>'[8]2019'!$X$519</f>
        <v>28764.046186440675</v>
      </c>
      <c r="H126" s="19">
        <f t="shared" si="19"/>
        <v>-528.41400253262691</v>
      </c>
      <c r="I126" s="7"/>
    </row>
    <row r="127" spans="1:9" s="3" customFormat="1" ht="78" customHeight="1">
      <c r="A127" s="92" t="s">
        <v>100</v>
      </c>
      <c r="B127" s="93">
        <f>'[8]2019'!$W$591</f>
        <v>2.8</v>
      </c>
      <c r="C127" s="8">
        <f>'[5]УК расш(к)'!$F$104</f>
        <v>3</v>
      </c>
      <c r="D127" s="54">
        <f t="shared" si="18"/>
        <v>85.31467247063577</v>
      </c>
      <c r="E127" s="90">
        <f>'[8]2019'!$C$591</f>
        <v>30368.71428571429</v>
      </c>
      <c r="F127" s="16">
        <f>'[5]УК расш(к)'!$Q$104</f>
        <v>30966.666666666664</v>
      </c>
      <c r="G127" s="16">
        <f>'[8]2019'!$X$591</f>
        <v>33476.475892857139</v>
      </c>
      <c r="H127" s="19">
        <f t="shared" si="19"/>
        <v>-2509.8092261904749</v>
      </c>
      <c r="I127" s="7"/>
    </row>
    <row r="128" spans="1:9" s="3" customFormat="1" ht="37.5">
      <c r="A128" s="92" t="s">
        <v>101</v>
      </c>
      <c r="B128" s="93">
        <f>'[8]2019'!$W$583</f>
        <v>14.5</v>
      </c>
      <c r="C128" s="8">
        <f>'[5]УК расш(к)'!$F$105</f>
        <v>15.3</v>
      </c>
      <c r="D128" s="54">
        <f t="shared" si="18"/>
        <v>67.783799869906488</v>
      </c>
      <c r="E128" s="90">
        <f>'[8]2019'!$C$583</f>
        <v>23144.620689655174</v>
      </c>
      <c r="F128" s="16">
        <f>'[5]УК расш(к)'!$Q$105</f>
        <v>24603.485838779958</v>
      </c>
      <c r="G128" s="16">
        <f>'[8]2019'!$X$583</f>
        <v>25893.679310344833</v>
      </c>
      <c r="H128" s="19">
        <f t="shared" si="19"/>
        <v>-1290.1934715648749</v>
      </c>
      <c r="I128" s="7"/>
    </row>
    <row r="129" spans="1:9" s="3" customFormat="1" ht="37.5">
      <c r="A129" s="92" t="s">
        <v>102</v>
      </c>
      <c r="B129" s="26">
        <f>'[8]2019'!$W$575</f>
        <v>2.5</v>
      </c>
      <c r="C129" s="8">
        <f>'[5]УК расш(к)'!$F$106</f>
        <v>2.8</v>
      </c>
      <c r="D129" s="54">
        <f t="shared" si="18"/>
        <v>75.468653450304828</v>
      </c>
      <c r="E129" s="90">
        <f>'[8]2019'!$C$575</f>
        <v>30315.340000000004</v>
      </c>
      <c r="F129" s="16">
        <f>'[5]УК расш(к)'!$Q$106</f>
        <v>27392.857142857141</v>
      </c>
      <c r="G129" s="16">
        <f>'[8]2019'!$X$575</f>
        <v>33671.789999999994</v>
      </c>
      <c r="H129" s="19">
        <f t="shared" si="19"/>
        <v>-6278.9328571428523</v>
      </c>
      <c r="I129" s="7"/>
    </row>
    <row r="130" spans="1:9" s="3" customFormat="1" ht="56.25">
      <c r="A130" s="92" t="s">
        <v>103</v>
      </c>
      <c r="B130" s="93">
        <f>'[8]2019'!$W$607</f>
        <v>7.5</v>
      </c>
      <c r="C130" s="8">
        <f>'[5]УК расш(к)'!$F$107</f>
        <v>8.5</v>
      </c>
      <c r="D130" s="54">
        <f t="shared" si="18"/>
        <v>75.639589940723241</v>
      </c>
      <c r="E130" s="90">
        <f>'[8]2019'!$C$607</f>
        <v>27244.420000000002</v>
      </c>
      <c r="F130" s="16">
        <f>'[5]УК расш(к)'!$Q$107</f>
        <v>27454.901960784315</v>
      </c>
      <c r="G130" s="16">
        <f>'[8]2019'!$X$607</f>
        <v>29640.426666666666</v>
      </c>
      <c r="H130" s="19">
        <f t="shared" si="19"/>
        <v>-2185.5247058823516</v>
      </c>
      <c r="I130" s="7"/>
    </row>
    <row r="131" spans="1:9" s="3" customFormat="1" ht="37.5">
      <c r="A131" s="92" t="s">
        <v>155</v>
      </c>
      <c r="B131" s="26">
        <f>'[8]2019'!$W$535</f>
        <v>7.5</v>
      </c>
      <c r="C131" s="8">
        <f>'[5]УК расш(к)'!$F$108</f>
        <v>7.5</v>
      </c>
      <c r="D131" s="54">
        <f t="shared" si="18"/>
        <v>93.181866882172699</v>
      </c>
      <c r="E131" s="90">
        <f>'[8]2019'!$C$535</f>
        <v>30047.1</v>
      </c>
      <c r="F131" s="16">
        <f>'[5]УК расш(к)'!$Q$108</f>
        <v>33822.222222222226</v>
      </c>
      <c r="G131" s="16">
        <f>'[8]2019'!$X$535</f>
        <v>33084.583333333336</v>
      </c>
      <c r="H131" s="19">
        <f t="shared" si="19"/>
        <v>737.63888888889051</v>
      </c>
      <c r="I131" s="7"/>
    </row>
    <row r="132" spans="1:9" s="3" customFormat="1" ht="37.5">
      <c r="A132" s="92" t="s">
        <v>104</v>
      </c>
      <c r="B132" s="26">
        <f>'[8]2019'!$W$559</f>
        <v>10.5</v>
      </c>
      <c r="C132" s="8">
        <f>'[5]УК расш(к)'!$F$109</f>
        <v>10.7</v>
      </c>
      <c r="D132" s="54">
        <f t="shared" si="18"/>
        <v>65.443133264448548</v>
      </c>
      <c r="E132" s="90">
        <f>'[8]2019'!$C$559</f>
        <v>22932.164948453606</v>
      </c>
      <c r="F132" s="16">
        <f>'[5]УК расш(к)'!$Q$109</f>
        <v>23753.894080996888</v>
      </c>
      <c r="G132" s="16">
        <f>'[8]2019'!$X$559</f>
        <v>25902.477619047619</v>
      </c>
      <c r="H132" s="19">
        <f t="shared" si="19"/>
        <v>-2148.5835380507306</v>
      </c>
      <c r="I132" s="7"/>
    </row>
    <row r="133" spans="1:9" s="3" customFormat="1" ht="56.25">
      <c r="A133" s="92" t="s">
        <v>105</v>
      </c>
      <c r="B133" s="26">
        <f>'[8]2019'!$W$615</f>
        <v>2.2000000000000002</v>
      </c>
      <c r="C133" s="8">
        <f>'[5]УК расш(к)'!$F$110</f>
        <v>2.5</v>
      </c>
      <c r="D133" s="54">
        <f t="shared" si="18"/>
        <v>52.088786033740178</v>
      </c>
      <c r="E133" s="90">
        <f>'[8]2019'!$C$615</f>
        <v>27177.782608695663</v>
      </c>
      <c r="F133" s="16">
        <f>'[5]УК расш(к)'!$Q$110</f>
        <v>18906.666666666672</v>
      </c>
      <c r="G133" s="16">
        <f>'[8]2019'!$X$615</f>
        <v>30891.223863636358</v>
      </c>
      <c r="H133" s="19">
        <f t="shared" si="19"/>
        <v>-11984.557196969687</v>
      </c>
      <c r="I133" s="7"/>
    </row>
    <row r="134" spans="1:9" s="3" customFormat="1" ht="56.25">
      <c r="A134" s="92" t="s">
        <v>106</v>
      </c>
      <c r="B134" s="26">
        <f>'[8]2019'!$W$663</f>
        <v>14.9</v>
      </c>
      <c r="C134" s="8">
        <f>'[5]УК расш(к)'!$F$111</f>
        <v>18</v>
      </c>
      <c r="D134" s="54">
        <f t="shared" si="18"/>
        <v>46.463384893558199</v>
      </c>
      <c r="E134" s="90">
        <f>'[8]2019'!$C$663</f>
        <v>24246.151408450703</v>
      </c>
      <c r="F134" s="16">
        <f>'[5]УК расш(к)'!$Q$111</f>
        <v>16864.814814814818</v>
      </c>
      <c r="G134" s="16">
        <f>'[8]2019'!$X$663</f>
        <v>26910.654362416106</v>
      </c>
      <c r="H134" s="19">
        <f t="shared" si="19"/>
        <v>-10045.839547601288</v>
      </c>
      <c r="I134" s="7"/>
    </row>
    <row r="135" spans="1:9" s="3" customFormat="1" ht="60.75" customHeight="1">
      <c r="A135" s="92" t="s">
        <v>107</v>
      </c>
      <c r="B135" s="93">
        <f>'[8]2019'!$W$639</f>
        <v>4.8</v>
      </c>
      <c r="C135" s="8">
        <f>'[5]УК расш(к)'!$F$112</f>
        <v>5.4</v>
      </c>
      <c r="D135" s="54">
        <f t="shared" si="18"/>
        <v>78.620924696357932</v>
      </c>
      <c r="E135" s="90">
        <f>'[8]2019'!$C$639</f>
        <v>28888.916666666664</v>
      </c>
      <c r="F135" s="16">
        <f>'[5]УК расш(к)'!$Q$112</f>
        <v>28537.037037037036</v>
      </c>
      <c r="G135" s="16">
        <f>'[8]2019'!$X$639</f>
        <v>31657.203124999996</v>
      </c>
      <c r="H135" s="19">
        <f t="shared" si="19"/>
        <v>-3120.1660879629599</v>
      </c>
      <c r="I135" s="7"/>
    </row>
    <row r="136" spans="1:9" s="3" customFormat="1" ht="56.25">
      <c r="A136" s="92" t="s">
        <v>108</v>
      </c>
      <c r="B136" s="26">
        <f>'[8]2019'!$W$599</f>
        <v>11.2</v>
      </c>
      <c r="C136" s="8">
        <f>'[5]УК расш(к)'!$F$113</f>
        <v>11.6</v>
      </c>
      <c r="D136" s="54">
        <f t="shared" si="18"/>
        <v>79.381817755750049</v>
      </c>
      <c r="E136" s="90">
        <f>'[8]2019'!$C$599</f>
        <v>28763.058035714283</v>
      </c>
      <c r="F136" s="16">
        <f>'[5]УК расш(к)'!$Q$113</f>
        <v>28813.218390804595</v>
      </c>
      <c r="G136" s="16">
        <f>'[8]2019'!$X$599</f>
        <v>31726.020982142854</v>
      </c>
      <c r="H136" s="19">
        <f t="shared" si="19"/>
        <v>-2912.8025913382589</v>
      </c>
      <c r="I136" s="7"/>
    </row>
    <row r="137" spans="1:9" s="3" customFormat="1" ht="37.5">
      <c r="A137" s="92" t="s">
        <v>45</v>
      </c>
      <c r="B137" s="26">
        <f>'[8]2019'!$W$567</f>
        <v>15.9</v>
      </c>
      <c r="C137" s="8">
        <f>'[5]УК расш(к)'!$F$114</f>
        <v>15.2</v>
      </c>
      <c r="D137" s="54">
        <f t="shared" si="18"/>
        <v>69.214554970228562</v>
      </c>
      <c r="E137" s="90">
        <f>'[8]2019'!$C$567</f>
        <v>22415.613207547172</v>
      </c>
      <c r="F137" s="16">
        <f>'[5]УК расш(к)'!$Q$114</f>
        <v>25122.807017543859</v>
      </c>
      <c r="G137" s="16">
        <f>'[8]2019'!$X$567</f>
        <v>25004.942610062895</v>
      </c>
      <c r="H137" s="19">
        <f t="shared" si="19"/>
        <v>117.86440748096356</v>
      </c>
      <c r="I137" s="7"/>
    </row>
    <row r="138" spans="1:9" s="3" customFormat="1" ht="56.25" hidden="1">
      <c r="A138" s="94" t="s">
        <v>109</v>
      </c>
      <c r="B138" s="93"/>
      <c r="C138" s="8"/>
      <c r="D138" s="54">
        <f t="shared" si="18"/>
        <v>0</v>
      </c>
      <c r="E138" s="90"/>
      <c r="F138" s="16"/>
      <c r="G138" s="16"/>
      <c r="H138" s="19">
        <f t="shared" si="19"/>
        <v>0</v>
      </c>
      <c r="I138" s="7"/>
    </row>
    <row r="139" spans="1:9" s="3" customFormat="1" ht="43.5" customHeight="1">
      <c r="A139" s="92" t="s">
        <v>109</v>
      </c>
      <c r="B139" s="93">
        <f>'[8]2019'!$W$527</f>
        <v>19.5</v>
      </c>
      <c r="C139" s="8">
        <f>'[5]УК расш(к)'!$F$115</f>
        <v>20.5</v>
      </c>
      <c r="D139" s="54">
        <f t="shared" si="18"/>
        <v>59.262663872196207</v>
      </c>
      <c r="E139" s="90">
        <f>'[8]2019'!$C$527</f>
        <v>24351.962765957443</v>
      </c>
      <c r="F139" s="16">
        <f>'[5]УК расш(к)'!$Q$115</f>
        <v>21510.569105691058</v>
      </c>
      <c r="G139" s="16">
        <f>'[8]2019'!$X$527</f>
        <v>26383.722692307696</v>
      </c>
      <c r="H139" s="19">
        <f t="shared" si="19"/>
        <v>-4873.1535866166378</v>
      </c>
      <c r="I139" s="7"/>
    </row>
    <row r="140" spans="1:9" s="3" customFormat="1" ht="56.25">
      <c r="A140" s="92" t="s">
        <v>110</v>
      </c>
      <c r="B140" s="26">
        <f>'[8]2019'!$W$623</f>
        <v>8</v>
      </c>
      <c r="C140" s="8">
        <f>'[5]УК расш(к)'!$F$116</f>
        <v>8.5</v>
      </c>
      <c r="D140" s="54">
        <f t="shared" si="18"/>
        <v>72.603634395323553</v>
      </c>
      <c r="E140" s="90">
        <f>'[8]2019'!$C$623</f>
        <v>26237.250000000004</v>
      </c>
      <c r="F140" s="16">
        <f>'[5]УК расш(к)'!$Q$116</f>
        <v>26352.941176470591</v>
      </c>
      <c r="G140" s="16">
        <f>'[8]2019'!$X$623</f>
        <v>29160.981250000001</v>
      </c>
      <c r="H140" s="19">
        <f t="shared" si="19"/>
        <v>-2808.0400735294097</v>
      </c>
      <c r="I140" s="7"/>
    </row>
    <row r="141" spans="1:9" s="3" customFormat="1" ht="37.5">
      <c r="A141" s="74" t="s">
        <v>111</v>
      </c>
      <c r="B141" s="93">
        <f>'[8]2019'!$W$647</f>
        <v>9.6</v>
      </c>
      <c r="C141" s="8">
        <f>'[5]УК расш(к)'!$F$118</f>
        <v>10</v>
      </c>
      <c r="D141" s="54">
        <f t="shared" si="18"/>
        <v>58.4070308840951</v>
      </c>
      <c r="E141" s="90">
        <f>'[8]2019'!$C$647</f>
        <v>21994.483146067414</v>
      </c>
      <c r="F141" s="16">
        <f>'[5]УК расш(к)'!$Q$118</f>
        <v>21200</v>
      </c>
      <c r="G141" s="16">
        <f>'[8]2019'!$X$647</f>
        <v>25099.592447916668</v>
      </c>
      <c r="H141" s="19">
        <f t="shared" si="19"/>
        <v>-3899.5924479166679</v>
      </c>
      <c r="I141" s="7"/>
    </row>
    <row r="142" spans="1:9" s="3" customFormat="1" ht="37.5">
      <c r="A142" s="74" t="s">
        <v>112</v>
      </c>
      <c r="B142" s="26">
        <f>'[8]2019'!$W$655</f>
        <v>5.5</v>
      </c>
      <c r="C142" s="8">
        <f>'[5]УК расш(к)'!$F$119</f>
        <v>6</v>
      </c>
      <c r="D142" s="54">
        <f t="shared" si="18"/>
        <v>72.610837136831023</v>
      </c>
      <c r="E142" s="90">
        <f>'[8]2019'!$C$655</f>
        <v>24893.881818181821</v>
      </c>
      <c r="F142" s="16">
        <f>'[5]УК расш(к)'!$Q$119</f>
        <v>26355.555555555555</v>
      </c>
      <c r="G142" s="16">
        <f>'[8]2019'!$X$655</f>
        <v>27462.24090909091</v>
      </c>
      <c r="H142" s="19">
        <f t="shared" si="19"/>
        <v>-1106.6853535353548</v>
      </c>
      <c r="I142" s="7"/>
    </row>
    <row r="143" spans="1:9" s="3" customFormat="1" ht="34.5" customHeight="1">
      <c r="A143" s="18" t="s">
        <v>113</v>
      </c>
      <c r="B143" s="19">
        <f>SUM(B122:B142)</f>
        <v>220.5</v>
      </c>
      <c r="C143" s="9">
        <f>SUM(C122:C142)</f>
        <v>230.59999999999997</v>
      </c>
      <c r="D143" s="54">
        <f>F143/36297*100</f>
        <v>70.184843850669751</v>
      </c>
      <c r="E143" s="95">
        <f>(E122*B122+E123*B123+B124*E124+E125*B125+E126*B126+E127*B127+B128*E128+E129*B129+B130*E130+E131*B131+B132*E132+E133*B133+B134*E134+E135*B135+B136*E136+E137*B137+B139*E139+E140*B140+E141*B141+B142*E142)/B143</f>
        <v>25919.855852588189</v>
      </c>
      <c r="F143" s="95">
        <f>(F122*C122+F123*C123+C124*F124+F125*C125+F126*C126+F127*C127+C128*F128+F129*C129+C130*F130+F131*C131+C132*F132+F133*C133+C134*F134+F135*C135+C136*F136+F137*C137+C139*F139+F140*C140+F141*C141+C142*F142)/C143</f>
        <v>25474.992772477599</v>
      </c>
      <c r="G143" s="19">
        <f>'[8]2019'!$X$671</f>
        <v>28644.19761904762</v>
      </c>
      <c r="H143" s="19">
        <f>F143-G143</f>
        <v>-3169.2048465700209</v>
      </c>
      <c r="I143" s="178"/>
    </row>
    <row r="144" spans="1:9" s="3" customFormat="1" ht="18.75">
      <c r="A144" s="179" t="s">
        <v>28</v>
      </c>
      <c r="B144" s="180"/>
      <c r="C144" s="180"/>
      <c r="D144" s="180"/>
      <c r="E144" s="180"/>
      <c r="F144" s="180"/>
      <c r="G144" s="180"/>
      <c r="H144" s="181"/>
    </row>
    <row r="145" spans="1:9" s="3" customFormat="1" ht="18.75" hidden="1">
      <c r="A145" s="5" t="s">
        <v>13</v>
      </c>
      <c r="B145" s="10"/>
      <c r="C145" s="4"/>
      <c r="D145" s="4"/>
      <c r="E145" s="12"/>
      <c r="F145" s="4"/>
      <c r="G145" s="4"/>
      <c r="H145" s="4"/>
    </row>
    <row r="146" spans="1:9" s="3" customFormat="1" ht="18.75" hidden="1">
      <c r="A146" s="5" t="s">
        <v>14</v>
      </c>
      <c r="B146" s="10"/>
      <c r="C146" s="4"/>
      <c r="D146" s="4"/>
      <c r="E146" s="12"/>
      <c r="F146" s="4"/>
      <c r="G146" s="4"/>
      <c r="H146" s="4"/>
    </row>
    <row r="147" spans="1:9" s="3" customFormat="1" ht="49.5" hidden="1" customHeight="1">
      <c r="A147" s="20" t="s">
        <v>15</v>
      </c>
      <c r="B147" s="21"/>
      <c r="C147" s="4"/>
      <c r="D147" s="4"/>
      <c r="E147" s="12"/>
      <c r="F147" s="4"/>
      <c r="G147" s="4"/>
      <c r="H147" s="4"/>
    </row>
    <row r="148" spans="1:9" s="97" customFormat="1" ht="54.75" customHeight="1">
      <c r="A148" s="87" t="s">
        <v>114</v>
      </c>
      <c r="B148" s="89">
        <f>'[8]2019'!$W$681</f>
        <v>24.5</v>
      </c>
      <c r="C148" s="86">
        <f>'[5]УК расш(к)'!$F$122</f>
        <v>24.5</v>
      </c>
      <c r="D148" s="54">
        <f t="shared" ref="D148:D152" si="20">F148/36297*100</f>
        <v>132.31355302128566</v>
      </c>
      <c r="E148" s="55">
        <f>'[8]2019'!$C$681</f>
        <v>48154.756870748293</v>
      </c>
      <c r="F148" s="55">
        <f>'[5]УК расш(к)'!$Q$122</f>
        <v>48025.850340136058</v>
      </c>
      <c r="G148" s="55">
        <f>'[8]2019'!$X$681</f>
        <v>52374.691938775504</v>
      </c>
      <c r="H148" s="61">
        <f t="shared" ref="H148:H152" si="21">F148-G148</f>
        <v>-4348.8415986394466</v>
      </c>
      <c r="I148" s="96"/>
    </row>
    <row r="149" spans="1:9" s="97" customFormat="1" ht="39.75" customHeight="1">
      <c r="A149" s="87" t="s">
        <v>115</v>
      </c>
      <c r="B149" s="88">
        <f>'[8]2019'!$W$689</f>
        <v>11</v>
      </c>
      <c r="C149" s="86">
        <f>'[5]УК расш(к)'!$F$123</f>
        <v>11.1</v>
      </c>
      <c r="D149" s="54">
        <f t="shared" si="20"/>
        <v>118.26852888097616</v>
      </c>
      <c r="E149" s="55">
        <f>'[8]2019'!$C$689</f>
        <v>44996.436363636356</v>
      </c>
      <c r="F149" s="55">
        <f>'[5]УК расш(к)'!$Q$123</f>
        <v>42927.927927927922</v>
      </c>
      <c r="G149" s="55">
        <f>'[8]2019'!$X$689</f>
        <v>46738.7603030303</v>
      </c>
      <c r="H149" s="61">
        <f t="shared" si="21"/>
        <v>-3810.8323751023781</v>
      </c>
      <c r="I149" s="96"/>
    </row>
    <row r="150" spans="1:9" s="97" customFormat="1" ht="56.25">
      <c r="A150" s="87" t="s">
        <v>116</v>
      </c>
      <c r="B150" s="88">
        <f>'[8]2019'!$W$697</f>
        <v>18.3</v>
      </c>
      <c r="C150" s="86">
        <f>'[5]УК расш(к)'!$F$124</f>
        <v>20</v>
      </c>
      <c r="D150" s="54">
        <f t="shared" si="20"/>
        <v>89.39214443801599</v>
      </c>
      <c r="E150" s="55">
        <f>'[8]2019'!$C$697</f>
        <v>31909.180327868853</v>
      </c>
      <c r="F150" s="55">
        <f>'[5]УК расш(к)'!$Q$124</f>
        <v>32446.666666666664</v>
      </c>
      <c r="G150" s="55">
        <f>'[8]2019'!$X$697</f>
        <v>36796.438979963576</v>
      </c>
      <c r="H150" s="61">
        <f t="shared" si="21"/>
        <v>-4349.7723132969113</v>
      </c>
      <c r="I150" s="96"/>
    </row>
    <row r="151" spans="1:9" s="97" customFormat="1" ht="62.25" customHeight="1">
      <c r="A151" s="98" t="s">
        <v>117</v>
      </c>
      <c r="B151" s="89">
        <f>'[8]2019'!$W$705</f>
        <v>9.1</v>
      </c>
      <c r="C151" s="86">
        <f>'[5]УК расш(к)'!$F$125</f>
        <v>9</v>
      </c>
      <c r="D151" s="54">
        <f t="shared" si="20"/>
        <v>96.875672818588185</v>
      </c>
      <c r="E151" s="55">
        <f>'[8]2019'!$C$705</f>
        <v>33679.780219780223</v>
      </c>
      <c r="F151" s="55">
        <f>'[5]УК расш(к)'!$Q$125</f>
        <v>35162.962962962956</v>
      </c>
      <c r="G151" s="55">
        <f>'[8]2019'!$X$705</f>
        <v>39526.639194139199</v>
      </c>
      <c r="H151" s="61">
        <f t="shared" si="21"/>
        <v>-4363.6762311762432</v>
      </c>
      <c r="I151" s="96"/>
    </row>
    <row r="152" spans="1:9" s="97" customFormat="1" ht="56.25">
      <c r="A152" s="87" t="s">
        <v>118</v>
      </c>
      <c r="B152" s="89">
        <f>'[8]2019'!$W$713</f>
        <v>3.5</v>
      </c>
      <c r="C152" s="86">
        <f>'[5]УК расш(к)'!$F$126</f>
        <v>3.5</v>
      </c>
      <c r="D152" s="54">
        <f t="shared" si="20"/>
        <v>86.062471383572287</v>
      </c>
      <c r="E152" s="55">
        <f>'[8]2019'!$C$713</f>
        <v>27023.714285714279</v>
      </c>
      <c r="F152" s="55">
        <f>'[5]УК расш(к)'!$Q$126</f>
        <v>31238.095238095237</v>
      </c>
      <c r="G152" s="55">
        <f>'[8]2019'!$X$713</f>
        <v>39143.023809523809</v>
      </c>
      <c r="H152" s="61">
        <f t="shared" si="21"/>
        <v>-7904.9285714285725</v>
      </c>
      <c r="I152" s="96"/>
    </row>
    <row r="153" spans="1:9" s="3" customFormat="1" ht="37.5">
      <c r="A153" s="18" t="s">
        <v>29</v>
      </c>
      <c r="B153" s="19">
        <f>SUM(B148:B152)</f>
        <v>66.400000000000006</v>
      </c>
      <c r="C153" s="9">
        <f>SUM(C148:C152)</f>
        <v>68.099999999999994</v>
      </c>
      <c r="D153" s="54">
        <f>F153/36297*100</f>
        <v>110.35837464861164</v>
      </c>
      <c r="E153" s="9">
        <f>(B148*E148+E149*B149+B150*E150+E151*B151+B152*E152)/B153</f>
        <v>40056.616616465857</v>
      </c>
      <c r="F153" s="9">
        <f>(C148*F148+F149*C149+C150*F150+F151*C151+C152*F152)/C153</f>
        <v>40056.77924620657</v>
      </c>
      <c r="G153" s="61">
        <f>'[8]2019'!$X$721</f>
        <v>44689.369716365465</v>
      </c>
      <c r="H153" s="61">
        <f>F153-G153</f>
        <v>-4632.5904701588952</v>
      </c>
      <c r="I153" s="178"/>
    </row>
    <row r="154" spans="1:9" s="3" customFormat="1" ht="18.75">
      <c r="A154" s="179" t="s">
        <v>30</v>
      </c>
      <c r="B154" s="180"/>
      <c r="C154" s="180"/>
      <c r="D154" s="180"/>
      <c r="E154" s="180"/>
      <c r="F154" s="180"/>
      <c r="G154" s="180"/>
      <c r="H154" s="181"/>
    </row>
    <row r="155" spans="1:9" s="3" customFormat="1" ht="18.75" hidden="1" customHeight="1">
      <c r="A155" s="5" t="s">
        <v>13</v>
      </c>
      <c r="B155" s="10"/>
      <c r="C155" s="4"/>
      <c r="D155" s="4"/>
      <c r="E155" s="12"/>
      <c r="F155" s="4"/>
      <c r="G155" s="4"/>
      <c r="H155" s="4"/>
    </row>
    <row r="156" spans="1:9" s="3" customFormat="1" ht="18.75" hidden="1" customHeight="1">
      <c r="A156" s="5" t="s">
        <v>14</v>
      </c>
      <c r="B156" s="10"/>
      <c r="C156" s="4"/>
      <c r="D156" s="4"/>
      <c r="E156" s="12"/>
      <c r="F156" s="4"/>
      <c r="G156" s="4"/>
      <c r="H156" s="4"/>
    </row>
    <row r="157" spans="1:9" s="3" customFormat="1" ht="49.5" hidden="1" customHeight="1">
      <c r="A157" s="20" t="s">
        <v>15</v>
      </c>
      <c r="B157" s="21"/>
      <c r="C157" s="4"/>
      <c r="D157" s="4"/>
      <c r="E157" s="12"/>
      <c r="F157" s="4"/>
      <c r="G157" s="4"/>
      <c r="H157" s="4"/>
    </row>
    <row r="158" spans="1:9" s="3" customFormat="1" ht="56.25">
      <c r="A158" s="99" t="s">
        <v>119</v>
      </c>
      <c r="B158" s="38">
        <f>'[8]2019'!$W$747</f>
        <v>42.7</v>
      </c>
      <c r="C158" s="8">
        <f>'[5]УК расш(к)'!$F$128</f>
        <v>44.900000000000006</v>
      </c>
      <c r="D158" s="54">
        <f t="shared" ref="D158:D160" si="22">F158/36297*100</f>
        <v>72.637562676589269</v>
      </c>
      <c r="E158" s="16">
        <f>'[8]2019'!$C$747</f>
        <v>26345.274940334133</v>
      </c>
      <c r="F158" s="8">
        <f>'[5]УК расш(к)'!$Q$128</f>
        <v>26365.256124721607</v>
      </c>
      <c r="G158" s="8">
        <f>'[8]2019'!$X$747</f>
        <v>28764.180640124901</v>
      </c>
      <c r="H158" s="9">
        <f t="shared" ref="H158:H160" si="23">F158-G158</f>
        <v>-2398.9245154032942</v>
      </c>
    </row>
    <row r="159" spans="1:9" s="3" customFormat="1" ht="39.75" customHeight="1">
      <c r="A159" s="99" t="s">
        <v>120</v>
      </c>
      <c r="B159" s="14">
        <f>'[8]2019'!$W$739</f>
        <v>4</v>
      </c>
      <c r="C159" s="8">
        <f>'[5]УК расш(к)'!$F$129</f>
        <v>4</v>
      </c>
      <c r="D159" s="54">
        <f t="shared" si="22"/>
        <v>62.080429052906119</v>
      </c>
      <c r="E159" s="16">
        <f>'[8]2019'!$C$739</f>
        <v>21962.674999999999</v>
      </c>
      <c r="F159" s="8">
        <f>'[5]УК расш(к)'!$Q$129</f>
        <v>22533.333333333332</v>
      </c>
      <c r="G159" s="8">
        <f>'[8]2019'!$X$739</f>
        <v>25106.668749999997</v>
      </c>
      <c r="H159" s="9">
        <f t="shared" si="23"/>
        <v>-2573.335416666665</v>
      </c>
    </row>
    <row r="160" spans="1:9" s="3" customFormat="1" ht="56.25">
      <c r="A160" s="99" t="s">
        <v>121</v>
      </c>
      <c r="B160" s="38">
        <f>'[8]2019'!$W$731</f>
        <v>30.1</v>
      </c>
      <c r="C160" s="8">
        <f>'[5]УК расш(к)'!$F$130</f>
        <v>30.400000000000002</v>
      </c>
      <c r="D160" s="54">
        <f t="shared" si="22"/>
        <v>69.68279240128588</v>
      </c>
      <c r="E160" s="16">
        <f>'[8]2019'!$C$731</f>
        <v>25440.716494845357</v>
      </c>
      <c r="F160" s="8">
        <f>'[5]УК расш(к)'!$Q$130</f>
        <v>25292.76315789474</v>
      </c>
      <c r="G160" s="8">
        <f>'[8]2019'!$X$731</f>
        <v>28029.584939091917</v>
      </c>
      <c r="H160" s="9">
        <f t="shared" si="23"/>
        <v>-2736.8217811971772</v>
      </c>
    </row>
    <row r="161" spans="1:9" s="3" customFormat="1" ht="37.5">
      <c r="A161" s="18" t="s">
        <v>31</v>
      </c>
      <c r="B161" s="19">
        <f>SUM(B158:B160)</f>
        <v>76.800000000000011</v>
      </c>
      <c r="C161" s="9">
        <f>SUM(C158:C160)</f>
        <v>79.300000000000011</v>
      </c>
      <c r="D161" s="54">
        <f>F161/36297*100</f>
        <v>70.97232243870836</v>
      </c>
      <c r="E161" s="9">
        <f>(B158*E158+E159*B159+B160*E160)/B161</f>
        <v>25762.493573530111</v>
      </c>
      <c r="F161" s="9">
        <f>(C158*F158+F159*C159+C160*F160)/C161</f>
        <v>25760.823875577971</v>
      </c>
      <c r="G161" s="9">
        <f>'[8]2019'!$X$755</f>
        <v>28285.777278645826</v>
      </c>
      <c r="H161" s="9">
        <f>F161-G161</f>
        <v>-2524.9534030678551</v>
      </c>
      <c r="I161" s="178"/>
    </row>
    <row r="162" spans="1:9" s="3" customFormat="1" ht="18.75">
      <c r="A162" s="179" t="s">
        <v>32</v>
      </c>
      <c r="B162" s="180"/>
      <c r="C162" s="180"/>
      <c r="D162" s="180"/>
      <c r="E162" s="180"/>
      <c r="F162" s="180"/>
      <c r="G162" s="180"/>
      <c r="H162" s="181"/>
    </row>
    <row r="163" spans="1:9" s="3" customFormat="1" ht="18.75" hidden="1">
      <c r="A163" s="5" t="s">
        <v>13</v>
      </c>
      <c r="B163" s="10"/>
      <c r="C163" s="4"/>
      <c r="D163" s="4"/>
      <c r="E163" s="12"/>
      <c r="F163" s="4"/>
      <c r="G163" s="4"/>
      <c r="H163" s="4"/>
    </row>
    <row r="164" spans="1:9" s="3" customFormat="1" ht="18.75" hidden="1">
      <c r="A164" s="5" t="s">
        <v>14</v>
      </c>
      <c r="B164" s="10"/>
      <c r="C164" s="4"/>
      <c r="D164" s="4"/>
      <c r="E164" s="12"/>
      <c r="F164" s="4"/>
      <c r="G164" s="4"/>
      <c r="H164" s="4"/>
    </row>
    <row r="165" spans="1:9" s="3" customFormat="1" ht="49.5" hidden="1" customHeight="1">
      <c r="A165" s="20" t="s">
        <v>15</v>
      </c>
      <c r="B165" s="21"/>
      <c r="C165" s="4"/>
      <c r="D165" s="4"/>
      <c r="E165" s="12"/>
      <c r="F165" s="4"/>
      <c r="G165" s="4"/>
      <c r="H165" s="4"/>
    </row>
    <row r="166" spans="1:9" s="3" customFormat="1" ht="56.25">
      <c r="A166" s="100" t="s">
        <v>122</v>
      </c>
      <c r="B166" s="101">
        <f>'[8]2019'!$W$20</f>
        <v>48.8</v>
      </c>
      <c r="C166" s="29">
        <f>'[5]УК расш(к)'!$F$28</f>
        <v>48.8</v>
      </c>
      <c r="D166" s="54">
        <f t="shared" ref="D166:D167" si="24">F166/36297*100</f>
        <v>79.254694610387205</v>
      </c>
      <c r="E166" s="42">
        <f>'[8]2019'!$C$20</f>
        <v>28732.101639344266</v>
      </c>
      <c r="F166" s="29">
        <f>'[5]УК расш(к)'!$Q$28</f>
        <v>28767.076502732241</v>
      </c>
      <c r="G166" s="29">
        <f>'[8]2019'!$X$20</f>
        <v>31585.574880464479</v>
      </c>
      <c r="H166" s="28">
        <f t="shared" ref="H166:H167" si="25">F166-G166</f>
        <v>-2818.4983777322377</v>
      </c>
    </row>
    <row r="167" spans="1:9" s="3" customFormat="1" ht="60.75" customHeight="1">
      <c r="A167" s="100" t="s">
        <v>123</v>
      </c>
      <c r="B167" s="102">
        <f>'[8]2019'!$W$28</f>
        <v>84.4</v>
      </c>
      <c r="C167" s="29">
        <f>'[5]УК расш(к)'!$F$29</f>
        <v>84.4</v>
      </c>
      <c r="D167" s="54">
        <f t="shared" si="24"/>
        <v>70.148195066669786</v>
      </c>
      <c r="E167" s="42">
        <f>'[8]2019'!$C$28</f>
        <v>25088.785229067926</v>
      </c>
      <c r="F167" s="29">
        <f>'[5]УК расш(к)'!$Q$29</f>
        <v>25461.690363349131</v>
      </c>
      <c r="G167" s="29">
        <f>'[8]2019'!$X$28</f>
        <v>27146.499506319113</v>
      </c>
      <c r="H167" s="28">
        <f t="shared" si="25"/>
        <v>-1684.8091429699816</v>
      </c>
    </row>
    <row r="168" spans="1:9" s="3" customFormat="1" ht="37.5">
      <c r="A168" s="22" t="s">
        <v>33</v>
      </c>
      <c r="B168" s="24">
        <f>SUM(B166:B167)</f>
        <v>133.19999999999999</v>
      </c>
      <c r="C168" s="28">
        <f>SUM(C166:C167)</f>
        <v>133.19999999999999</v>
      </c>
      <c r="D168" s="54">
        <f>F168/36297*100</f>
        <v>73.484510214818513</v>
      </c>
      <c r="E168" s="28">
        <f>(E166*B166+E167*B167)/B168</f>
        <v>26423.573823823826</v>
      </c>
      <c r="F168" s="28">
        <f>(F166*C166+F167*C167)/C168</f>
        <v>26672.672672672674</v>
      </c>
      <c r="G168" s="28">
        <f>(G166*B166+G167*B167)/B168</f>
        <v>28772.827421171172</v>
      </c>
      <c r="H168" s="28">
        <f>F168-G168</f>
        <v>-2100.1547484984985</v>
      </c>
      <c r="I168" s="178"/>
    </row>
    <row r="169" spans="1:9" s="3" customFormat="1" ht="18.75">
      <c r="A169" s="179" t="s">
        <v>124</v>
      </c>
      <c r="B169" s="180"/>
      <c r="C169" s="180"/>
      <c r="D169" s="180"/>
      <c r="E169" s="180"/>
      <c r="F169" s="180"/>
      <c r="G169" s="180"/>
      <c r="H169" s="181"/>
    </row>
    <row r="170" spans="1:9" s="3" customFormat="1" ht="18.75" hidden="1">
      <c r="A170" s="5" t="s">
        <v>13</v>
      </c>
      <c r="B170" s="10"/>
      <c r="C170" s="4"/>
      <c r="D170" s="4"/>
      <c r="E170" s="12"/>
      <c r="F170" s="4"/>
      <c r="G170" s="4"/>
      <c r="H170" s="4"/>
    </row>
    <row r="171" spans="1:9" s="3" customFormat="1" ht="18.75" hidden="1">
      <c r="A171" s="5" t="s">
        <v>14</v>
      </c>
      <c r="B171" s="10"/>
      <c r="C171" s="4"/>
      <c r="D171" s="4"/>
      <c r="E171" s="12"/>
      <c r="F171" s="4"/>
      <c r="G171" s="4"/>
      <c r="H171" s="4"/>
    </row>
    <row r="172" spans="1:9" s="3" customFormat="1" ht="49.5" hidden="1" customHeight="1">
      <c r="A172" s="20" t="s">
        <v>15</v>
      </c>
      <c r="B172" s="21"/>
      <c r="C172" s="4"/>
      <c r="D172" s="4"/>
      <c r="E172" s="12"/>
      <c r="F172" s="4"/>
      <c r="G172" s="4"/>
      <c r="H172" s="4"/>
    </row>
    <row r="173" spans="1:9" ht="37.5">
      <c r="A173" s="100" t="s">
        <v>125</v>
      </c>
      <c r="B173" s="102">
        <f>'[8]2019'!$W$299</f>
        <v>128.80000000000001</v>
      </c>
      <c r="C173" s="29">
        <f>'[5]УК расш(к)'!$F$69</f>
        <v>138.6</v>
      </c>
      <c r="D173" s="54">
        <f t="shared" ref="D173:D175" si="26">F173/36297*100</f>
        <v>87.150443929241078</v>
      </c>
      <c r="E173" s="42">
        <f>'[8]2019'!$C$299</f>
        <v>36020.983422712394</v>
      </c>
      <c r="F173" s="29">
        <f>'[5]УК расш(к)'!$Q$69</f>
        <v>31632.996632996634</v>
      </c>
      <c r="G173" s="29">
        <f>'[8]2019'!$X$299</f>
        <v>39037.073596661488</v>
      </c>
      <c r="H173" s="9">
        <f t="shared" ref="H173:H175" si="27">F173-G173</f>
        <v>-7404.0769636648547</v>
      </c>
    </row>
    <row r="174" spans="1:9" ht="37.5">
      <c r="A174" s="100" t="s">
        <v>126</v>
      </c>
      <c r="B174" s="102">
        <f>'[8]2019'!$W$291</f>
        <v>64.3</v>
      </c>
      <c r="C174" s="29">
        <f>'[5]УК расш(к)'!$F$70</f>
        <v>64.900000000000006</v>
      </c>
      <c r="D174" s="54">
        <f t="shared" si="26"/>
        <v>93.857021240009871</v>
      </c>
      <c r="E174" s="42">
        <f>'[8]2019'!$C$291</f>
        <v>40930.832850183942</v>
      </c>
      <c r="F174" s="29">
        <f>'[5]УК расш(к)'!$Q$70</f>
        <v>34067.282999486386</v>
      </c>
      <c r="G174" s="29">
        <f>'[8]2019'!$X$291</f>
        <v>44538.293048211519</v>
      </c>
      <c r="H174" s="9">
        <f t="shared" si="27"/>
        <v>-10471.010048725133</v>
      </c>
    </row>
    <row r="175" spans="1:9" ht="30" customHeight="1">
      <c r="A175" s="100" t="s">
        <v>127</v>
      </c>
      <c r="B175" s="118">
        <f>'[8]2019'!$W$307</f>
        <v>4</v>
      </c>
      <c r="C175" s="29">
        <f>'[5]УК расш(к)'!$F$71</f>
        <v>4</v>
      </c>
      <c r="D175" s="54">
        <f t="shared" si="26"/>
        <v>112.61261261261262</v>
      </c>
      <c r="E175" s="42">
        <f>'[8]2019'!$C$307</f>
        <v>40875</v>
      </c>
      <c r="F175" s="29">
        <f>'[5]УК расш(к)'!$Q$71</f>
        <v>40875</v>
      </c>
      <c r="G175" s="29">
        <f>'[8]2019'!$X$307</f>
        <v>43900.806687499993</v>
      </c>
      <c r="H175" s="9">
        <f t="shared" si="27"/>
        <v>-3025.8066874999931</v>
      </c>
    </row>
    <row r="176" spans="1:9" s="3" customFormat="1" ht="37.5">
      <c r="A176" s="18" t="s">
        <v>128</v>
      </c>
      <c r="B176" s="19">
        <f>SUM(B173:B175)</f>
        <v>197.10000000000002</v>
      </c>
      <c r="C176" s="9">
        <f>SUM(C173:C175)</f>
        <v>207.5</v>
      </c>
      <c r="D176" s="54">
        <f>F176/36297*100</f>
        <v>89.738904373589904</v>
      </c>
      <c r="E176" s="24">
        <f>(E173*B173+B174*E174+E175*B175)/B176</f>
        <v>37721.233978245473</v>
      </c>
      <c r="F176" s="24">
        <f>(F173*C173+C174*F174+F175*C175)/C176</f>
        <v>32572.530120481926</v>
      </c>
      <c r="G176" s="28">
        <f>'[8]2019'!$X$315</f>
        <v>40930.44418569254</v>
      </c>
      <c r="H176" s="9">
        <f>F176-G176</f>
        <v>-8357.9140652106144</v>
      </c>
      <c r="I176" s="178"/>
    </row>
    <row r="177" spans="1:15" s="3" customFormat="1" ht="18.75">
      <c r="A177" s="179" t="s">
        <v>129</v>
      </c>
      <c r="B177" s="180"/>
      <c r="C177" s="180"/>
      <c r="D177" s="180"/>
      <c r="E177" s="180"/>
      <c r="F177" s="180"/>
      <c r="G177" s="180"/>
      <c r="H177" s="181"/>
    </row>
    <row r="178" spans="1:15" s="3" customFormat="1" ht="18.75" hidden="1">
      <c r="A178" s="5" t="s">
        <v>13</v>
      </c>
      <c r="B178" s="10"/>
      <c r="C178" s="4"/>
      <c r="D178" s="4"/>
      <c r="E178" s="12"/>
      <c r="F178" s="4"/>
      <c r="G178" s="4"/>
      <c r="H178" s="4"/>
    </row>
    <row r="179" spans="1:15" s="3" customFormat="1" ht="18.75" hidden="1">
      <c r="A179" s="5" t="s">
        <v>14</v>
      </c>
      <c r="B179" s="10"/>
      <c r="C179" s="4"/>
      <c r="D179" s="4"/>
      <c r="E179" s="12"/>
      <c r="F179" s="4"/>
      <c r="G179" s="4"/>
      <c r="H179" s="4"/>
    </row>
    <row r="180" spans="1:15" s="3" customFormat="1" ht="49.5" hidden="1" customHeight="1">
      <c r="A180" s="20" t="s">
        <v>15</v>
      </c>
      <c r="B180" s="21"/>
      <c r="C180" s="4"/>
      <c r="D180" s="4"/>
      <c r="E180" s="12"/>
      <c r="F180" s="4"/>
      <c r="G180" s="4"/>
      <c r="H180" s="4"/>
    </row>
    <row r="181" spans="1:15" s="104" customFormat="1" ht="37.5">
      <c r="A181" s="46" t="s">
        <v>130</v>
      </c>
      <c r="B181" s="38">
        <f>'[8]2019'!$W$773</f>
        <v>22.599999999999998</v>
      </c>
      <c r="C181" s="8">
        <f>'[5]УК расш(к)'!$F$133</f>
        <v>22.599999999999998</v>
      </c>
      <c r="D181" s="54">
        <f t="shared" ref="D181:D187" si="28">F181/36297*100</f>
        <v>68.949358549098775</v>
      </c>
      <c r="E181" s="16">
        <f>'[8]2019'!$C$773</f>
        <v>28627.200727272724</v>
      </c>
      <c r="F181" s="8">
        <f>'[5]УК расш(к)'!$Q$133</f>
        <v>25026.54867256638</v>
      </c>
      <c r="G181" s="8">
        <f>'[8]2019'!$X$773</f>
        <v>36839.516776963879</v>
      </c>
      <c r="H181" s="64">
        <f t="shared" ref="H181:H187" si="29">F181-G181</f>
        <v>-11812.9681043975</v>
      </c>
      <c r="I181" s="103"/>
      <c r="J181" s="103"/>
      <c r="K181" s="103"/>
      <c r="L181" s="103"/>
      <c r="M181" s="103"/>
      <c r="N181" s="103"/>
      <c r="O181" s="103"/>
    </row>
    <row r="182" spans="1:15" s="104" customFormat="1" ht="37.5">
      <c r="A182" s="46" t="s">
        <v>131</v>
      </c>
      <c r="B182" s="38">
        <f>'[8]2019'!$W$797</f>
        <v>14.2</v>
      </c>
      <c r="C182" s="8">
        <f>'[5]УК расш(к)'!$F$134</f>
        <v>12.8</v>
      </c>
      <c r="D182" s="54">
        <f t="shared" si="28"/>
        <v>93.291399197362495</v>
      </c>
      <c r="E182" s="16">
        <f>'[8]2019'!$C$797</f>
        <v>32087.890804597697</v>
      </c>
      <c r="F182" s="8">
        <f>'[5]УК расш(к)'!$Q$134</f>
        <v>33861.979166666664</v>
      </c>
      <c r="G182" s="8">
        <f>'[8]2019'!$X$797</f>
        <v>39090.613726890137</v>
      </c>
      <c r="H182" s="64">
        <f t="shared" si="29"/>
        <v>-5228.6345602234724</v>
      </c>
      <c r="I182" s="65"/>
      <c r="J182" s="66"/>
      <c r="K182" s="67"/>
      <c r="L182" s="65"/>
      <c r="M182" s="66"/>
      <c r="N182" s="66"/>
      <c r="O182" s="66"/>
    </row>
    <row r="183" spans="1:15" s="104" customFormat="1" ht="37.5">
      <c r="A183" s="46" t="s">
        <v>132</v>
      </c>
      <c r="B183" s="38">
        <f>'[8]2019'!$W$805</f>
        <v>47</v>
      </c>
      <c r="C183" s="8">
        <f>'[5]УК расш(к)'!$F$135</f>
        <v>47.5</v>
      </c>
      <c r="D183" s="54">
        <f t="shared" si="28"/>
        <v>65.376820567549672</v>
      </c>
      <c r="E183" s="16">
        <f>'[8]2019'!$C$805</f>
        <v>31281.917777777777</v>
      </c>
      <c r="F183" s="8">
        <f>'[5]УК расш(к)'!$Q$135</f>
        <v>23729.824561403508</v>
      </c>
      <c r="G183" s="8">
        <f>'[8]2019'!$X$805</f>
        <v>33918.89564884577</v>
      </c>
      <c r="H183" s="64">
        <f t="shared" si="29"/>
        <v>-10189.071087442262</v>
      </c>
      <c r="I183" s="103"/>
      <c r="J183" s="103"/>
      <c r="K183" s="103"/>
      <c r="L183" s="103"/>
      <c r="M183" s="103"/>
      <c r="N183" s="103"/>
      <c r="O183" s="103"/>
    </row>
    <row r="184" spans="1:15" s="104" customFormat="1" ht="37.5">
      <c r="A184" s="46" t="s">
        <v>133</v>
      </c>
      <c r="B184" s="38">
        <f>'[8]2019'!$W$789</f>
        <v>30.2</v>
      </c>
      <c r="C184" s="8">
        <f>'[5]УК расш(к)'!$F$136</f>
        <v>30.3</v>
      </c>
      <c r="D184" s="54">
        <f t="shared" si="28"/>
        <v>97.939099362177444</v>
      </c>
      <c r="E184" s="16">
        <f>'[8]2019'!$C$789</f>
        <v>31050.313609467452</v>
      </c>
      <c r="F184" s="8">
        <f>'[5]УК расш(к)'!$Q$136</f>
        <v>35548.954895489551</v>
      </c>
      <c r="G184" s="8">
        <f>'[8]2019'!$X$789</f>
        <v>37750.968356187215</v>
      </c>
      <c r="H184" s="9">
        <f t="shared" si="29"/>
        <v>-2202.0134606976644</v>
      </c>
    </row>
    <row r="185" spans="1:15" s="104" customFormat="1" ht="56.25">
      <c r="A185" s="46" t="s">
        <v>134</v>
      </c>
      <c r="B185" s="38">
        <f>'[8]2019'!$W$765</f>
        <v>154.69999999999999</v>
      </c>
      <c r="C185" s="8">
        <f>'[5]УК расш(к)'!$F$137</f>
        <v>157.9</v>
      </c>
      <c r="D185" s="54">
        <f t="shared" si="28"/>
        <v>55.677340104250639</v>
      </c>
      <c r="E185" s="16">
        <f>'[8]2019'!$C$765</f>
        <v>29011.188257575755</v>
      </c>
      <c r="F185" s="8">
        <f>'[5]УК расш(к)'!$Q$137</f>
        <v>20209.204137639856</v>
      </c>
      <c r="G185" s="8">
        <f>'[8]2019'!$X$765</f>
        <v>32846.373078678145</v>
      </c>
      <c r="H185" s="9">
        <f t="shared" si="29"/>
        <v>-12637.16894103829</v>
      </c>
    </row>
    <row r="186" spans="1:15" s="104" customFormat="1" ht="40.5" customHeight="1">
      <c r="A186" s="46" t="s">
        <v>135</v>
      </c>
      <c r="B186" s="38">
        <f>'[8]2019'!$W$781</f>
        <v>49.7</v>
      </c>
      <c r="C186" s="8">
        <f>'[5]УК расш(к)'!$F$138</f>
        <v>51.4</v>
      </c>
      <c r="D186" s="54">
        <f t="shared" si="28"/>
        <v>56.875138087432376</v>
      </c>
      <c r="E186" s="16">
        <f>'[8]2019'!$C$781</f>
        <v>32780.487068965522</v>
      </c>
      <c r="F186" s="8">
        <f>'[5]УК расш(к)'!$Q$138</f>
        <v>20643.968871595331</v>
      </c>
      <c r="G186" s="8">
        <f>'[8]2019'!$X$781</f>
        <v>34686.424714198183</v>
      </c>
      <c r="H186" s="9">
        <f t="shared" si="29"/>
        <v>-14042.455842602852</v>
      </c>
    </row>
    <row r="187" spans="1:15" s="104" customFormat="1" ht="37.5">
      <c r="A187" s="46" t="s">
        <v>136</v>
      </c>
      <c r="B187" s="14">
        <f>'[8]2019'!$W$813</f>
        <v>27.3</v>
      </c>
      <c r="C187" s="8">
        <f>'[5]УК расш(к)'!$F$139</f>
        <v>27.8</v>
      </c>
      <c r="D187" s="54">
        <f t="shared" si="28"/>
        <v>88.554662510176968</v>
      </c>
      <c r="E187" s="16">
        <f>'[8]2019'!$C$813</f>
        <v>29655.107352941173</v>
      </c>
      <c r="F187" s="8">
        <f>'[5]УК расш(к)'!$Q$139</f>
        <v>32142.685851318936</v>
      </c>
      <c r="G187" s="8">
        <f>'[8]2019'!$X$813</f>
        <v>32599.561446850279</v>
      </c>
      <c r="H187" s="9">
        <f t="shared" si="29"/>
        <v>-456.8755955313427</v>
      </c>
    </row>
    <row r="188" spans="1:15" s="3" customFormat="1" ht="37.5">
      <c r="A188" s="18" t="s">
        <v>137</v>
      </c>
      <c r="B188" s="19">
        <f>SUM(B181:B187)</f>
        <v>345.7</v>
      </c>
      <c r="C188" s="9">
        <f>SUM(C181:C187)</f>
        <v>350.3</v>
      </c>
      <c r="D188" s="54">
        <f>F188/36297*100</f>
        <v>65.663696313178917</v>
      </c>
      <c r="E188" s="9">
        <f>(E181*B181+E182*B182+E183*B183+E184*B184+E185*B185+E186*B186+E187*B187)/B188</f>
        <v>30192.067844758385</v>
      </c>
      <c r="F188" s="9">
        <f>(F181*C181+F182*C182+F183*C183+F184*C184+F185*C185+F186*C186+F187*C187)/C188</f>
        <v>23833.951850794554</v>
      </c>
      <c r="G188" s="9">
        <f>'[8]2019'!$X$821</f>
        <v>34183.23513161701</v>
      </c>
      <c r="H188" s="9">
        <f>F188-G188</f>
        <v>-10349.283280822456</v>
      </c>
      <c r="I188" s="178"/>
    </row>
    <row r="189" spans="1:15" s="3" customFormat="1" ht="18.75">
      <c r="A189" s="179" t="s">
        <v>138</v>
      </c>
      <c r="B189" s="180"/>
      <c r="C189" s="180"/>
      <c r="D189" s="180"/>
      <c r="E189" s="180"/>
      <c r="F189" s="180"/>
      <c r="G189" s="180"/>
      <c r="H189" s="181"/>
    </row>
    <row r="190" spans="1:15" s="3" customFormat="1" ht="18.75" hidden="1">
      <c r="A190" s="5" t="s">
        <v>13</v>
      </c>
      <c r="B190" s="10"/>
      <c r="C190" s="4"/>
      <c r="D190" s="4"/>
      <c r="E190" s="12"/>
      <c r="F190" s="4"/>
      <c r="G190" s="4"/>
      <c r="H190" s="4"/>
    </row>
    <row r="191" spans="1:15" s="3" customFormat="1" ht="18.75" hidden="1">
      <c r="A191" s="5" t="s">
        <v>14</v>
      </c>
      <c r="B191" s="10"/>
      <c r="C191" s="4"/>
      <c r="D191" s="4"/>
      <c r="E191" s="12"/>
      <c r="F191" s="4"/>
      <c r="G191" s="4"/>
      <c r="H191" s="4"/>
    </row>
    <row r="192" spans="1:15" s="3" customFormat="1" ht="49.5" hidden="1" customHeight="1">
      <c r="A192" s="20" t="s">
        <v>15</v>
      </c>
      <c r="B192" s="21"/>
      <c r="C192" s="4"/>
      <c r="D192" s="4"/>
      <c r="E192" s="12"/>
      <c r="F192" s="4"/>
      <c r="G192" s="4"/>
      <c r="H192" s="4"/>
    </row>
    <row r="193" spans="1:9" s="13" customFormat="1" ht="56.25">
      <c r="A193" s="105" t="s">
        <v>139</v>
      </c>
      <c r="B193" s="106">
        <f>'[8]2019'!$B$831</f>
        <v>72.3</v>
      </c>
      <c r="C193" s="15">
        <f>'[5]УК расш(к)'!$F$143</f>
        <v>71.899999999999991</v>
      </c>
      <c r="D193" s="107">
        <f>F193/36297*100</f>
        <v>142.57153122294565</v>
      </c>
      <c r="E193" s="15">
        <f>'[8]2019'!$C$831</f>
        <v>51749.346601600431</v>
      </c>
      <c r="F193" s="15">
        <f>'[5]УК расш(к)'!$Q$143</f>
        <v>51749.188687992588</v>
      </c>
      <c r="G193" s="15">
        <f>'[8]2019'!$X$831</f>
        <v>57035.241250472587</v>
      </c>
      <c r="H193" s="23">
        <f>F193-G193</f>
        <v>-5286.0525624799993</v>
      </c>
    </row>
    <row r="194" spans="1:9" s="13" customFormat="1" ht="37.5">
      <c r="A194" s="108" t="s">
        <v>140</v>
      </c>
      <c r="B194" s="23">
        <f>B193</f>
        <v>72.3</v>
      </c>
      <c r="C194" s="23">
        <f>C193</f>
        <v>71.899999999999991</v>
      </c>
      <c r="D194" s="107">
        <f>F194/36297*100</f>
        <v>142.57153122294565</v>
      </c>
      <c r="E194" s="23">
        <f>(E193*B193)/B194</f>
        <v>51749.346601600431</v>
      </c>
      <c r="F194" s="23">
        <f>(F193*C193)/C194</f>
        <v>51749.188687992588</v>
      </c>
      <c r="G194" s="23">
        <f>(G193*B193)/B194</f>
        <v>57035.241250472587</v>
      </c>
      <c r="H194" s="23">
        <f>F194-G194</f>
        <v>-5286.0525624799993</v>
      </c>
      <c r="I194" s="178"/>
    </row>
    <row r="195" spans="1:9" s="3" customFormat="1" ht="18.75">
      <c r="A195" s="179" t="s">
        <v>141</v>
      </c>
      <c r="B195" s="180"/>
      <c r="C195" s="180"/>
      <c r="D195" s="180"/>
      <c r="E195" s="180"/>
      <c r="F195" s="180"/>
      <c r="G195" s="180"/>
      <c r="H195" s="181"/>
    </row>
    <row r="196" spans="1:9" s="3" customFormat="1" ht="18.75" hidden="1">
      <c r="A196" s="5" t="s">
        <v>13</v>
      </c>
      <c r="B196" s="10"/>
      <c r="C196" s="4"/>
      <c r="D196" s="4"/>
      <c r="E196" s="12"/>
      <c r="F196" s="4"/>
      <c r="G196" s="4"/>
      <c r="H196" s="4"/>
    </row>
    <row r="197" spans="1:9" s="3" customFormat="1" ht="18.75" hidden="1">
      <c r="A197" s="5" t="s">
        <v>14</v>
      </c>
      <c r="B197" s="10"/>
      <c r="C197" s="4"/>
      <c r="D197" s="4"/>
      <c r="E197" s="12"/>
      <c r="F197" s="4"/>
      <c r="G197" s="4"/>
      <c r="H197" s="4"/>
    </row>
    <row r="198" spans="1:9" s="3" customFormat="1" ht="49.5" hidden="1" customHeight="1">
      <c r="A198" s="20" t="s">
        <v>15</v>
      </c>
      <c r="B198" s="21"/>
      <c r="C198" s="4"/>
      <c r="D198" s="4"/>
      <c r="E198" s="12"/>
      <c r="F198" s="4"/>
      <c r="G198" s="4"/>
      <c r="H198" s="4"/>
    </row>
    <row r="199" spans="1:9" s="3" customFormat="1" ht="37.5">
      <c r="A199" s="20" t="s">
        <v>142</v>
      </c>
      <c r="B199" s="14">
        <f>'[8]2019'!$W$841</f>
        <v>7</v>
      </c>
      <c r="C199" s="29">
        <f>'[5]УК расш(к)'!$F$141</f>
        <v>7</v>
      </c>
      <c r="D199" s="54">
        <f t="shared" ref="D199:D200" si="30">F199/36297*100</f>
        <v>99.863953074962239</v>
      </c>
      <c r="E199" s="42">
        <f>'[8]2019'!$C$841</f>
        <v>40113.287619047616</v>
      </c>
      <c r="F199" s="29">
        <f>'[5]УК расш(к)'!$Q$141</f>
        <v>36247.619047619046</v>
      </c>
      <c r="G199" s="29">
        <f>'[8]2019'!$X$841</f>
        <v>44754.607619047616</v>
      </c>
      <c r="H199" s="28">
        <f t="shared" ref="H199:H200" si="31">F199-G199</f>
        <v>-8506.9885714285701</v>
      </c>
    </row>
    <row r="200" spans="1:9" s="3" customFormat="1" ht="28.5" customHeight="1">
      <c r="A200" s="20" t="s">
        <v>143</v>
      </c>
      <c r="B200" s="14">
        <f>'[8]2019'!$W$849</f>
        <v>18.5</v>
      </c>
      <c r="C200" s="29">
        <f>'[5]УК расш(к)'!$F$142</f>
        <v>18.5</v>
      </c>
      <c r="D200" s="54">
        <f t="shared" si="30"/>
        <v>99.861825624285316</v>
      </c>
      <c r="E200" s="42">
        <f>'[8]2019'!$C$849</f>
        <v>34718.934274952924</v>
      </c>
      <c r="F200" s="29">
        <f>'[5]УК расш(к)'!$Q$142</f>
        <v>36246.846846846842</v>
      </c>
      <c r="G200" s="29">
        <f>'[8]2019'!$X$849</f>
        <v>37897.430225225224</v>
      </c>
      <c r="H200" s="28">
        <f t="shared" si="31"/>
        <v>-1650.5833783783819</v>
      </c>
    </row>
    <row r="201" spans="1:9" s="3" customFormat="1" ht="37.5">
      <c r="A201" s="18" t="s">
        <v>144</v>
      </c>
      <c r="B201" s="24">
        <f>SUM(B199:B200)</f>
        <v>25.5</v>
      </c>
      <c r="C201" s="28">
        <f>SUM(C199:C200)</f>
        <v>25.5</v>
      </c>
      <c r="D201" s="54">
        <f>F201/36297*100</f>
        <v>99.862409630353511</v>
      </c>
      <c r="E201" s="28">
        <f>(E199*B199+E200*B200)/B201</f>
        <v>36199.737153724011</v>
      </c>
      <c r="F201" s="28">
        <f>(F199*C199+F200*C200)/C201</f>
        <v>36247.058823529413</v>
      </c>
      <c r="G201" s="28">
        <f>'[8]2019'!$X$857</f>
        <v>39779.792647058821</v>
      </c>
      <c r="H201" s="28">
        <f>F201-G201</f>
        <v>-3532.7338235294083</v>
      </c>
      <c r="I201" s="178"/>
    </row>
    <row r="202" spans="1:9" s="3" customFormat="1" ht="18.75">
      <c r="A202" s="179" t="s">
        <v>34</v>
      </c>
      <c r="B202" s="180"/>
      <c r="C202" s="180"/>
      <c r="D202" s="180"/>
      <c r="E202" s="180"/>
      <c r="F202" s="180"/>
      <c r="G202" s="180"/>
      <c r="H202" s="181"/>
    </row>
    <row r="203" spans="1:9" s="3" customFormat="1" ht="18.75" hidden="1">
      <c r="A203" s="5" t="s">
        <v>13</v>
      </c>
      <c r="B203" s="10"/>
      <c r="C203" s="4"/>
      <c r="D203" s="4"/>
      <c r="E203" s="12"/>
      <c r="F203" s="4"/>
      <c r="G203" s="4"/>
      <c r="H203" s="4"/>
    </row>
    <row r="204" spans="1:9" s="3" customFormat="1" ht="18.75" hidden="1">
      <c r="A204" s="5" t="s">
        <v>14</v>
      </c>
      <c r="B204" s="10"/>
      <c r="C204" s="4"/>
      <c r="D204" s="4"/>
      <c r="E204" s="12"/>
      <c r="F204" s="4"/>
      <c r="G204" s="4"/>
      <c r="H204" s="4"/>
    </row>
    <row r="205" spans="1:9" s="3" customFormat="1" ht="49.5" hidden="1" customHeight="1">
      <c r="A205" s="20" t="s">
        <v>15</v>
      </c>
      <c r="B205" s="21"/>
      <c r="C205" s="4"/>
      <c r="D205" s="4"/>
      <c r="E205" s="12"/>
      <c r="F205" s="4"/>
      <c r="G205" s="4"/>
      <c r="H205" s="4"/>
    </row>
    <row r="206" spans="1:9" s="3" customFormat="1" ht="37.5">
      <c r="A206" s="20" t="s">
        <v>145</v>
      </c>
      <c r="B206" s="42">
        <f>'[8]2019'!$W$891</f>
        <v>184.79999999999998</v>
      </c>
      <c r="C206" s="29">
        <f>'[5]УК расш(к)'!$F$147</f>
        <v>188</v>
      </c>
      <c r="D206" s="54">
        <f t="shared" ref="D206:D214" si="32">F206/36297*100</f>
        <v>85.740141859603114</v>
      </c>
      <c r="E206" s="42">
        <f>'[8]2019'!$C$891</f>
        <v>31120.921985815603</v>
      </c>
      <c r="F206" s="29">
        <f>'[5]УК расш(к)'!$Q$147</f>
        <v>31121.099290780141</v>
      </c>
      <c r="G206" s="29">
        <f>'[8]2019'!$X$891</f>
        <v>34367.682408910536</v>
      </c>
      <c r="H206" s="28">
        <f t="shared" ref="H206:H213" si="33">F206-G206</f>
        <v>-3246.5831181303947</v>
      </c>
    </row>
    <row r="207" spans="1:9" s="3" customFormat="1" ht="37.5">
      <c r="A207" s="20" t="s">
        <v>146</v>
      </c>
      <c r="B207" s="42">
        <f>'[8]2019'!$W$923</f>
        <v>120.4</v>
      </c>
      <c r="C207" s="29">
        <f>'[5]УК расш(к)'!$F$148</f>
        <v>110.5</v>
      </c>
      <c r="D207" s="54">
        <f t="shared" si="32"/>
        <v>72.956845757709232</v>
      </c>
      <c r="E207" s="42">
        <f>'[8]2019'!$C$923</f>
        <v>26478.840579710148</v>
      </c>
      <c r="F207" s="29">
        <f>'[5]УК расш(к)'!$Q$148</f>
        <v>26481.14630467572</v>
      </c>
      <c r="G207" s="29">
        <f>'[8]2019'!$X$923</f>
        <v>29365.93300110742</v>
      </c>
      <c r="H207" s="28">
        <f t="shared" si="33"/>
        <v>-2884.7866964317</v>
      </c>
    </row>
    <row r="208" spans="1:9" s="3" customFormat="1" ht="37.5">
      <c r="A208" s="20" t="s">
        <v>147</v>
      </c>
      <c r="B208" s="42">
        <f>'[8]2019'!$W$915</f>
        <v>67.2</v>
      </c>
      <c r="C208" s="29">
        <f>'[5]УК расш(к)'!$F$149</f>
        <v>68.7</v>
      </c>
      <c r="D208" s="54">
        <f t="shared" si="32"/>
        <v>80.877587120659655</v>
      </c>
      <c r="E208" s="42">
        <f>'[8]2019'!$C$915</f>
        <v>29147.998200629783</v>
      </c>
      <c r="F208" s="29">
        <f>'[5]УК расш(к)'!$Q$149</f>
        <v>29356.137797185835</v>
      </c>
      <c r="G208" s="29">
        <f>'[8]2019'!$X$915</f>
        <v>32707.207056051586</v>
      </c>
      <c r="H208" s="28">
        <f t="shared" si="33"/>
        <v>-3351.0692588657512</v>
      </c>
    </row>
    <row r="209" spans="1:18" s="3" customFormat="1" ht="37.5">
      <c r="A209" s="20" t="s">
        <v>148</v>
      </c>
      <c r="B209" s="42">
        <f>'[8]2019'!$W$899</f>
        <v>71.5</v>
      </c>
      <c r="C209" s="29">
        <f>'[5]УК расш(к)'!$F$150</f>
        <v>74.7</v>
      </c>
      <c r="D209" s="54">
        <f t="shared" si="32"/>
        <v>85.815892160536777</v>
      </c>
      <c r="E209" s="42">
        <f>'[8]2019'!$C$899</f>
        <v>31170.889220069545</v>
      </c>
      <c r="F209" s="29">
        <f>'[5]УК расш(к)'!$Q$150</f>
        <v>31148.594377510035</v>
      </c>
      <c r="G209" s="29">
        <f>'[8]2019'!$X$899</f>
        <v>33038.299358974356</v>
      </c>
      <c r="H209" s="28">
        <f t="shared" si="33"/>
        <v>-1889.7049814643215</v>
      </c>
    </row>
    <row r="210" spans="1:18" s="3" customFormat="1" ht="37.5">
      <c r="A210" s="20" t="s">
        <v>149</v>
      </c>
      <c r="B210" s="42">
        <f>'[8]2019'!$W$883</f>
        <v>32.5</v>
      </c>
      <c r="C210" s="29">
        <f>'[5]УК расш(к)'!$F$151</f>
        <v>32.4</v>
      </c>
      <c r="D210" s="54">
        <f t="shared" si="32"/>
        <v>89.626947141954531</v>
      </c>
      <c r="E210" s="42">
        <f>'[8]2019'!$C$883</f>
        <v>32307.12788259958</v>
      </c>
      <c r="F210" s="29">
        <f>'[5]УК расш(к)'!$Q$151</f>
        <v>32531.893004115234</v>
      </c>
      <c r="G210" s="29">
        <f>'[8]2019'!$X$883</f>
        <v>35819.55220512821</v>
      </c>
      <c r="H210" s="28">
        <f t="shared" si="33"/>
        <v>-3287.6592010129752</v>
      </c>
    </row>
    <row r="211" spans="1:18" s="3" customFormat="1" ht="37.5">
      <c r="A211" s="20" t="s">
        <v>150</v>
      </c>
      <c r="B211" s="42">
        <f>'[8]2019'!$W$875</f>
        <v>38.799999999999997</v>
      </c>
      <c r="C211" s="29">
        <f>'[5]УК расш(к)'!$F$152</f>
        <v>37.4</v>
      </c>
      <c r="D211" s="54">
        <f t="shared" si="32"/>
        <v>87.294771590508233</v>
      </c>
      <c r="E211" s="42">
        <f>'[8]2019'!$C$875</f>
        <v>31685.964912280706</v>
      </c>
      <c r="F211" s="29">
        <f>'[5]УК расш(к)'!$Q$152</f>
        <v>31685.383244206776</v>
      </c>
      <c r="G211" s="29">
        <f>'[8]2019'!$X$875</f>
        <v>34933.422852233685</v>
      </c>
      <c r="H211" s="28">
        <f t="shared" si="33"/>
        <v>-3248.0396080269093</v>
      </c>
    </row>
    <row r="212" spans="1:18" s="3" customFormat="1" ht="37.5">
      <c r="A212" s="20" t="s">
        <v>151</v>
      </c>
      <c r="B212" s="42">
        <f>'[8]2019'!$W$867</f>
        <v>75.599999999999994</v>
      </c>
      <c r="C212" s="29">
        <f>'[5]УК расш(к)'!$F$153</f>
        <v>73.400000000000006</v>
      </c>
      <c r="D212" s="54">
        <f t="shared" si="32"/>
        <v>85.828147473524055</v>
      </c>
      <c r="E212" s="42">
        <f>'[8]2019'!$C$867</f>
        <v>31004.415011037523</v>
      </c>
      <c r="F212" s="29">
        <f>'[5]УК расш(к)'!$Q$153</f>
        <v>31153.042688465026</v>
      </c>
      <c r="G212" s="29">
        <f>'[8]2019'!$X$867</f>
        <v>34796.781205908286</v>
      </c>
      <c r="H212" s="28">
        <f t="shared" si="33"/>
        <v>-3643.7385174432602</v>
      </c>
      <c r="I212" s="109"/>
      <c r="J212" s="109"/>
      <c r="K212" s="109"/>
      <c r="L212" s="109"/>
      <c r="M212" s="109"/>
      <c r="N212" s="109"/>
      <c r="O212" s="109"/>
      <c r="P212" s="109"/>
      <c r="Q212" s="109"/>
      <c r="R212" s="109"/>
    </row>
    <row r="213" spans="1:18" s="3" customFormat="1" ht="37.5">
      <c r="A213" s="20" t="s">
        <v>152</v>
      </c>
      <c r="B213" s="42">
        <f>'[8]2019'!$W$907</f>
        <v>16.399999999999999</v>
      </c>
      <c r="C213" s="29">
        <f>'[5]УК расш(к)'!$F$154</f>
        <v>16.2</v>
      </c>
      <c r="D213" s="54">
        <f t="shared" si="32"/>
        <v>73.745735768614935</v>
      </c>
      <c r="E213" s="42">
        <f>'[8]2019'!$C$907</f>
        <v>26765.822784810127</v>
      </c>
      <c r="F213" s="29">
        <f>'[5]УК расш(к)'!$Q$154</f>
        <v>26767.489711934162</v>
      </c>
      <c r="G213" s="29">
        <f>'[8]2019'!$X$907</f>
        <v>30687.808638211383</v>
      </c>
      <c r="H213" s="28">
        <f t="shared" si="33"/>
        <v>-3920.3189262772212</v>
      </c>
      <c r="I213" s="65"/>
      <c r="J213" s="66"/>
      <c r="K213" s="67"/>
      <c r="L213" s="65"/>
      <c r="M213" s="66"/>
      <c r="N213" s="66"/>
      <c r="O213" s="66"/>
      <c r="P213" s="109"/>
      <c r="Q213" s="109"/>
      <c r="R213" s="109"/>
    </row>
    <row r="214" spans="1:18" s="3" customFormat="1" ht="37.5">
      <c r="A214" s="18" t="s">
        <v>35</v>
      </c>
      <c r="B214" s="24">
        <f>SUM(B206:B213)</f>
        <v>607.19999999999993</v>
      </c>
      <c r="C214" s="28">
        <f>SUM(C206:C213)</f>
        <v>601.29999999999995</v>
      </c>
      <c r="D214" s="54">
        <f t="shared" si="32"/>
        <v>82.83854979927861</v>
      </c>
      <c r="E214" s="28">
        <v>29972.5</v>
      </c>
      <c r="F214" s="28">
        <f>(C206*F206+C207*F207+C208*F208+C209*F209+C210*F210+C211*F211+C212*F212+C213*F213)/C214</f>
        <v>30067.908420644158</v>
      </c>
      <c r="G214" s="28">
        <f>'[8]2019'!$X$931</f>
        <v>33103.487705862979</v>
      </c>
      <c r="H214" s="28">
        <f>F214-G214</f>
        <v>-3035.5792852188206</v>
      </c>
      <c r="I214" s="178"/>
      <c r="J214" s="109"/>
      <c r="K214" s="109"/>
      <c r="L214" s="109"/>
      <c r="M214" s="109"/>
      <c r="N214" s="109"/>
      <c r="O214" s="109"/>
      <c r="P214" s="109"/>
      <c r="Q214" s="109"/>
      <c r="R214" s="109"/>
    </row>
    <row r="215" spans="1:18" ht="39">
      <c r="A215" s="119" t="s">
        <v>153</v>
      </c>
      <c r="B215" s="120">
        <f>B214+B201+B194+B188+B176+B168+B161+B153+B143+B120+B113+B105+B93+B86+B79+B72+B54+B44+B38+B30</f>
        <v>2624.25</v>
      </c>
      <c r="C215" s="120">
        <f>C214+C201+C194+C188+C176+C168+C161+C153+C143+C120+C113+C105+C93+C86+C79+C72+C54+C44+C38+C30</f>
        <v>2655.6000000000004</v>
      </c>
      <c r="D215" s="121">
        <f>F215/36297*100</f>
        <v>85.750387069669443</v>
      </c>
      <c r="E215" s="120">
        <f>(E30*B30+B38*E38+E44*B44+B54*E54+E72*B72+B79*E79+E86*B86+B93*E93+E105*B105+B113*E113+E120*B120+B143*E143+E153*B153+B161*E161+E168*B168+B176*E176+E188*B188+B194*E194+E201*B201+B214*E214)/B215</f>
        <v>32327.187707120444</v>
      </c>
      <c r="F215" s="116">
        <f>'[5]УК расш(к)'!$Q$160</f>
        <v>31124.817994677916</v>
      </c>
      <c r="G215" s="116">
        <f>'[4]Свод для соглаш на апре 2019'!$AL$134</f>
        <v>35706.022719667621</v>
      </c>
      <c r="H215" s="122">
        <f t="shared" ref="H215" si="34">F215-G215</f>
        <v>-4581.2047249897041</v>
      </c>
      <c r="I215" s="178"/>
    </row>
    <row r="216" spans="1:18" s="111" customFormat="1" ht="19.5">
      <c r="A216" s="119" t="s">
        <v>154</v>
      </c>
      <c r="B216" s="116">
        <f>B215+B26</f>
        <v>3740.75</v>
      </c>
      <c r="C216" s="116">
        <f>C215+C26</f>
        <v>3767.1000000000004</v>
      </c>
      <c r="D216" s="121">
        <f>F216/36297*100</f>
        <v>89.921220160600768</v>
      </c>
      <c r="E216" s="116">
        <f>(E26*B26+E215*B215)/B216</f>
        <v>33548.11854318274</v>
      </c>
      <c r="F216" s="116">
        <f>(F26*C26+F215*C215)/C216</f>
        <v>32638.705281693259</v>
      </c>
      <c r="G216" s="116">
        <f>'[4]Свод для соглаш на апре 2019'!$AL$230</f>
        <v>36292.431954155931</v>
      </c>
      <c r="H216" s="122">
        <f>F216-G216</f>
        <v>-3653.7266724626716</v>
      </c>
      <c r="I216" s="178"/>
    </row>
    <row r="217" spans="1:18" s="111" customFormat="1" ht="19.5">
      <c r="A217" s="110" t="s">
        <v>156</v>
      </c>
      <c r="B217" s="52">
        <f>B216+B25</f>
        <v>3754.35</v>
      </c>
      <c r="C217" s="32">
        <f>C216+C25</f>
        <v>3782.0000000000005</v>
      </c>
      <c r="D217" s="54">
        <f>F217/36297*100</f>
        <v>89.939492420583449</v>
      </c>
      <c r="E217" s="52">
        <f>'[4]Свод для соглаш на апре 2019'!$D$242</f>
        <v>33572</v>
      </c>
      <c r="F217" s="52">
        <f>(F215*C215+F27*C27)/C217</f>
        <v>32645.337563899171</v>
      </c>
      <c r="G217" s="32">
        <f>'[4]Свод для соглаш на апре 2019'!$AL$242</f>
        <v>36297.000051616516</v>
      </c>
      <c r="H217" s="34">
        <f>F217-G217</f>
        <v>-3651.6624877173454</v>
      </c>
      <c r="I217" s="178"/>
    </row>
    <row r="218" spans="1:18">
      <c r="A218" s="1" t="s">
        <v>159</v>
      </c>
      <c r="B218" s="1"/>
      <c r="C218" s="1"/>
    </row>
    <row r="219" spans="1:18">
      <c r="A219" t="s">
        <v>3</v>
      </c>
      <c r="C219"/>
      <c r="D219"/>
      <c r="E219" s="11"/>
      <c r="F219"/>
      <c r="G219"/>
    </row>
    <row r="222" spans="1:18">
      <c r="F222" s="112"/>
    </row>
    <row r="224" spans="1:18">
      <c r="C224" s="112"/>
    </row>
    <row r="225" spans="2:2">
      <c r="B225" s="27"/>
    </row>
  </sheetData>
  <mergeCells count="31">
    <mergeCell ref="F2:H2"/>
    <mergeCell ref="A4:H4"/>
    <mergeCell ref="A5:H5"/>
    <mergeCell ref="A7:A8"/>
    <mergeCell ref="B7:B8"/>
    <mergeCell ref="C7:C8"/>
    <mergeCell ref="D7:D8"/>
    <mergeCell ref="E7:F7"/>
    <mergeCell ref="G7:G8"/>
    <mergeCell ref="H7:H8"/>
    <mergeCell ref="A114:H114"/>
    <mergeCell ref="A10:H10"/>
    <mergeCell ref="A28:H28"/>
    <mergeCell ref="A31:H31"/>
    <mergeCell ref="A39:H39"/>
    <mergeCell ref="A45:H45"/>
    <mergeCell ref="A55:H55"/>
    <mergeCell ref="A73:H73"/>
    <mergeCell ref="A80:H80"/>
    <mergeCell ref="A87:H87"/>
    <mergeCell ref="A94:H94"/>
    <mergeCell ref="A106:H106"/>
    <mergeCell ref="A189:H189"/>
    <mergeCell ref="A195:H195"/>
    <mergeCell ref="A202:H202"/>
    <mergeCell ref="A121:H121"/>
    <mergeCell ref="A144:H144"/>
    <mergeCell ref="A154:H154"/>
    <mergeCell ref="A162:H162"/>
    <mergeCell ref="A169:H169"/>
    <mergeCell ref="A177:H177"/>
  </mergeCells>
  <pageMargins left="0.11811023622047245" right="0.11811023622047245" top="0.15748031496062992" bottom="0.15748031496062992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AG84"/>
  <sheetViews>
    <sheetView view="pageBreakPreview" zoomScale="60" zoomScaleNormal="70" workbookViewId="0">
      <pane xSplit="1" ySplit="8" topLeftCell="B9" activePane="bottomRight" state="frozen"/>
      <selection activeCell="AG30" sqref="AG30"/>
      <selection pane="topRight" activeCell="AG30" sqref="AG30"/>
      <selection pane="bottomLeft" activeCell="AG30" sqref="AG30"/>
      <selection pane="bottomRight" activeCell="E79" sqref="E79"/>
    </sheetView>
  </sheetViews>
  <sheetFormatPr defaultRowHeight="15"/>
  <cols>
    <col min="1" max="1" width="53.140625" customWidth="1"/>
    <col min="2" max="2" width="32.42578125" style="11" customWidth="1"/>
    <col min="3" max="3" width="29.28515625" style="11" customWidth="1"/>
    <col min="4" max="4" width="34" customWidth="1"/>
    <col min="5" max="5" width="28.5703125" style="11" customWidth="1"/>
    <col min="6" max="6" width="25.42578125" style="11" customWidth="1"/>
    <col min="7" max="7" width="25.7109375" style="11" customWidth="1"/>
    <col min="8" max="8" width="31.85546875" customWidth="1"/>
    <col min="9" max="9" width="0" hidden="1" customWidth="1"/>
    <col min="10" max="10" width="11.42578125" hidden="1" customWidth="1"/>
    <col min="11" max="11" width="0" hidden="1" customWidth="1"/>
    <col min="12" max="12" width="9.7109375" hidden="1" customWidth="1"/>
    <col min="13" max="22" width="0" hidden="1" customWidth="1"/>
    <col min="23" max="23" width="17.140625" style="130" hidden="1" customWidth="1"/>
    <col min="24" max="24" width="18.5703125" hidden="1" customWidth="1"/>
    <col min="25" max="25" width="0" hidden="1" customWidth="1"/>
    <col min="26" max="26" width="10.85546875" hidden="1" customWidth="1"/>
    <col min="27" max="28" width="0" hidden="1" customWidth="1"/>
    <col min="33" max="33" width="10.140625" bestFit="1" customWidth="1"/>
  </cols>
  <sheetData>
    <row r="1" spans="1:24">
      <c r="E1" s="129"/>
      <c r="G1" s="182" t="s">
        <v>160</v>
      </c>
      <c r="H1" s="182"/>
    </row>
    <row r="2" spans="1:24">
      <c r="G2" s="182" t="s">
        <v>161</v>
      </c>
      <c r="H2" s="182"/>
    </row>
    <row r="3" spans="1:24">
      <c r="G3" s="131"/>
      <c r="H3" s="127"/>
    </row>
    <row r="4" spans="1:24" ht="18.75" customHeight="1">
      <c r="A4" s="183" t="s">
        <v>158</v>
      </c>
      <c r="B4" s="183"/>
      <c r="C4" s="183"/>
      <c r="D4" s="183"/>
      <c r="E4" s="183"/>
      <c r="F4" s="183"/>
      <c r="G4" s="183"/>
      <c r="H4" s="183"/>
    </row>
    <row r="5" spans="1:24" ht="18.75">
      <c r="A5" s="132"/>
      <c r="B5" s="133"/>
      <c r="C5" s="133"/>
      <c r="D5" s="132"/>
      <c r="E5" s="133"/>
    </row>
    <row r="6" spans="1:24" ht="15" customHeight="1">
      <c r="D6" s="134"/>
      <c r="E6" s="135"/>
    </row>
    <row r="7" spans="1:24" s="2" customFormat="1" ht="131.25" customHeight="1" thickBot="1">
      <c r="A7" s="185" t="s">
        <v>162</v>
      </c>
      <c r="B7" s="186" t="s">
        <v>7</v>
      </c>
      <c r="C7" s="186" t="s">
        <v>9</v>
      </c>
      <c r="D7" s="185" t="s">
        <v>10</v>
      </c>
      <c r="E7" s="185" t="s">
        <v>4</v>
      </c>
      <c r="F7" s="185"/>
      <c r="G7" s="189" t="s">
        <v>1</v>
      </c>
      <c r="H7" s="185" t="s">
        <v>2</v>
      </c>
      <c r="W7" s="136"/>
    </row>
    <row r="8" spans="1:24" s="2" customFormat="1" ht="36" customHeight="1" thickBot="1">
      <c r="A8" s="185"/>
      <c r="B8" s="186"/>
      <c r="C8" s="186"/>
      <c r="D8" s="185"/>
      <c r="E8" s="38" t="s">
        <v>6</v>
      </c>
      <c r="F8" s="38" t="s">
        <v>0</v>
      </c>
      <c r="G8" s="189"/>
      <c r="H8" s="185"/>
      <c r="W8" s="137" t="s">
        <v>163</v>
      </c>
      <c r="X8" s="138" t="s">
        <v>164</v>
      </c>
    </row>
    <row r="9" spans="1:24" s="3" customFormat="1" ht="18.75">
      <c r="A9" s="4">
        <v>1</v>
      </c>
      <c r="B9" s="12">
        <v>2</v>
      </c>
      <c r="C9" s="12">
        <v>3</v>
      </c>
      <c r="D9" s="4">
        <v>4</v>
      </c>
      <c r="E9" s="12">
        <v>5</v>
      </c>
      <c r="F9" s="12">
        <v>6</v>
      </c>
      <c r="G9" s="12">
        <v>7</v>
      </c>
      <c r="H9" s="4" t="s">
        <v>8</v>
      </c>
      <c r="I9" s="3" t="s">
        <v>165</v>
      </c>
      <c r="W9" s="139"/>
      <c r="X9" s="13"/>
    </row>
    <row r="10" spans="1:24" s="3" customFormat="1" ht="18.75">
      <c r="A10" s="4"/>
      <c r="B10" s="12"/>
      <c r="C10" s="12"/>
      <c r="D10" s="4"/>
      <c r="E10" s="12"/>
      <c r="F10" s="12"/>
      <c r="G10" s="12"/>
      <c r="H10" s="4"/>
      <c r="W10" s="139"/>
      <c r="X10" s="13"/>
    </row>
    <row r="11" spans="1:24" s="3" customFormat="1" ht="18.75">
      <c r="A11" s="190" t="s">
        <v>166</v>
      </c>
      <c r="B11" s="191"/>
      <c r="C11" s="191"/>
      <c r="D11" s="191"/>
      <c r="E11" s="191"/>
      <c r="F11" s="191"/>
      <c r="G11" s="191"/>
      <c r="H11" s="192"/>
      <c r="W11" s="139"/>
      <c r="X11" s="13"/>
    </row>
    <row r="12" spans="1:24" s="3" customFormat="1" ht="18.75">
      <c r="A12" s="190" t="s">
        <v>167</v>
      </c>
      <c r="B12" s="191"/>
      <c r="C12" s="191"/>
      <c r="D12" s="191"/>
      <c r="E12" s="191"/>
      <c r="F12" s="191"/>
      <c r="G12" s="191"/>
      <c r="H12" s="192"/>
      <c r="W12" s="139"/>
      <c r="X12" s="13"/>
    </row>
    <row r="13" spans="1:24" s="3" customFormat="1" ht="24" customHeight="1">
      <c r="A13" s="25" t="s">
        <v>168</v>
      </c>
      <c r="B13" s="140">
        <f>'[10]ур.СЗП апрель'!$C$53</f>
        <v>19</v>
      </c>
      <c r="C13" s="140">
        <f>'[11]УК расш(о)'!$F$15</f>
        <v>19</v>
      </c>
      <c r="D13" s="8">
        <f t="shared" ref="D13:D18" si="0">F13/36297*100</f>
        <v>98.843411252875285</v>
      </c>
      <c r="E13" s="140">
        <f>'[10]ур.СЗП апрель'!$E$53</f>
        <v>30691.339302662298</v>
      </c>
      <c r="F13" s="140">
        <f>'[11]УК расш(о)'!$Q$15</f>
        <v>35877.192982456145</v>
      </c>
      <c r="G13" s="140">
        <f>'[10]ур.СЗП апрель'!$Q$53</f>
        <v>33722.266014498608</v>
      </c>
      <c r="H13" s="8">
        <f>F13-G13</f>
        <v>2154.9269679575373</v>
      </c>
      <c r="W13" s="139"/>
      <c r="X13" s="13"/>
    </row>
    <row r="14" spans="1:24" s="3" customFormat="1" ht="24" customHeight="1">
      <c r="A14" s="25" t="s">
        <v>169</v>
      </c>
      <c r="B14" s="140">
        <f>'[10]ур.СЗП апрель'!$C$54</f>
        <v>10.5</v>
      </c>
      <c r="C14" s="140">
        <f>'[11]УК расш(о)'!$F$17</f>
        <v>9.5</v>
      </c>
      <c r="D14" s="8">
        <f t="shared" si="0"/>
        <v>113.98167844329117</v>
      </c>
      <c r="E14" s="140">
        <f>'[10]ур.СЗП апрель'!$E$54</f>
        <v>41671.5</v>
      </c>
      <c r="F14" s="140">
        <f>'[11]УК расш(о)'!$Q$17</f>
        <v>41371.929824561397</v>
      </c>
      <c r="G14" s="140">
        <f>'[10]ур.СЗП апрель'!$Q$54</f>
        <v>41103.174603174601</v>
      </c>
      <c r="H14" s="8">
        <f t="shared" ref="H14:H18" si="1">F14-G14</f>
        <v>268.75522138679662</v>
      </c>
      <c r="W14" s="139"/>
      <c r="X14" s="13"/>
    </row>
    <row r="15" spans="1:24" s="3" customFormat="1" ht="23.25" customHeight="1">
      <c r="A15" s="25" t="s">
        <v>170</v>
      </c>
      <c r="B15" s="140">
        <f>'[10]ур.СЗП апрель'!$C$55</f>
        <v>12</v>
      </c>
      <c r="C15" s="140">
        <f>'[11]УК расш(о)'!$F$19</f>
        <v>12</v>
      </c>
      <c r="D15" s="8">
        <f t="shared" si="0"/>
        <v>87.04423077511764</v>
      </c>
      <c r="E15" s="140">
        <f>'[10]ур.СЗП апрель'!$E$55</f>
        <v>32992.7007360071</v>
      </c>
      <c r="F15" s="140">
        <f>'[11]УК расш(о)'!$Q$19</f>
        <v>31594.444444444449</v>
      </c>
      <c r="G15" s="140">
        <f>'[10]ур.СЗП апрель'!$Q$55</f>
        <v>33595.456775900326</v>
      </c>
      <c r="H15" s="8">
        <f t="shared" si="1"/>
        <v>-2001.0123314558768</v>
      </c>
      <c r="W15" s="139"/>
      <c r="X15" s="13"/>
    </row>
    <row r="16" spans="1:24" s="3" customFormat="1" ht="24.75" customHeight="1">
      <c r="A16" s="25" t="s">
        <v>171</v>
      </c>
      <c r="B16" s="140">
        <f>'[10]ур.СЗП апрель'!$C$56</f>
        <v>4</v>
      </c>
      <c r="C16" s="140">
        <f>'[11]УК расш(о)'!$F$21</f>
        <v>4</v>
      </c>
      <c r="D16" s="8">
        <f t="shared" si="0"/>
        <v>145.67319613191171</v>
      </c>
      <c r="E16" s="140">
        <f>'[10]ур.СЗП апрель'!$E$56</f>
        <v>52871.167527909165</v>
      </c>
      <c r="F16" s="140">
        <f>'[11]УК расш(о)'!$Q$21</f>
        <v>52875</v>
      </c>
      <c r="G16" s="140">
        <f>'[10]ур.СЗП апрель'!$Q$56</f>
        <v>48689.375320020481</v>
      </c>
      <c r="H16" s="8">
        <f t="shared" si="1"/>
        <v>4185.624679979519</v>
      </c>
      <c r="W16" s="139"/>
      <c r="X16" s="13"/>
    </row>
    <row r="17" spans="1:24" s="3" customFormat="1" ht="22.5" customHeight="1">
      <c r="A17" s="25" t="s">
        <v>172</v>
      </c>
      <c r="B17" s="140">
        <f>'[10]ур.СЗП апрель'!$C$57</f>
        <v>8.3000000000000007</v>
      </c>
      <c r="C17" s="140">
        <f>'[11]УК расш(о)'!$F$23</f>
        <v>9.9</v>
      </c>
      <c r="D17" s="8">
        <f>F17/36297*100</f>
        <v>91.37114132017291</v>
      </c>
      <c r="E17" s="140">
        <f>'[10]ур.СЗП апрель'!$E$57</f>
        <v>32911.397941223986</v>
      </c>
      <c r="F17" s="140">
        <f>'[11]УК расш(о)'!$Q$23</f>
        <v>33164.983164983161</v>
      </c>
      <c r="G17" s="140">
        <f>'[10]ур.СЗП апрель'!$Q$57</f>
        <v>34703.611681750037</v>
      </c>
      <c r="H17" s="8">
        <f t="shared" si="1"/>
        <v>-1538.6285167668757</v>
      </c>
      <c r="W17" s="139"/>
      <c r="X17" s="13"/>
    </row>
    <row r="18" spans="1:24" s="3" customFormat="1" ht="22.5" customHeight="1">
      <c r="A18" s="141" t="s">
        <v>173</v>
      </c>
      <c r="B18" s="142">
        <f>B13+B14+B15+B16+B17</f>
        <v>53.8</v>
      </c>
      <c r="C18" s="142">
        <f>C13+C14+C15+C16+C17</f>
        <v>54.4</v>
      </c>
      <c r="D18" s="121">
        <f t="shared" si="0"/>
        <v>100.96780536607844</v>
      </c>
      <c r="E18" s="143">
        <f>(E13*B13+E14*B14+E15*B15+E16*B16+E17*B17)/B18</f>
        <v>35339.179899748415</v>
      </c>
      <c r="F18" s="143">
        <f>(F13*C13+F14*C14+F15*C15+F16*C16+F17*C17)/C18</f>
        <v>36648.284313725489</v>
      </c>
      <c r="G18" s="143">
        <f>(G13*B13+G14*B14+G15*B15+G16*B16+G17*B17)/B18</f>
        <v>36398.686750152752</v>
      </c>
      <c r="H18" s="144">
        <f t="shared" si="1"/>
        <v>249.59756357273727</v>
      </c>
      <c r="W18" s="139"/>
      <c r="X18" s="13"/>
    </row>
    <row r="19" spans="1:24" s="3" customFormat="1" ht="22.5" customHeight="1">
      <c r="A19" s="190" t="s">
        <v>174</v>
      </c>
      <c r="B19" s="191"/>
      <c r="C19" s="191"/>
      <c r="D19" s="191"/>
      <c r="E19" s="191"/>
      <c r="F19" s="191"/>
      <c r="G19" s="191"/>
      <c r="H19" s="192"/>
      <c r="W19" s="139"/>
      <c r="X19" s="13"/>
    </row>
    <row r="20" spans="1:24" s="3" customFormat="1" ht="18.75">
      <c r="A20" s="188" t="s">
        <v>11</v>
      </c>
      <c r="B20" s="188"/>
      <c r="C20" s="188"/>
      <c r="D20" s="188"/>
      <c r="E20" s="188"/>
      <c r="F20" s="188"/>
      <c r="G20" s="188"/>
      <c r="H20" s="188"/>
      <c r="W20" s="139">
        <v>38.6</v>
      </c>
      <c r="X20" s="13"/>
    </row>
    <row r="21" spans="1:24" s="3" customFormat="1" ht="80.25" customHeight="1">
      <c r="A21" s="145" t="str">
        <f>'[12]Итого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B21" s="14">
        <f>'[10]ур.СЗП апрель'!$C$59</f>
        <v>8</v>
      </c>
      <c r="C21" s="15">
        <f>'[11]УК расш(о)'!$F$26</f>
        <v>8</v>
      </c>
      <c r="D21" s="8">
        <f>F21/36297*100</f>
        <v>184.57677861347588</v>
      </c>
      <c r="E21" s="16">
        <f>'[10]ур.СЗП апрель'!$E$59</f>
        <v>66981.660104650829</v>
      </c>
      <c r="F21" s="16">
        <f>'[11]УК расш(о)'!$Q$26</f>
        <v>66995.833333333343</v>
      </c>
      <c r="G21" s="15">
        <f>'[10]ур.СЗП апрель'!$Q$59</f>
        <v>55362.47119815668</v>
      </c>
      <c r="H21" s="8">
        <f>F21-G21</f>
        <v>11633.362135176663</v>
      </c>
      <c r="I21" s="17"/>
      <c r="J21" s="17"/>
      <c r="W21" s="139"/>
      <c r="X21" s="13"/>
    </row>
    <row r="22" spans="1:24" s="3" customFormat="1" ht="42.75" customHeight="1">
      <c r="A22" s="18" t="s">
        <v>175</v>
      </c>
      <c r="B22" s="19">
        <f>SUM(B21:B21)</f>
        <v>8</v>
      </c>
      <c r="C22" s="19">
        <f>SUM(C21:C21)</f>
        <v>8</v>
      </c>
      <c r="D22" s="9">
        <f t="shared" ref="D22" si="2">F22/36297*100</f>
        <v>184.57677861347588</v>
      </c>
      <c r="E22" s="19">
        <f>(B21*E21)/B22</f>
        <v>66981.660104650829</v>
      </c>
      <c r="F22" s="19">
        <f>(C21*F21)/C22</f>
        <v>66995.833333333343</v>
      </c>
      <c r="G22" s="19">
        <f>(B21*G21)/B22</f>
        <v>55362.47119815668</v>
      </c>
      <c r="H22" s="9">
        <f>F22-G22</f>
        <v>11633.362135176663</v>
      </c>
      <c r="I22" s="17"/>
      <c r="J22" s="17"/>
      <c r="W22" s="139"/>
      <c r="X22" s="13"/>
    </row>
    <row r="23" spans="1:24" s="3" customFormat="1" ht="18.75">
      <c r="A23" s="188" t="s">
        <v>17</v>
      </c>
      <c r="B23" s="188"/>
      <c r="C23" s="188"/>
      <c r="D23" s="188"/>
      <c r="E23" s="188"/>
      <c r="F23" s="188"/>
      <c r="G23" s="188"/>
      <c r="H23" s="188"/>
      <c r="I23" s="17"/>
      <c r="J23" s="17"/>
      <c r="W23" s="139">
        <v>132</v>
      </c>
      <c r="X23" s="13"/>
    </row>
    <row r="24" spans="1:24" s="3" customFormat="1" ht="80.25" customHeight="1">
      <c r="A24" s="145" t="str">
        <f>'[12]Итого УК расш (о)'!$C$27</f>
        <v>Муниципальное бюджетное учреждение дополнительного образования "Каргасокская детская школа искусств"</v>
      </c>
      <c r="B24" s="14">
        <f>'[10]ур.СЗП апрель'!$C$60</f>
        <v>12</v>
      </c>
      <c r="C24" s="15">
        <f>'[11]УК расш(о)'!$F$35</f>
        <v>11.5</v>
      </c>
      <c r="D24" s="8">
        <f t="shared" ref="D24:D25" si="3">F24/36297*100</f>
        <v>130.82887434702351</v>
      </c>
      <c r="E24" s="16">
        <f>'[10]ур.СЗП апрель'!$E$60</f>
        <v>47487.352344727275</v>
      </c>
      <c r="F24" s="16">
        <f>'[11]УК расш(о)'!$Q$35</f>
        <v>47486.956521739128</v>
      </c>
      <c r="G24" s="15">
        <f>'[10]ур.СЗП апрель'!$Q$60</f>
        <v>46678.847712920295</v>
      </c>
      <c r="H24" s="8">
        <f>F24-G24</f>
        <v>808.1088088188335</v>
      </c>
      <c r="I24" s="17"/>
      <c r="J24" s="17"/>
      <c r="W24" s="139"/>
      <c r="X24" s="13"/>
    </row>
    <row r="25" spans="1:24" s="3" customFormat="1" ht="38.25" customHeight="1">
      <c r="A25" s="18" t="s">
        <v>18</v>
      </c>
      <c r="B25" s="19">
        <f>SUM(B24:B24)</f>
        <v>12</v>
      </c>
      <c r="C25" s="19">
        <f>SUM(C24:C24)</f>
        <v>11.5</v>
      </c>
      <c r="D25" s="9">
        <f t="shared" si="3"/>
        <v>130.82887434702351</v>
      </c>
      <c r="E25" s="19">
        <f>(B24*E24)/B25</f>
        <v>47487.352344727282</v>
      </c>
      <c r="F25" s="19">
        <f>(C24*F24)/C25</f>
        <v>47486.956521739128</v>
      </c>
      <c r="G25" s="19">
        <f>(B24*G24)/B25</f>
        <v>46678.847712920302</v>
      </c>
      <c r="H25" s="9">
        <f>F25-G25</f>
        <v>808.10880881882622</v>
      </c>
      <c r="I25" s="17"/>
      <c r="J25" s="17">
        <f t="shared" ref="J25:J47" si="4">F25-E25</f>
        <v>-0.39582298815366812</v>
      </c>
      <c r="L25" s="3" t="s">
        <v>176</v>
      </c>
      <c r="W25" s="139"/>
      <c r="X25" s="13"/>
    </row>
    <row r="26" spans="1:24" s="146" customFormat="1" ht="18.75">
      <c r="A26" s="188" t="s">
        <v>19</v>
      </c>
      <c r="B26" s="188"/>
      <c r="C26" s="188"/>
      <c r="D26" s="188"/>
      <c r="E26" s="188"/>
      <c r="F26" s="188"/>
      <c r="G26" s="188"/>
      <c r="H26" s="188"/>
      <c r="I26" s="17"/>
      <c r="J26" s="17"/>
      <c r="W26" s="147">
        <v>0</v>
      </c>
      <c r="X26" s="148"/>
    </row>
    <row r="27" spans="1:24" s="146" customFormat="1" ht="92.25" customHeight="1">
      <c r="A27" s="145" t="str">
        <f>'[12]Итого УК расш (о)'!$C$30</f>
        <v>Муниципальное бюджетное образовательное учреждение дополнительного образования детей «Кожевниковская детская школа искусств»</v>
      </c>
      <c r="B27" s="14">
        <f>'[10]ур.СЗП апрель'!$C$61</f>
        <v>15.5</v>
      </c>
      <c r="C27" s="15">
        <f>'[11]УК расш(о)'!$F$38</f>
        <v>17.7</v>
      </c>
      <c r="D27" s="8">
        <f t="shared" ref="D27:D28" si="5">F27/36297*100</f>
        <v>83.938185840430179</v>
      </c>
      <c r="E27" s="16">
        <f>'[10]ур.СЗП апрель'!$E$61</f>
        <v>30465.92697146333</v>
      </c>
      <c r="F27" s="15">
        <f>'[11]УК расш(о)'!$Q$38</f>
        <v>30467.043314500941</v>
      </c>
      <c r="G27" s="16">
        <f>'[10]ур.СЗП апрель'!$Q$61</f>
        <v>37375.409213286424</v>
      </c>
      <c r="H27" s="8">
        <f>F27-G27</f>
        <v>-6908.3658987854833</v>
      </c>
      <c r="I27" s="17"/>
      <c r="J27" s="17"/>
      <c r="W27" s="147"/>
      <c r="X27" s="148"/>
    </row>
    <row r="28" spans="1:24" s="151" customFormat="1" ht="39" customHeight="1">
      <c r="A28" s="149" t="s">
        <v>177</v>
      </c>
      <c r="B28" s="19">
        <f>B27</f>
        <v>15.5</v>
      </c>
      <c r="C28" s="19">
        <f>C27</f>
        <v>17.7</v>
      </c>
      <c r="D28" s="9">
        <f t="shared" si="5"/>
        <v>83.938185840430179</v>
      </c>
      <c r="E28" s="19">
        <f>(B27*E27)/B28</f>
        <v>30465.92697146333</v>
      </c>
      <c r="F28" s="19">
        <f>(C27*F27)/C28</f>
        <v>30467.043314500941</v>
      </c>
      <c r="G28" s="19">
        <f>(B27*G27)/B28</f>
        <v>37375.409213286424</v>
      </c>
      <c r="H28" s="9">
        <f>F28-G28</f>
        <v>-6908.3658987854833</v>
      </c>
      <c r="I28" s="17">
        <f t="shared" ref="I28:I47" si="6">C28-B28</f>
        <v>2.1999999999999993</v>
      </c>
      <c r="J28" s="150">
        <f t="shared" si="4"/>
        <v>1.1163430376109318</v>
      </c>
      <c r="L28" s="151" t="s">
        <v>178</v>
      </c>
      <c r="W28" s="152"/>
      <c r="X28" s="153"/>
    </row>
    <row r="29" spans="1:24" s="3" customFormat="1" ht="18.75">
      <c r="A29" s="188" t="s">
        <v>20</v>
      </c>
      <c r="B29" s="188"/>
      <c r="C29" s="188"/>
      <c r="D29" s="188"/>
      <c r="E29" s="188"/>
      <c r="F29" s="188"/>
      <c r="G29" s="188"/>
      <c r="H29" s="188"/>
      <c r="I29" s="17"/>
      <c r="J29" s="17"/>
      <c r="W29" s="139">
        <v>0</v>
      </c>
      <c r="X29" s="13"/>
    </row>
    <row r="30" spans="1:24" s="3" customFormat="1" ht="96.75" customHeight="1">
      <c r="A30" s="145" t="str">
        <f>'[12]Итого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B30" s="14">
        <f>'[10]ур.СЗП апрель'!$C$62</f>
        <v>10</v>
      </c>
      <c r="C30" s="15">
        <f>'[11]УК расш(о)'!$F$41</f>
        <v>10</v>
      </c>
      <c r="D30" s="8">
        <f t="shared" ref="D30:D31" si="7">F30/36297*100</f>
        <v>130.82807578220419</v>
      </c>
      <c r="E30" s="16">
        <f>'[10]ур.СЗП апрель'!$E$62</f>
        <v>44851.864368501367</v>
      </c>
      <c r="F30" s="15">
        <f>'[11]УК расш(о)'!$Q$41</f>
        <v>47486.666666666657</v>
      </c>
      <c r="G30" s="16">
        <f>'[10]ур.СЗП апрель'!$Q$62</f>
        <v>45430.757808499751</v>
      </c>
      <c r="H30" s="8">
        <f>F30-G30</f>
        <v>2055.9088581669057</v>
      </c>
      <c r="I30" s="17"/>
      <c r="J30" s="17"/>
      <c r="W30" s="139"/>
      <c r="X30" s="13"/>
    </row>
    <row r="31" spans="1:24" s="3" customFormat="1" ht="39.75" customHeight="1">
      <c r="A31" s="149" t="s">
        <v>21</v>
      </c>
      <c r="B31" s="19">
        <f>SUM(B30:B30)</f>
        <v>10</v>
      </c>
      <c r="C31" s="19">
        <f>SUM(C30:C30)</f>
        <v>10</v>
      </c>
      <c r="D31" s="9">
        <f t="shared" si="7"/>
        <v>130.82807578220419</v>
      </c>
      <c r="E31" s="19">
        <f>(B30*E30)/B31</f>
        <v>44851.864368501367</v>
      </c>
      <c r="F31" s="19">
        <f>(C30*F30)/C31</f>
        <v>47486.666666666657</v>
      </c>
      <c r="G31" s="19">
        <f>(B30*G30)/B31</f>
        <v>45430.757808499751</v>
      </c>
      <c r="H31" s="9">
        <f>F31-G31</f>
        <v>2055.9088581669057</v>
      </c>
      <c r="I31" s="17"/>
      <c r="J31" s="17"/>
      <c r="W31" s="139"/>
      <c r="X31" s="13"/>
    </row>
    <row r="32" spans="1:24" s="3" customFormat="1" ht="18.75">
      <c r="A32" s="188" t="s">
        <v>22</v>
      </c>
      <c r="B32" s="188"/>
      <c r="C32" s="188"/>
      <c r="D32" s="188"/>
      <c r="E32" s="188"/>
      <c r="F32" s="188"/>
      <c r="G32" s="188"/>
      <c r="H32" s="188"/>
      <c r="I32" s="17"/>
      <c r="J32" s="17"/>
      <c r="W32" s="139">
        <v>92.2</v>
      </c>
      <c r="X32" s="13"/>
    </row>
    <row r="33" spans="1:24" s="3" customFormat="1" ht="93.75" customHeight="1">
      <c r="A33" s="145" t="str">
        <f>'[12]Итого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B33" s="38">
        <f>'[10]ур.СЗП апрель'!$C$63</f>
        <v>8.8000000000000007</v>
      </c>
      <c r="C33" s="15">
        <f>'[11]УК расш(о)'!$F$44</f>
        <v>9</v>
      </c>
      <c r="D33" s="8">
        <f t="shared" ref="D33:D34" si="8">F33/36297*100</f>
        <v>138.08915949588734</v>
      </c>
      <c r="E33" s="16">
        <f>'[10]ур.СЗП апрель'!$E$63</f>
        <v>50121.243539386232</v>
      </c>
      <c r="F33" s="15">
        <f>'[11]УК расш(о)'!$Q$44</f>
        <v>50122.222222222226</v>
      </c>
      <c r="G33" s="16">
        <f>'[10]ур.СЗП апрель'!$Q$63</f>
        <v>48028.326176511655</v>
      </c>
      <c r="H33" s="8">
        <f>F33-G33</f>
        <v>2093.8960457105713</v>
      </c>
      <c r="I33" s="17"/>
      <c r="J33" s="17"/>
      <c r="W33" s="139"/>
      <c r="X33" s="13"/>
    </row>
    <row r="34" spans="1:24" s="3" customFormat="1" ht="42" customHeight="1">
      <c r="A34" s="18" t="s">
        <v>23</v>
      </c>
      <c r="B34" s="19">
        <f>SUM(B33:B33)</f>
        <v>8.8000000000000007</v>
      </c>
      <c r="C34" s="19">
        <f>SUM(C33:C33)</f>
        <v>9</v>
      </c>
      <c r="D34" s="9">
        <f t="shared" si="8"/>
        <v>138.08915949588734</v>
      </c>
      <c r="E34" s="19">
        <f>(B33*E33)/B34</f>
        <v>50121.243539386232</v>
      </c>
      <c r="F34" s="19">
        <f>(C33*F33)/C34</f>
        <v>50122.222222222226</v>
      </c>
      <c r="G34" s="19">
        <f>(B33*G33)/B34</f>
        <v>48028.326176511655</v>
      </c>
      <c r="H34" s="9">
        <f>F34-G34</f>
        <v>2093.8960457105713</v>
      </c>
      <c r="I34" s="17"/>
      <c r="J34" s="17"/>
      <c r="W34" s="139"/>
      <c r="X34" s="13"/>
    </row>
    <row r="35" spans="1:24" s="3" customFormat="1" ht="18.75">
      <c r="A35" s="188" t="s">
        <v>24</v>
      </c>
      <c r="B35" s="188"/>
      <c r="C35" s="188"/>
      <c r="D35" s="188"/>
      <c r="E35" s="188"/>
      <c r="F35" s="188"/>
      <c r="G35" s="188"/>
      <c r="H35" s="188"/>
      <c r="I35" s="17"/>
      <c r="J35" s="17"/>
      <c r="W35" s="139">
        <v>0</v>
      </c>
      <c r="X35" s="139"/>
    </row>
    <row r="36" spans="1:24" s="3" customFormat="1" ht="18.75" hidden="1">
      <c r="A36" s="5" t="s">
        <v>13</v>
      </c>
      <c r="B36" s="10"/>
      <c r="C36" s="10"/>
      <c r="D36" s="5"/>
      <c r="E36" s="10"/>
      <c r="F36" s="10"/>
      <c r="G36" s="10"/>
      <c r="H36" s="5"/>
      <c r="I36" s="17"/>
      <c r="J36" s="17">
        <f t="shared" si="4"/>
        <v>0</v>
      </c>
      <c r="W36" s="139"/>
      <c r="X36" s="13"/>
    </row>
    <row r="37" spans="1:24" s="3" customFormat="1" ht="18.75" hidden="1">
      <c r="A37" s="5" t="s">
        <v>14</v>
      </c>
      <c r="B37" s="10"/>
      <c r="C37" s="10"/>
      <c r="D37" s="5"/>
      <c r="E37" s="10"/>
      <c r="F37" s="10"/>
      <c r="G37" s="10"/>
      <c r="H37" s="5"/>
      <c r="I37" s="17"/>
      <c r="J37" s="17">
        <f t="shared" si="4"/>
        <v>0</v>
      </c>
      <c r="W37" s="139"/>
      <c r="X37" s="13"/>
    </row>
    <row r="38" spans="1:24" s="3" customFormat="1" ht="49.5" hidden="1" customHeight="1">
      <c r="A38" s="20" t="s">
        <v>15</v>
      </c>
      <c r="B38" s="21"/>
      <c r="C38" s="10"/>
      <c r="D38" s="5"/>
      <c r="E38" s="10"/>
      <c r="F38" s="10"/>
      <c r="G38" s="10"/>
      <c r="H38" s="5"/>
      <c r="I38" s="17"/>
      <c r="J38" s="17">
        <f t="shared" si="4"/>
        <v>0</v>
      </c>
      <c r="W38" s="139"/>
      <c r="X38" s="13"/>
    </row>
    <row r="39" spans="1:24" s="3" customFormat="1" ht="94.5" customHeight="1">
      <c r="A39" s="145" t="str">
        <f>'[12]Итого УК расш (о)'!$C$40</f>
        <v>Муниципальное автономное образовательное учреждение дополнительного образования детей «Первомайская детская школа искусств"</v>
      </c>
      <c r="B39" s="38">
        <f>'[10]ур.СЗП апрель'!$C$64</f>
        <v>8.5</v>
      </c>
      <c r="C39" s="15">
        <f>'[11]УК расш(о)'!$F$47</f>
        <v>9</v>
      </c>
      <c r="D39" s="8">
        <f t="shared" ref="D39:D41" si="9">F39/36297*100</f>
        <v>118.41607152514393</v>
      </c>
      <c r="E39" s="16">
        <f>'[10]ур.СЗП апрель'!$E$64</f>
        <v>42980.03717666203</v>
      </c>
      <c r="F39" s="15">
        <f>'[11]УК расш(о)'!$Q$47</f>
        <v>42981.481481481489</v>
      </c>
      <c r="G39" s="16">
        <f>'[10]ур.СЗП апрель'!$Q$64</f>
        <v>41306.383843860123</v>
      </c>
      <c r="H39" s="8">
        <f>F39-G39</f>
        <v>1675.0976376213657</v>
      </c>
      <c r="I39" s="17"/>
      <c r="J39" s="17"/>
      <c r="W39" s="139"/>
      <c r="X39" s="13"/>
    </row>
    <row r="40" spans="1:24" s="3" customFormat="1" ht="93.75" hidden="1" customHeight="1">
      <c r="A40" s="154" t="str">
        <f>'[12]Итого УК расш (о)'!$C$41</f>
        <v>Муниципальное автономное образовательное учреждение дополнительного образования детей "Комсомольская детская музыкальная школа"</v>
      </c>
      <c r="B40" s="155"/>
      <c r="C40" s="16"/>
      <c r="D40" s="156">
        <f t="shared" si="9"/>
        <v>0</v>
      </c>
      <c r="E40" s="156"/>
      <c r="F40" s="16"/>
      <c r="G40" s="156" t="e">
        <f>'[13]1 кв ДПО'!G40</f>
        <v>#REF!</v>
      </c>
      <c r="H40" s="156" t="e">
        <f>F40-G40</f>
        <v>#REF!</v>
      </c>
      <c r="I40" s="17"/>
      <c r="J40" s="17"/>
      <c r="W40" s="139"/>
      <c r="X40" s="13"/>
    </row>
    <row r="41" spans="1:24" s="3" customFormat="1" ht="39" customHeight="1">
      <c r="A41" s="22" t="s">
        <v>25</v>
      </c>
      <c r="B41" s="19">
        <f>B39</f>
        <v>8.5</v>
      </c>
      <c r="C41" s="19">
        <f>C39</f>
        <v>9</v>
      </c>
      <c r="D41" s="9">
        <f t="shared" si="9"/>
        <v>118.41607152514393</v>
      </c>
      <c r="E41" s="19">
        <f>(B39*E39)/B41</f>
        <v>42980.03717666203</v>
      </c>
      <c r="F41" s="19">
        <f t="shared" ref="F41" si="10">(C39*F39)/C41</f>
        <v>42981.481481481489</v>
      </c>
      <c r="G41" s="19">
        <f>G39*B39/B41</f>
        <v>41306.383843860123</v>
      </c>
      <c r="H41" s="9">
        <f>F41-G41</f>
        <v>1675.0976376213657</v>
      </c>
      <c r="I41" s="17"/>
      <c r="J41" s="17"/>
      <c r="W41" s="139"/>
      <c r="X41" s="13"/>
    </row>
    <row r="42" spans="1:24" s="3" customFormat="1" ht="18.75">
      <c r="A42" s="188" t="s">
        <v>27</v>
      </c>
      <c r="B42" s="188"/>
      <c r="C42" s="188"/>
      <c r="D42" s="188"/>
      <c r="E42" s="188"/>
      <c r="F42" s="188"/>
      <c r="G42" s="188"/>
      <c r="H42" s="188"/>
      <c r="I42" s="17"/>
      <c r="J42" s="17"/>
      <c r="W42" s="139">
        <v>283</v>
      </c>
      <c r="X42" s="13"/>
    </row>
    <row r="43" spans="1:24" s="3" customFormat="1" ht="95.25" customHeight="1">
      <c r="A43" s="20" t="str">
        <f>'[12]Итого УК расш (о)'!$C$49</f>
        <v>Муниципальное бюджетное образовательное учреждение дополнительного образования детей "Детская школа искусств п.Зональная Станция"</v>
      </c>
      <c r="B43" s="38">
        <f>'[14]2019 (МО)'!$B$66</f>
        <v>6.5</v>
      </c>
      <c r="C43" s="15">
        <f>'[11]УК расш(о)'!$F$59</f>
        <v>7</v>
      </c>
      <c r="D43" s="8">
        <f t="shared" ref="D43:D47" si="11">F43/36297*100</f>
        <v>72.011723387870177</v>
      </c>
      <c r="E43" s="16">
        <f>'[14]2019 (МО)'!$C$66</f>
        <v>28851.282051282051</v>
      </c>
      <c r="F43" s="16">
        <f>'[11]УК расш(о)'!$Q$59</f>
        <v>26138.095238095237</v>
      </c>
      <c r="G43" s="16">
        <f>'[14]2019 (МО)'!$X$66</f>
        <v>33517.948717948711</v>
      </c>
      <c r="H43" s="8">
        <f>F43-G43</f>
        <v>-7379.8534798534747</v>
      </c>
      <c r="I43" s="17"/>
      <c r="J43" s="17">
        <f t="shared" si="4"/>
        <v>-2713.1868131868141</v>
      </c>
      <c r="W43" s="139"/>
      <c r="X43" s="13"/>
    </row>
    <row r="44" spans="1:24" s="3" customFormat="1" ht="82.5" customHeight="1">
      <c r="A44" s="20" t="str">
        <f>'[12]Итого УК расш (о)'!$C$48</f>
        <v>Муниципальное бюджетное образовательное учреждение дополнительного образования детей "Детская школа искусств д.Кисловка"</v>
      </c>
      <c r="B44" s="14">
        <f>'[14]2019 (МО)'!$B$98</f>
        <v>5</v>
      </c>
      <c r="C44" s="16">
        <f>'[11]УК расш(о)'!$F$58</f>
        <v>5.7</v>
      </c>
      <c r="D44" s="8">
        <f t="shared" si="11"/>
        <v>81.652552278658831</v>
      </c>
      <c r="E44" s="16">
        <f>'[14]2019 (МО)'!$C$98</f>
        <v>29853.333333333336</v>
      </c>
      <c r="F44" s="16">
        <f>'[11]УК расш(о)'!$Q$58</f>
        <v>29637.426900584796</v>
      </c>
      <c r="G44" s="16">
        <f>'[14]2019 (МО)'!$X$98</f>
        <v>32433.333333333328</v>
      </c>
      <c r="H44" s="8">
        <f>F44-G44</f>
        <v>-2795.9064327485321</v>
      </c>
      <c r="I44" s="17"/>
      <c r="J44" s="17">
        <f t="shared" si="4"/>
        <v>-215.90643274853937</v>
      </c>
      <c r="W44" s="139"/>
      <c r="X44" s="13"/>
    </row>
    <row r="45" spans="1:24" s="3" customFormat="1" ht="97.5" customHeight="1">
      <c r="A45" s="20" t="str">
        <f>'[12]Итого УК расш (о)'!$C$51</f>
        <v>Муниципальное бюджетное образовательное учреждение дополнительного образования детей "Детская школа искусств п.Молодежный"</v>
      </c>
      <c r="B45" s="14">
        <f>'[14]2019 (МО)'!$B$106</f>
        <v>13</v>
      </c>
      <c r="C45" s="15">
        <f>'[11]УК расш(о)'!$F$61</f>
        <v>13</v>
      </c>
      <c r="D45" s="8">
        <f t="shared" si="11"/>
        <v>81.648338529072475</v>
      </c>
      <c r="E45" s="16">
        <f>'[14]2019 (МО)'!$C$106</f>
        <v>28864.102564102566</v>
      </c>
      <c r="F45" s="16">
        <f>'[11]УК расш(о)'!$Q$61</f>
        <v>29635.897435897434</v>
      </c>
      <c r="G45" s="16">
        <f>'[14]2019 (МО)'!$X$106</f>
        <v>31451.089743589742</v>
      </c>
      <c r="H45" s="8">
        <f>F45-G45</f>
        <v>-1815.1923076923085</v>
      </c>
      <c r="I45" s="17"/>
      <c r="J45" s="17">
        <f t="shared" si="4"/>
        <v>771.7948717948675</v>
      </c>
      <c r="W45" s="139"/>
      <c r="X45" s="13"/>
    </row>
    <row r="46" spans="1:24" s="3" customFormat="1" ht="82.5" customHeight="1">
      <c r="A46" s="20" t="str">
        <f>'[12]Итого УК расш (о)'!$C$50</f>
        <v>Муниципальное бюджетное образовательное учреждение дополнительного образования детей "Детская школа искусств п.Мирный"</v>
      </c>
      <c r="B46" s="38">
        <f>'[14]2019 (МО)'!$B$114</f>
        <v>10.3</v>
      </c>
      <c r="C46" s="15">
        <f>'[11]УК расш(о)'!$F$60</f>
        <v>9.3000000000000007</v>
      </c>
      <c r="D46" s="8">
        <f t="shared" si="11"/>
        <v>83.856175401997632</v>
      </c>
      <c r="E46" s="16">
        <f>'[14]2019 (МО)'!$C$114</f>
        <v>30996.763754045303</v>
      </c>
      <c r="F46" s="16">
        <f>'[11]УК расш(о)'!$Q$60</f>
        <v>30437.27598566308</v>
      </c>
      <c r="G46" s="16">
        <f>'[14]2019 (МО)'!$X$114</f>
        <v>32262.135922330097</v>
      </c>
      <c r="H46" s="8">
        <f>F46-G46</f>
        <v>-1824.8599366670169</v>
      </c>
      <c r="I46" s="17"/>
      <c r="J46" s="17">
        <f t="shared" si="4"/>
        <v>-559.48776838222329</v>
      </c>
      <c r="W46" s="139"/>
      <c r="X46" s="13"/>
    </row>
    <row r="47" spans="1:24" s="3" customFormat="1" ht="42.75" customHeight="1">
      <c r="A47" s="18" t="s">
        <v>179</v>
      </c>
      <c r="B47" s="19">
        <f>SUM(B43:B46)</f>
        <v>34.799999999999997</v>
      </c>
      <c r="C47" s="19">
        <f>SUM(C43:C46)</f>
        <v>35</v>
      </c>
      <c r="D47" s="9">
        <f t="shared" si="11"/>
        <v>80.308355537713325</v>
      </c>
      <c r="E47" s="19">
        <f>'[14]2019 (МО)'!$C$122</f>
        <v>29635.4</v>
      </c>
      <c r="F47" s="19">
        <f>(C43*F43+C44*F44+C45*F45+C46*F46)/C47</f>
        <v>29149.523809523806</v>
      </c>
      <c r="G47" s="23">
        <f>(G43*B43+B44*G44+G45*B45+B46*G46)/B47</f>
        <v>32218.318965517243</v>
      </c>
      <c r="H47" s="9">
        <f>F47-G47</f>
        <v>-3068.7951559934372</v>
      </c>
      <c r="I47" s="17">
        <f t="shared" si="6"/>
        <v>0.20000000000000284</v>
      </c>
      <c r="J47" s="17">
        <f t="shared" si="4"/>
        <v>-485.87619047619592</v>
      </c>
      <c r="W47" s="139"/>
      <c r="X47" s="13"/>
    </row>
    <row r="48" spans="1:24" s="3" customFormat="1" ht="18.75">
      <c r="A48" s="188" t="s">
        <v>28</v>
      </c>
      <c r="B48" s="188"/>
      <c r="C48" s="188"/>
      <c r="D48" s="188"/>
      <c r="E48" s="188"/>
      <c r="F48" s="188"/>
      <c r="G48" s="188"/>
      <c r="H48" s="188"/>
      <c r="I48" s="17"/>
      <c r="J48" s="17"/>
      <c r="W48" s="139"/>
      <c r="X48" s="13">
        <v>121.8</v>
      </c>
    </row>
    <row r="49" spans="1:24" s="3" customFormat="1" ht="93" customHeight="1">
      <c r="A49" s="145" t="s">
        <v>180</v>
      </c>
      <c r="B49" s="14">
        <f>'[14]2019 (МО)'!$B$140</f>
        <v>5</v>
      </c>
      <c r="C49" s="157">
        <f>'[11]УК расш(о)'!$F$65</f>
        <v>5</v>
      </c>
      <c r="D49" s="8">
        <f t="shared" ref="D49:D51" si="12">F49/36297*100</f>
        <v>142.08704116960996</v>
      </c>
      <c r="E49" s="16">
        <f>'[14]2019 (МО)'!$C$140</f>
        <v>51648.600000000006</v>
      </c>
      <c r="F49" s="16">
        <f>'[11]УК расш(о)'!$Q$65</f>
        <v>51573.333333333328</v>
      </c>
      <c r="G49" s="16">
        <f>'[14]2019 (МО)'!$X$140</f>
        <v>50335</v>
      </c>
      <c r="H49" s="8">
        <f>F49-G49</f>
        <v>1238.3333333333285</v>
      </c>
      <c r="I49" s="17"/>
      <c r="J49" s="17"/>
      <c r="W49" s="139"/>
      <c r="X49" s="13"/>
    </row>
    <row r="50" spans="1:24" s="3" customFormat="1" ht="93" customHeight="1">
      <c r="A50" s="145" t="str">
        <f>'[12]Итого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B50" s="14">
        <f>'[14]2019 (МО)'!$B$132</f>
        <v>4</v>
      </c>
      <c r="C50" s="157">
        <f>'[11]УК расш(о)'!$F$66</f>
        <v>4</v>
      </c>
      <c r="D50" s="8">
        <f t="shared" si="12"/>
        <v>135.13513513513516</v>
      </c>
      <c r="E50" s="16">
        <f>'[14]2019 (МО)'!$C$132</f>
        <v>48955.000000000007</v>
      </c>
      <c r="F50" s="16">
        <f>'[11]УК расш(о)'!$Q$66</f>
        <v>49050.000000000007</v>
      </c>
      <c r="G50" s="16">
        <f>'[14]2019 (МО)'!$X$132</f>
        <v>48402.083333333336</v>
      </c>
      <c r="H50" s="8">
        <f>F50-G50</f>
        <v>647.91666666667152</v>
      </c>
      <c r="I50" s="17"/>
      <c r="J50" s="17"/>
      <c r="W50" s="139"/>
      <c r="X50" s="13"/>
    </row>
    <row r="51" spans="1:24" s="3" customFormat="1" ht="39.75" customHeight="1">
      <c r="A51" s="18" t="s">
        <v>29</v>
      </c>
      <c r="B51" s="19">
        <f>SUM(B49:B50)</f>
        <v>9</v>
      </c>
      <c r="C51" s="24">
        <f>SUM(C49:C50)</f>
        <v>9</v>
      </c>
      <c r="D51" s="9">
        <f t="shared" si="12"/>
        <v>138.9973051542878</v>
      </c>
      <c r="E51" s="24">
        <f>(B49*E49+B50*E50)/B51</f>
        <v>50451.444444444453</v>
      </c>
      <c r="F51" s="24">
        <f>(C49*F49+C50*F50)/C51</f>
        <v>50451.851851851847</v>
      </c>
      <c r="G51" s="24">
        <f>(B49*G49+B50*G50)/B51</f>
        <v>49475.925925925927</v>
      </c>
      <c r="H51" s="9">
        <f>F51-G51</f>
        <v>975.92592592591973</v>
      </c>
      <c r="I51" s="17"/>
      <c r="J51" s="17"/>
      <c r="W51" s="139"/>
      <c r="X51" s="13"/>
    </row>
    <row r="52" spans="1:24" s="3" customFormat="1" ht="18.75">
      <c r="A52" s="188" t="s">
        <v>181</v>
      </c>
      <c r="B52" s="188"/>
      <c r="C52" s="188"/>
      <c r="D52" s="188"/>
      <c r="E52" s="188"/>
      <c r="F52" s="188"/>
      <c r="G52" s="188"/>
      <c r="H52" s="188"/>
      <c r="I52" s="17"/>
      <c r="J52" s="17"/>
      <c r="W52" s="158">
        <v>1623.88</v>
      </c>
      <c r="X52" s="13"/>
    </row>
    <row r="53" spans="1:24" s="146" customFormat="1" ht="93.75">
      <c r="A53" s="145" t="str">
        <f>'[12]Итого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B53" s="14">
        <f>'[14]2019 (МО)'!$B$158</f>
        <v>45.5</v>
      </c>
      <c r="C53" s="15">
        <f>'[11]УК расш(о)'!$F$77</f>
        <v>44</v>
      </c>
      <c r="D53" s="8">
        <f t="shared" ref="D53:D62" si="13">F53/36297*100</f>
        <v>67.484081245549149</v>
      </c>
      <c r="E53" s="16">
        <f>'[14]2019 (МО)'!$C$158</f>
        <v>32135.431924854947</v>
      </c>
      <c r="F53" s="16">
        <f>'[11]УК расш(о)'!$Q$77</f>
        <v>24494.696969696972</v>
      </c>
      <c r="G53" s="16">
        <f>'[14]2019 (МО)'!$X$158</f>
        <v>31183.369834262478</v>
      </c>
      <c r="H53" s="8">
        <f>F53-G53</f>
        <v>-6688.6728645655057</v>
      </c>
      <c r="I53" s="17"/>
      <c r="J53" s="17"/>
      <c r="W53" s="147"/>
      <c r="X53" s="148"/>
    </row>
    <row r="54" spans="1:24" s="146" customFormat="1" ht="75.75" customHeight="1">
      <c r="A54" s="145" t="str">
        <f>'[12]Итого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B54" s="38">
        <f>'[14]2019 (МО)'!$B$166</f>
        <v>27.1</v>
      </c>
      <c r="C54" s="15">
        <f>'[11]УК расш(о)'!$F$78</f>
        <v>32.799999999999997</v>
      </c>
      <c r="D54" s="8">
        <f t="shared" si="13"/>
        <v>60.023102090678748</v>
      </c>
      <c r="E54" s="16">
        <f>'[14]2019 (МО)'!$C$166</f>
        <v>33737.573731194891</v>
      </c>
      <c r="F54" s="16">
        <f>'[11]УК расш(о)'!$Q$78</f>
        <v>21786.585365853665</v>
      </c>
      <c r="G54" s="16">
        <f>'[14]2019 (МО)'!$X$166</f>
        <v>32738.09178949842</v>
      </c>
      <c r="H54" s="8">
        <f t="shared" ref="H54:H61" si="14">F54-G54</f>
        <v>-10951.506423644754</v>
      </c>
      <c r="I54" s="17"/>
      <c r="J54" s="17"/>
      <c r="W54" s="147"/>
      <c r="X54" s="148"/>
    </row>
    <row r="55" spans="1:24" s="146" customFormat="1" ht="98.25" customHeight="1">
      <c r="A55" s="145" t="str">
        <f>'[12]Итого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B55" s="38">
        <f>'[14]2019 (МО)'!$B$174</f>
        <v>50.9</v>
      </c>
      <c r="C55" s="15">
        <f>'[11]УК расш(о)'!$F$76</f>
        <v>58.8</v>
      </c>
      <c r="D55" s="8">
        <f t="shared" si="13"/>
        <v>62.13696689887167</v>
      </c>
      <c r="E55" s="16">
        <f>'[14]2019 (МО)'!$C$174</f>
        <v>29766.827353863675</v>
      </c>
      <c r="F55" s="16">
        <f>'[11]УК расш(о)'!$Q$76</f>
        <v>22553.85487528345</v>
      </c>
      <c r="G55" s="16">
        <f>'[14]2019 (МО)'!$X$174</f>
        <v>28884.870992827298</v>
      </c>
      <c r="H55" s="8">
        <f t="shared" si="14"/>
        <v>-6331.0161175438479</v>
      </c>
      <c r="I55" s="17"/>
      <c r="J55" s="17"/>
      <c r="W55" s="147"/>
      <c r="X55" s="148"/>
    </row>
    <row r="56" spans="1:24" s="146" customFormat="1" ht="95.25" customHeight="1">
      <c r="A56" s="145" t="str">
        <f>'[12]Итого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B56" s="38">
        <f>'[14]2019 (МО)'!$B$182</f>
        <v>23.9</v>
      </c>
      <c r="C56" s="15">
        <f>'[11]УК расш(о)'!$F$75</f>
        <v>27.3</v>
      </c>
      <c r="D56" s="8">
        <f t="shared" si="13"/>
        <v>66.010157753277028</v>
      </c>
      <c r="E56" s="16">
        <f>'[14]2019 (МО)'!$C$182</f>
        <v>33049.61611364282</v>
      </c>
      <c r="F56" s="16">
        <f>'[11]УК расш(о)'!$Q$75</f>
        <v>23959.70695970696</v>
      </c>
      <c r="G56" s="16">
        <f>'[14]2019 (МО)'!$X$182</f>
        <v>32070.289949669772</v>
      </c>
      <c r="H56" s="8">
        <f t="shared" si="14"/>
        <v>-8110.5829899628116</v>
      </c>
      <c r="I56" s="17"/>
      <c r="J56" s="17"/>
      <c r="W56" s="147"/>
      <c r="X56" s="148"/>
    </row>
    <row r="57" spans="1:24" s="146" customFormat="1" ht="95.25" customHeight="1">
      <c r="A57" s="145" t="str">
        <f>'[12]Итого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B57" s="38">
        <f>'[14]2019 (МО)'!$B$190</f>
        <v>32.200000000000003</v>
      </c>
      <c r="C57" s="15">
        <f>'[11]УК расш(о)'!$F$79</f>
        <v>30</v>
      </c>
      <c r="D57" s="8">
        <f t="shared" si="13"/>
        <v>66.877274828345151</v>
      </c>
      <c r="E57" s="16">
        <f>'[14]2019 (МО)'!$C$190</f>
        <v>32948.496298758306</v>
      </c>
      <c r="F57" s="16">
        <f>'[11]УК расш(о)'!$Q$79</f>
        <v>24274.444444444442</v>
      </c>
      <c r="G57" s="16">
        <f>'[14]2019 (МО)'!$X$190</f>
        <v>31972.3872590463</v>
      </c>
      <c r="H57" s="8">
        <f t="shared" si="14"/>
        <v>-7697.9428146018581</v>
      </c>
      <c r="I57" s="17"/>
      <c r="J57" s="17"/>
      <c r="W57" s="147"/>
      <c r="X57" s="148"/>
    </row>
    <row r="58" spans="1:24" s="146" customFormat="1" ht="93.75" hidden="1" customHeight="1">
      <c r="A58" s="145" t="str">
        <f>'[12]Итого УК расш (о)'!$C$70</f>
        <v>Муниципальное бюджетное образовательное учреждение дополнительного образования детей «Детская школа искусств № 7» Города Томска</v>
      </c>
      <c r="B58" s="14"/>
      <c r="C58" s="16"/>
      <c r="D58" s="8">
        <f t="shared" si="13"/>
        <v>0</v>
      </c>
      <c r="E58" s="16"/>
      <c r="F58" s="16"/>
      <c r="G58" s="16"/>
      <c r="H58" s="8">
        <f t="shared" si="14"/>
        <v>0</v>
      </c>
      <c r="I58" s="17"/>
      <c r="J58" s="17"/>
      <c r="W58" s="147"/>
      <c r="X58" s="148"/>
    </row>
    <row r="59" spans="1:24" s="146" customFormat="1" ht="95.25" customHeight="1">
      <c r="A59" s="145" t="str">
        <f>'[12]Итого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B59" s="14">
        <f>'[14]2019 (МО)'!$B$206</f>
        <v>8</v>
      </c>
      <c r="C59" s="15">
        <f>'[11]УК расш(о)'!$F$80</f>
        <v>9</v>
      </c>
      <c r="D59" s="8">
        <f t="shared" si="13"/>
        <v>77.886245062595719</v>
      </c>
      <c r="E59" s="16">
        <f>'[14]2019 (МО)'!$C$206</f>
        <v>39537.015407012725</v>
      </c>
      <c r="F59" s="16">
        <f>'[11]УК расш(о)'!$Q$80</f>
        <v>28270.370370370369</v>
      </c>
      <c r="G59" s="16">
        <f>'[14]2019 (МО)'!$X$206</f>
        <v>38366.058940983981</v>
      </c>
      <c r="H59" s="8">
        <f>F59-G59</f>
        <v>-10095.688570613613</v>
      </c>
      <c r="I59" s="17"/>
      <c r="J59" s="17"/>
      <c r="W59" s="147"/>
      <c r="X59" s="148"/>
    </row>
    <row r="60" spans="1:24" s="146" customFormat="1" ht="95.25" customHeight="1">
      <c r="A60" s="145" t="str">
        <f>'[12]Итого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B60" s="38">
        <f>'[14]2019 (МО)'!$B$214</f>
        <v>17.2</v>
      </c>
      <c r="C60" s="15">
        <f>'[11]УК расш(о)'!$F$73</f>
        <v>15</v>
      </c>
      <c r="D60" s="8">
        <f t="shared" si="13"/>
        <v>125.23838823533013</v>
      </c>
      <c r="E60" s="16">
        <f>'[14]2019 (МО)'!$C$214</f>
        <v>36924.910631092811</v>
      </c>
      <c r="F60" s="16">
        <f>'[11]УК расш(о)'!$Q$73</f>
        <v>45457.777777777781</v>
      </c>
      <c r="G60" s="16">
        <f>'[14]2019 (МО)'!$X$214</f>
        <v>35831.013963807498</v>
      </c>
      <c r="H60" s="8">
        <f t="shared" si="14"/>
        <v>9626.7638139702831</v>
      </c>
      <c r="I60" s="17"/>
      <c r="J60" s="17"/>
      <c r="W60" s="147"/>
      <c r="X60" s="148"/>
    </row>
    <row r="61" spans="1:24" s="146" customFormat="1" ht="102" customHeight="1">
      <c r="A61" s="145" t="str">
        <f>'[12]Итого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B61" s="38">
        <f>'[14]2019 (МО)'!$B$222</f>
        <v>16.899999999999999</v>
      </c>
      <c r="C61" s="15">
        <f>'[11]УК расш(о)'!$F$74</f>
        <v>18</v>
      </c>
      <c r="D61" s="8">
        <f t="shared" si="13"/>
        <v>105.5081585152941</v>
      </c>
      <c r="E61" s="16">
        <f>'[14]2019 (МО)'!$C$222</f>
        <v>34989.315282746196</v>
      </c>
      <c r="F61" s="16">
        <f>'[11]УК расш(о)'!$Q$74</f>
        <v>38296.296296296299</v>
      </c>
      <c r="G61" s="16">
        <f>'[14]2019 (МО)'!$X$222</f>
        <v>33952.425459584621</v>
      </c>
      <c r="H61" s="8">
        <f t="shared" si="14"/>
        <v>4343.8708367116778</v>
      </c>
      <c r="I61" s="17"/>
      <c r="J61" s="17"/>
      <c r="W61" s="147"/>
      <c r="X61" s="148"/>
    </row>
    <row r="62" spans="1:24" s="151" customFormat="1" ht="37.5">
      <c r="A62" s="18" t="s">
        <v>182</v>
      </c>
      <c r="B62" s="19">
        <f>SUM(B53:B61)</f>
        <v>221.70000000000002</v>
      </c>
      <c r="C62" s="19">
        <f>SUM(C53:C61)</f>
        <v>234.9</v>
      </c>
      <c r="D62" s="9">
        <f t="shared" si="13"/>
        <v>71.855280591381458</v>
      </c>
      <c r="E62" s="19">
        <f>(B53*E53+B54*E54+B55*E55+B56*E56+B57*E57+B58*E58+B59*E59+B60*E60+B61*E61)/B62</f>
        <v>32860.321756126898</v>
      </c>
      <c r="F62" s="19">
        <f>(C53*F53+C54*F54+C55*F55+C56*F56+C57*F57+C58*F58+C59*F59+C60*F60+C61*F61)/C62</f>
        <v>26081.311196253726</v>
      </c>
      <c r="G62" s="19">
        <f>(G53*B53+B54*G54+G55*B55+B56*G56+G57*B57+B58*G58+G59*B59+B60*G60+G61*B61)/B62</f>
        <v>31886.758006314831</v>
      </c>
      <c r="H62" s="9">
        <f>F62-G62</f>
        <v>-5805.4468100611048</v>
      </c>
      <c r="I62" s="17"/>
      <c r="J62" s="17"/>
      <c r="W62" s="152"/>
      <c r="X62" s="153"/>
    </row>
    <row r="63" spans="1:24" s="151" customFormat="1" ht="18.75">
      <c r="A63" s="188" t="s">
        <v>183</v>
      </c>
      <c r="B63" s="188"/>
      <c r="C63" s="188"/>
      <c r="D63" s="188"/>
      <c r="E63" s="188"/>
      <c r="F63" s="188"/>
      <c r="G63" s="188"/>
      <c r="H63" s="188"/>
      <c r="I63" s="17"/>
      <c r="J63" s="17"/>
      <c r="W63" s="152">
        <v>0</v>
      </c>
      <c r="X63" s="153"/>
    </row>
    <row r="64" spans="1:24" s="151" customFormat="1" ht="75">
      <c r="A64" s="21" t="s">
        <v>184</v>
      </c>
      <c r="B64" s="16">
        <f>'[10]ур.СЗП апрель'!$C$82</f>
        <v>4.3</v>
      </c>
      <c r="C64" s="16">
        <f>'[11]УК расш(о)'!$F$84</f>
        <v>4</v>
      </c>
      <c r="D64" s="8">
        <f t="shared" ref="D64:D65" si="15">F64/36297*100</f>
        <v>133.22955983506446</v>
      </c>
      <c r="E64" s="16">
        <f>'[10]ур.СЗП апрель'!$E$82</f>
        <v>48356.799907923269</v>
      </c>
      <c r="F64" s="15">
        <f>'[11]УК расш(о)'!$Q$84</f>
        <v>48358.333333333343</v>
      </c>
      <c r="G64" s="16">
        <f>'[10]ур.СЗП апрель'!$Q$82</f>
        <v>58976.077352671506</v>
      </c>
      <c r="H64" s="8">
        <f>F64-G64</f>
        <v>-10617.744019338163</v>
      </c>
      <c r="I64" s="17"/>
      <c r="J64" s="17"/>
      <c r="W64" s="152"/>
      <c r="X64" s="153"/>
    </row>
    <row r="65" spans="1:33" s="151" customFormat="1" ht="37.5">
      <c r="A65" s="159" t="s">
        <v>185</v>
      </c>
      <c r="B65" s="19">
        <f>B64</f>
        <v>4.3</v>
      </c>
      <c r="C65" s="19">
        <f t="shared" ref="C65" si="16">C64</f>
        <v>4</v>
      </c>
      <c r="D65" s="19">
        <f t="shared" si="15"/>
        <v>133.22955983506446</v>
      </c>
      <c r="E65" s="19">
        <f>(B64*E64)/B65</f>
        <v>48356.799907923269</v>
      </c>
      <c r="F65" s="19">
        <f>(C64*F64)/C65</f>
        <v>48358.333333333343</v>
      </c>
      <c r="G65" s="19">
        <f>(B64*G64)/B65</f>
        <v>58976.077352671506</v>
      </c>
      <c r="H65" s="19">
        <f>F65-G65</f>
        <v>-10617.744019338163</v>
      </c>
      <c r="I65" s="17"/>
      <c r="J65" s="17"/>
      <c r="W65" s="152"/>
      <c r="X65" s="153"/>
    </row>
    <row r="66" spans="1:33" s="3" customFormat="1" ht="18.75">
      <c r="A66" s="188" t="s">
        <v>186</v>
      </c>
      <c r="B66" s="188"/>
      <c r="C66" s="188"/>
      <c r="D66" s="188"/>
      <c r="E66" s="188"/>
      <c r="F66" s="188"/>
      <c r="G66" s="188"/>
      <c r="H66" s="188"/>
      <c r="I66" s="17"/>
      <c r="J66" s="17"/>
      <c r="W66" s="139">
        <v>332.2</v>
      </c>
      <c r="X66" s="13"/>
    </row>
    <row r="67" spans="1:33" s="3" customFormat="1" ht="76.5" customHeight="1">
      <c r="A67" s="20" t="str">
        <f>'[12]Итого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67" s="14">
        <f>'[10]ур.СЗП апрель'!$C$83</f>
        <v>27</v>
      </c>
      <c r="C67" s="15">
        <f>'[11]УК расш(о)'!$F$81</f>
        <v>27</v>
      </c>
      <c r="D67" s="8">
        <f t="shared" ref="D67:D68" si="17">F67/36297*100</f>
        <v>147.65019861859821</v>
      </c>
      <c r="E67" s="16">
        <f>'[10]ур.СЗП апрель'!$E$83</f>
        <v>53592.779731033108</v>
      </c>
      <c r="F67" s="16">
        <f>'[11]УК расш(о)'!$Q$81</f>
        <v>53592.592592592591</v>
      </c>
      <c r="G67" s="16">
        <f>'[10]ур.СЗП апрель'!$Q$83</f>
        <v>50581.032978703231</v>
      </c>
      <c r="H67" s="8">
        <f>F67-G67</f>
        <v>3011.5596138893598</v>
      </c>
      <c r="I67" s="17"/>
      <c r="J67" s="17"/>
      <c r="W67" s="139"/>
      <c r="X67" s="13"/>
    </row>
    <row r="68" spans="1:33" s="3" customFormat="1" ht="35.25" customHeight="1">
      <c r="A68" s="18" t="s">
        <v>187</v>
      </c>
      <c r="B68" s="19">
        <f>SUM(B67:B67)</f>
        <v>27</v>
      </c>
      <c r="C68" s="19">
        <f>SUM(C67:C67)</f>
        <v>27</v>
      </c>
      <c r="D68" s="9">
        <f t="shared" si="17"/>
        <v>147.65019861859821</v>
      </c>
      <c r="E68" s="19">
        <f>(B67*E67)/B68</f>
        <v>53592.779731033108</v>
      </c>
      <c r="F68" s="19">
        <f>(C67*F67)/C68</f>
        <v>53592.592592592591</v>
      </c>
      <c r="G68" s="19">
        <f>(B67*G67)/B68</f>
        <v>50581.032978703231</v>
      </c>
      <c r="H68" s="9">
        <f>F68-G68</f>
        <v>3011.5596138893598</v>
      </c>
      <c r="I68" s="17">
        <f t="shared" ref="I68" si="18">C68-B68</f>
        <v>0</v>
      </c>
      <c r="J68" s="17"/>
      <c r="W68" s="139"/>
      <c r="X68" s="13"/>
    </row>
    <row r="69" spans="1:33" s="3" customFormat="1" ht="18.75">
      <c r="A69" s="179" t="s">
        <v>34</v>
      </c>
      <c r="B69" s="180"/>
      <c r="C69" s="180"/>
      <c r="D69" s="180"/>
      <c r="E69" s="180"/>
      <c r="F69" s="180"/>
      <c r="G69" s="180"/>
      <c r="H69" s="181"/>
      <c r="I69" s="17"/>
      <c r="J69" s="17"/>
      <c r="W69" s="158">
        <v>487.2</v>
      </c>
      <c r="X69" s="13">
        <v>1545.48</v>
      </c>
      <c r="Z69" s="160">
        <f>X69-W69</f>
        <v>1058.28</v>
      </c>
    </row>
    <row r="70" spans="1:33" s="3" customFormat="1" ht="76.5" customHeight="1">
      <c r="A70" s="20" t="str">
        <f>'[12]Итого УК расш (о)'!$C$78</f>
        <v>Муниципальное автономное учреждение дополнительного образования ЗАТО Северск "Детская школа искусств»</v>
      </c>
      <c r="B70" s="38">
        <f>'[14]2019 (МО)'!$B$268</f>
        <v>93.5</v>
      </c>
      <c r="C70" s="15">
        <f>'[11]УК расш(о)'!$F$90</f>
        <v>92.3</v>
      </c>
      <c r="D70" s="8">
        <f t="shared" ref="D70:D75" si="19">F70/36297*100</f>
        <v>99.450390185627285</v>
      </c>
      <c r="E70" s="16">
        <f>'[14]2019 (МО)'!$C$268</f>
        <v>36136.719291600006</v>
      </c>
      <c r="F70" s="16">
        <f>'[11]УК расш(о)'!$Q$90</f>
        <v>36097.508125677137</v>
      </c>
      <c r="G70" s="16">
        <f>'[14]2019 (МО)'!$X$268</f>
        <v>36507.581746199998</v>
      </c>
      <c r="H70" s="8">
        <f t="shared" ref="H70:H75" si="20">F70-G70</f>
        <v>-410.07362052286044</v>
      </c>
      <c r="I70" s="17"/>
      <c r="J70" s="17"/>
      <c r="W70" s="139"/>
      <c r="X70" s="13"/>
    </row>
    <row r="71" spans="1:33" s="3" customFormat="1" ht="80.25" customHeight="1">
      <c r="A71" s="20" t="str">
        <f>'[12]Итого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B71" s="14">
        <f>'[14]2019 (МО)'!$B$260</f>
        <v>21</v>
      </c>
      <c r="C71" s="16">
        <f>'[11]УК расш(о)'!$F$91</f>
        <v>21</v>
      </c>
      <c r="D71" s="8">
        <f t="shared" si="19"/>
        <v>98.044746362789184</v>
      </c>
      <c r="E71" s="16">
        <f>'[14]2019 (МО)'!$C$260</f>
        <v>34012.421521499993</v>
      </c>
      <c r="F71" s="16">
        <f>'[11]УК расш(о)'!$Q$91</f>
        <v>35587.30158730159</v>
      </c>
      <c r="G71" s="16">
        <f>'[14]2019 (МО)'!$X$260</f>
        <v>34361.482819249992</v>
      </c>
      <c r="H71" s="8">
        <f t="shared" si="20"/>
        <v>1225.8187680515985</v>
      </c>
      <c r="I71" s="17"/>
      <c r="J71" s="17"/>
      <c r="W71" s="139"/>
      <c r="X71" s="13"/>
    </row>
    <row r="72" spans="1:33" s="3" customFormat="1" ht="87.75" customHeight="1">
      <c r="A72" s="20" t="str">
        <f>'[12]Итого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B72" s="14">
        <f>'[14]2019 (МО)'!$B$276</f>
        <v>13</v>
      </c>
      <c r="C72" s="15">
        <f>'[11]УК расш(о)'!$F$92</f>
        <v>13</v>
      </c>
      <c r="D72" s="8">
        <f t="shared" si="19"/>
        <v>98.221015652208322</v>
      </c>
      <c r="E72" s="16">
        <f>'[14]2019 (МО)'!$C$276</f>
        <v>36111.577330199987</v>
      </c>
      <c r="F72" s="16">
        <f>'[11]УК расш(о)'!$Q$92</f>
        <v>35651.282051282054</v>
      </c>
      <c r="G72" s="16">
        <f>'[14]2019 (МО)'!$X$276</f>
        <v>36482.181758899991</v>
      </c>
      <c r="H72" s="8">
        <f t="shared" si="20"/>
        <v>-830.89970761793666</v>
      </c>
      <c r="I72" s="17"/>
      <c r="J72" s="17"/>
      <c r="W72" s="139"/>
      <c r="X72" s="13"/>
      <c r="AG72" s="161"/>
    </row>
    <row r="73" spans="1:33" s="3" customFormat="1" ht="37.5">
      <c r="A73" s="18" t="s">
        <v>35</v>
      </c>
      <c r="B73" s="19">
        <f>SUM(B70:B72)</f>
        <v>127.5</v>
      </c>
      <c r="C73" s="19">
        <f>SUM(C70:C72)</f>
        <v>126.3</v>
      </c>
      <c r="D73" s="9">
        <f t="shared" si="19"/>
        <v>99.090133738960262</v>
      </c>
      <c r="E73" s="19">
        <f>(B70*E70+B71*E71+B72*E72)/B73</f>
        <v>35784.271458891766</v>
      </c>
      <c r="F73" s="19">
        <f>(C70*F70+C71*F71+C72*F72)/C73</f>
        <v>35966.745843230405</v>
      </c>
      <c r="G73" s="19">
        <f>(G70*B70+B71*G71+G72*B72)/B73</f>
        <v>36151.516826193329</v>
      </c>
      <c r="H73" s="9">
        <f t="shared" si="20"/>
        <v>-184.77098296292388</v>
      </c>
      <c r="I73" s="17">
        <f t="shared" ref="I73:I74" si="21">C73-B73</f>
        <v>-1.2000000000000028</v>
      </c>
      <c r="J73" s="17"/>
      <c r="K73" s="3" t="s">
        <v>188</v>
      </c>
      <c r="W73" s="139"/>
      <c r="X73" s="13"/>
      <c r="AG73" s="17"/>
    </row>
    <row r="74" spans="1:33" s="164" customFormat="1" ht="18.75">
      <c r="A74" s="162" t="s">
        <v>189</v>
      </c>
      <c r="B74" s="163">
        <f>B73+B68+B62+B51+B47+B41+B34+B31+B25+B28+B22+B65</f>
        <v>487.10000000000008</v>
      </c>
      <c r="C74" s="163">
        <f>C73+C68+C62+C51+C47+C41+C34+C31+C25+C28+C22+C65</f>
        <v>501.40000000000003</v>
      </c>
      <c r="D74" s="144">
        <f t="shared" si="19"/>
        <v>91.860413052817435</v>
      </c>
      <c r="E74" s="163">
        <f>(E73*B73+B68*E68+E62*B62+B51*E51+E47*B47+E41*B41+B34*E34+E31*B31+B28*E28+E25*B25+E22*B22+E65*B65)/B74</f>
        <v>36585.467946107274</v>
      </c>
      <c r="F74" s="163">
        <f>(F73*C73+C68*F68+F62*C62+C51*F51+F47*C47+F41*C41+C34*F34+F31*C31+C28*F28+F25*C25+F22*C22+F65*C65)/C74</f>
        <v>33342.574125781146</v>
      </c>
      <c r="G74" s="163">
        <f>(G73*B73+B68*G68+G62*B62+B51*G51+G47*B47+G41*B41+B34*G34+G31*B31+B28*G28+G25*B25+G22*B22+G65*B65)/B74</f>
        <v>36285.781970379387</v>
      </c>
      <c r="H74" s="144">
        <f t="shared" si="20"/>
        <v>-2943.2078445982406</v>
      </c>
      <c r="I74" s="17">
        <f t="shared" si="21"/>
        <v>14.299999999999955</v>
      </c>
      <c r="J74" s="17"/>
      <c r="W74" s="165" t="e">
        <f>W20+#REF!+W23+W26+W29+W32+W35+#REF!+W42+W48+#REF!+#REF!+W52+W63+W66+W69</f>
        <v>#REF!</v>
      </c>
      <c r="X74" s="166"/>
    </row>
    <row r="75" spans="1:33" s="164" customFormat="1" ht="18.75">
      <c r="A75" s="162" t="s">
        <v>190</v>
      </c>
      <c r="B75" s="163">
        <f>B74+B18</f>
        <v>540.90000000000009</v>
      </c>
      <c r="C75" s="163">
        <f>C74+C18</f>
        <v>555.80000000000007</v>
      </c>
      <c r="D75" s="144">
        <f t="shared" si="19"/>
        <v>92.751816690531371</v>
      </c>
      <c r="E75" s="163">
        <f>(E74*B74+E18*B18)/B75</f>
        <v>36461.507330662447</v>
      </c>
      <c r="F75" s="163">
        <f>(F74*C74+F18*C18)/C75</f>
        <v>33666.126904162171</v>
      </c>
      <c r="G75" s="163">
        <f>(G74*B74+G18*B18)/B75</f>
        <v>36297.011915196927</v>
      </c>
      <c r="H75" s="144">
        <f t="shared" si="20"/>
        <v>-2630.8850110347557</v>
      </c>
      <c r="I75" s="17"/>
      <c r="J75" s="17"/>
      <c r="W75" s="165"/>
      <c r="X75" s="166"/>
    </row>
    <row r="76" spans="1:33" ht="18.75">
      <c r="A76" s="1" t="s">
        <v>159</v>
      </c>
      <c r="B76" s="1"/>
      <c r="C76" s="129"/>
      <c r="D76" s="1"/>
      <c r="E76" s="129"/>
      <c r="F76" s="167"/>
      <c r="G76" s="129"/>
      <c r="J76" s="17"/>
      <c r="W76" s="168"/>
      <c r="X76" s="169"/>
    </row>
    <row r="77" spans="1:33" ht="18.75">
      <c r="A77" s="1" t="s">
        <v>3</v>
      </c>
      <c r="B77" s="129"/>
      <c r="C77" s="129"/>
      <c r="D77" s="1"/>
      <c r="E77" s="129"/>
      <c r="F77" s="129"/>
      <c r="G77" s="129"/>
      <c r="J77" s="17"/>
    </row>
    <row r="79" spans="1:33">
      <c r="E79" s="170"/>
    </row>
    <row r="84" spans="3:3">
      <c r="C84" s="27"/>
    </row>
  </sheetData>
  <mergeCells count="25">
    <mergeCell ref="A63:H63"/>
    <mergeCell ref="A66:H66"/>
    <mergeCell ref="A69:H69"/>
    <mergeCell ref="A29:H29"/>
    <mergeCell ref="A32:H32"/>
    <mergeCell ref="A35:H35"/>
    <mergeCell ref="A42:H42"/>
    <mergeCell ref="A48:H48"/>
    <mergeCell ref="A52:H52"/>
    <mergeCell ref="A26:H26"/>
    <mergeCell ref="G1:H1"/>
    <mergeCell ref="G2:H2"/>
    <mergeCell ref="A4:H4"/>
    <mergeCell ref="A7:A8"/>
    <mergeCell ref="B7:B8"/>
    <mergeCell ref="C7:C8"/>
    <mergeCell ref="D7:D8"/>
    <mergeCell ref="E7:F7"/>
    <mergeCell ref="G7:G8"/>
    <mergeCell ref="H7:H8"/>
    <mergeCell ref="A11:H11"/>
    <mergeCell ref="A12:H12"/>
    <mergeCell ref="A19:H19"/>
    <mergeCell ref="A20:H20"/>
    <mergeCell ref="A23:H23"/>
  </mergeCells>
  <pageMargins left="0.11811023622047245" right="0.11811023622047245" top="0.15748031496062992" bottom="0.15748031496062992" header="0.31496062992125984" footer="0.31496062992125984"/>
  <pageSetup paperSize="9" scale="16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A1:J20"/>
  <sheetViews>
    <sheetView view="pageBreakPreview" zoomScale="60" zoomScaleNormal="80" workbookViewId="0">
      <selection activeCell="C23" sqref="C23"/>
    </sheetView>
  </sheetViews>
  <sheetFormatPr defaultRowHeight="15"/>
  <cols>
    <col min="1" max="1" width="50.140625" customWidth="1"/>
    <col min="2" max="2" width="28.85546875" customWidth="1"/>
    <col min="3" max="3" width="29.5703125" customWidth="1"/>
    <col min="4" max="4" width="30.85546875" customWidth="1"/>
    <col min="5" max="5" width="24.5703125" customWidth="1"/>
    <col min="6" max="6" width="23.5703125" customWidth="1"/>
    <col min="7" max="7" width="23.7109375" customWidth="1"/>
    <col min="8" max="8" width="21.140625" customWidth="1"/>
    <col min="9" max="9" width="18.7109375" customWidth="1"/>
    <col min="10" max="10" width="19" customWidth="1"/>
  </cols>
  <sheetData>
    <row r="1" spans="1:10">
      <c r="E1" s="1"/>
      <c r="F1" s="127"/>
      <c r="G1" s="182" t="s">
        <v>5</v>
      </c>
      <c r="H1" s="182"/>
    </row>
    <row r="2" spans="1:10">
      <c r="E2" s="1"/>
      <c r="F2" s="182" t="s">
        <v>191</v>
      </c>
      <c r="G2" s="182"/>
      <c r="H2" s="182"/>
    </row>
    <row r="4" spans="1:10" ht="20.25">
      <c r="A4" s="183" t="s">
        <v>192</v>
      </c>
      <c r="B4" s="183"/>
      <c r="C4" s="183"/>
      <c r="D4" s="183"/>
      <c r="E4" s="183"/>
      <c r="F4" s="183"/>
      <c r="G4" s="183"/>
      <c r="H4" s="183"/>
    </row>
    <row r="5" spans="1:10" ht="18.75">
      <c r="A5" s="132"/>
      <c r="B5" s="132"/>
      <c r="C5" s="132"/>
      <c r="D5" s="132"/>
      <c r="E5" s="132"/>
    </row>
    <row r="6" spans="1:10">
      <c r="D6" s="134"/>
      <c r="E6" s="134"/>
    </row>
    <row r="7" spans="1:10" s="2" customFormat="1" ht="131.25" customHeight="1">
      <c r="A7" s="185" t="s">
        <v>193</v>
      </c>
      <c r="B7" s="187" t="s">
        <v>7</v>
      </c>
      <c r="C7" s="187" t="s">
        <v>9</v>
      </c>
      <c r="D7" s="185" t="s">
        <v>10</v>
      </c>
      <c r="E7" s="185" t="s">
        <v>4</v>
      </c>
      <c r="F7" s="185"/>
      <c r="G7" s="185" t="s">
        <v>1</v>
      </c>
      <c r="H7" s="185" t="s">
        <v>2</v>
      </c>
    </row>
    <row r="8" spans="1:10" s="2" customFormat="1" ht="36" customHeight="1">
      <c r="A8" s="185"/>
      <c r="B8" s="187"/>
      <c r="C8" s="187"/>
      <c r="D8" s="185"/>
      <c r="E8" s="128" t="s">
        <v>6</v>
      </c>
      <c r="F8" s="128" t="s">
        <v>0</v>
      </c>
      <c r="G8" s="185"/>
      <c r="H8" s="185"/>
      <c r="I8" s="171"/>
      <c r="J8" s="171"/>
    </row>
    <row r="9" spans="1:10" s="3" customFormat="1" ht="18.7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8</v>
      </c>
    </row>
    <row r="10" spans="1:10" s="3" customFormat="1" ht="18.75">
      <c r="A10" s="188" t="s">
        <v>194</v>
      </c>
      <c r="B10" s="188"/>
      <c r="C10" s="188"/>
      <c r="D10" s="188"/>
      <c r="E10" s="188"/>
      <c r="F10" s="188"/>
      <c r="G10" s="188"/>
      <c r="H10" s="188"/>
    </row>
    <row r="11" spans="1:10" s="3" customFormat="1" ht="102" customHeight="1">
      <c r="A11" s="145" t="s">
        <v>195</v>
      </c>
      <c r="B11" s="172">
        <f>'[15]СЗП и доп.асс 2019 апрель'!$B$16</f>
        <v>39</v>
      </c>
      <c r="C11" s="8">
        <v>39</v>
      </c>
      <c r="D11" s="8">
        <f t="shared" ref="D11:D12" si="0">F11/36297*100</f>
        <v>101.49185883130838</v>
      </c>
      <c r="E11" s="8">
        <f>'[15]СЗП и доп.асс 2019 апрель'!$D$16</f>
        <v>36838.5</v>
      </c>
      <c r="F11" s="8">
        <v>36838.5</v>
      </c>
      <c r="G11" s="8">
        <f>'[15]СЗП и доп.асс 2019 апрель'!$P$16</f>
        <v>36686.431623931625</v>
      </c>
      <c r="H11" s="8">
        <f>F11-G11</f>
        <v>152.06837606837507</v>
      </c>
    </row>
    <row r="12" spans="1:10" s="3" customFormat="1" ht="94.5" customHeight="1">
      <c r="A12" s="145" t="str">
        <f>'[12]Итого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2" s="172">
        <f>'[15]СЗП и доп.асс 2019 апрель'!$B$15</f>
        <v>61</v>
      </c>
      <c r="C12" s="8">
        <v>61</v>
      </c>
      <c r="D12" s="8">
        <f t="shared" si="0"/>
        <v>98.493814915833283</v>
      </c>
      <c r="E12" s="8">
        <f>'[15]СЗП и доп.асс 2019 апрель'!$D$15</f>
        <v>35750.800000000003</v>
      </c>
      <c r="F12" s="8">
        <v>35750.300000000003</v>
      </c>
      <c r="G12" s="8">
        <f>'[15]СЗП и доп.асс 2019 апрель'!$P$15</f>
        <v>36048.046448087429</v>
      </c>
      <c r="H12" s="8">
        <f>F12-G12</f>
        <v>-297.74644808742596</v>
      </c>
      <c r="J12" s="173"/>
    </row>
    <row r="13" spans="1:10" s="3" customFormat="1" ht="18.75">
      <c r="A13" s="174" t="s">
        <v>196</v>
      </c>
      <c r="B13" s="9">
        <f>SUM(B11:B12)</f>
        <v>100</v>
      </c>
      <c r="C13" s="9">
        <f>SUM(C11:C12)</f>
        <v>100</v>
      </c>
      <c r="D13" s="9">
        <f>F13/36297*100</f>
        <v>99.663052042868571</v>
      </c>
      <c r="E13" s="9">
        <f>(E11*B11+B12*E12)/B13</f>
        <v>36175.003000000004</v>
      </c>
      <c r="F13" s="9">
        <f>(F11*C11+C12*F12)/C13</f>
        <v>36174.698000000004</v>
      </c>
      <c r="G13" s="9">
        <f>(G11*B11+B12*G12)/B13</f>
        <v>36297.016666666663</v>
      </c>
      <c r="H13" s="9">
        <f>F13-G13</f>
        <v>-122.31866666665883</v>
      </c>
    </row>
    <row r="14" spans="1:10" s="1" customFormat="1">
      <c r="A14" s="1" t="s">
        <v>159</v>
      </c>
    </row>
    <row r="15" spans="1:10">
      <c r="A15" s="1" t="s">
        <v>3</v>
      </c>
      <c r="B15" s="1"/>
      <c r="C15" s="1"/>
      <c r="D15" s="1"/>
      <c r="E15" s="1"/>
      <c r="F15" s="1"/>
      <c r="G15" s="1"/>
      <c r="H15" s="1"/>
    </row>
    <row r="16" spans="1:10" ht="19.5">
      <c r="F16" s="130"/>
      <c r="G16" s="175"/>
    </row>
    <row r="17" spans="5:7">
      <c r="E17" s="176"/>
    </row>
    <row r="18" spans="5:7">
      <c r="E18" s="176"/>
      <c r="F18" s="176"/>
      <c r="G18" s="176"/>
    </row>
    <row r="19" spans="5:7">
      <c r="F19" s="176"/>
    </row>
    <row r="20" spans="5:7">
      <c r="F20" s="177"/>
    </row>
  </sheetData>
  <mergeCells count="11">
    <mergeCell ref="A10:H10"/>
    <mergeCell ref="G1:H1"/>
    <mergeCell ref="F2:H2"/>
    <mergeCell ref="A4:H4"/>
    <mergeCell ref="A7:A8"/>
    <mergeCell ref="B7:B8"/>
    <mergeCell ref="C7:C8"/>
    <mergeCell ref="D7:D8"/>
    <mergeCell ref="E7:F7"/>
    <mergeCell ref="G7:G8"/>
    <mergeCell ref="H7:H8"/>
  </mergeCells>
  <pageMargins left="0.19685039370078741" right="0.39370078740157483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приложение 1 культура</vt:lpstr>
      <vt:lpstr>приложение 1 ДПО</vt:lpstr>
      <vt:lpstr>приложение 1 СПО</vt:lpstr>
      <vt:lpstr>'приложение 1 культура'!Заголовки_для_печати</vt:lpstr>
      <vt:lpstr>'приложение 1 ДПО'!Область_печати</vt:lpstr>
      <vt:lpstr>'приложение 1 культура'!Область_печати</vt:lpstr>
      <vt:lpstr>'приложение 1 СПО'!Область_печати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Костина Ольга Николаевна</cp:lastModifiedBy>
  <cp:lastPrinted>2019-05-08T06:31:04Z</cp:lastPrinted>
  <dcterms:created xsi:type="dcterms:W3CDTF">2014-04-21T04:13:33Z</dcterms:created>
  <dcterms:modified xsi:type="dcterms:W3CDTF">2019-06-05T02:29:51Z</dcterms:modified>
</cp:coreProperties>
</file>